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J26" i="419" l="1"/>
  <c r="J25" i="419"/>
  <c r="F26" i="419"/>
  <c r="J28" i="419" l="1"/>
  <c r="J27" i="419"/>
  <c r="F25" i="419"/>
  <c r="J20" i="419"/>
  <c r="J19" i="419"/>
  <c r="J17" i="419"/>
  <c r="J16" i="419"/>
  <c r="J14" i="419"/>
  <c r="J13" i="419"/>
  <c r="J12" i="419"/>
  <c r="J11" i="419"/>
  <c r="AW3" i="418"/>
  <c r="AV3" i="418"/>
  <c r="AU3" i="418"/>
  <c r="AT3" i="418"/>
  <c r="AS3" i="418"/>
  <c r="AR3" i="418"/>
  <c r="AQ3" i="418"/>
  <c r="AP3" i="418"/>
  <c r="J18" i="419" l="1"/>
  <c r="B25" i="419"/>
  <c r="F27" i="419" l="1"/>
  <c r="B26" i="419"/>
  <c r="B27" i="419" s="1"/>
  <c r="F28" i="419"/>
  <c r="A11" i="414"/>
  <c r="A10" i="414"/>
  <c r="A8" i="414"/>
  <c r="A7" i="414"/>
  <c r="F3" i="344" l="1"/>
  <c r="D3" i="344"/>
  <c r="B3" i="344"/>
  <c r="I21" i="419" l="1"/>
  <c r="I22" i="419" s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23" i="419"/>
  <c r="I18" i="419"/>
  <c r="G23" i="419"/>
  <c r="H23" i="419"/>
  <c r="G18" i="419"/>
  <c r="F22" i="419"/>
  <c r="G22" i="419"/>
  <c r="H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I6" i="419"/>
  <c r="H6" i="419"/>
  <c r="G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G3" i="342" l="1"/>
  <c r="D22" i="414" s="1"/>
  <c r="R3" i="344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D18" i="414"/>
  <c r="D15" i="414"/>
  <c r="C18" i="414"/>
  <c r="C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N3" i="220"/>
  <c r="L3" i="220" s="1"/>
  <c r="C21" i="414"/>
  <c r="D21" i="414"/>
  <c r="C22" i="414" l="1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<sst xmlns="http://schemas.openxmlformats.org/spreadsheetml/2006/main" count="10981" uniqueCount="2130">
  <si>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</si>
  <si>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</si>
  <si>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</si>
  <si>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</si>
  <si>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</si>
  <si>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</si>
  <si>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</si>
  <si>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</si>
  <si>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</si>
  <si>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</si>
  <si>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</si>
  <si>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</si>
  <si>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</si>
  <si>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</si>
  <si>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</si>
  <si>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</si>
  <si>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</si>
  <si>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</si>
  <si>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</si>
  <si>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</si>
  <si>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</si>
  <si>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</si>
  <si>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</si>
  <si>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</si>
  <si>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</si>
  <si>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</si>
  <si>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</si>
  <si>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</si>
  <si>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</si>
  <si>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</si>
  <si>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</si>
  <si>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</si>
  <si>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</si>
  <si>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</si>
  <si>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</si>
  <si>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</si>
  <si>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</si>
  <si>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</si>
  <si>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</si>
  <si>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</si>
  <si>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</si>
  <si>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</si>
  <si>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</si>
  <si>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</si>
  <si>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</si>
  <si>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</si>
  <si>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</si>
  <si>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</si>
  <si>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</si>
  <si>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</si>
  <si>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</si>
  <si>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</si>
  <si>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</si>
  <si>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</si>
  <si>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</si>
  <si>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</si>
  <si>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</si>
  <si>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</si>
  <si>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</si>
  <si>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</si>
  <si>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</si>
  <si>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</si>
  <si>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</si>
  <si>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</si>
  <si>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</si>
  <si>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</si>
  <si>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</si>
  <si>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</si>
  <si>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</si>
  <si>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</si>
  <si>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</si>
  <si>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</si>
  <si>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</si>
  <si>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</si>
  <si>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</si>
  <si>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</si>
  <si>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</si>
  <si>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</si>
  <si>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</si>
  <si>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</si>
  <si>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</si>
  <si>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</si>
  <si>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</si>
  <si>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</si>
  <si>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</si>
  <si>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</si>
  <si>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</si>
  <si>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</si>
  <si>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</si>
  <si>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</si>
  <si>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</si>
  <si>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</si>
  <si>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</si>
  <si>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</si>
  <si>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</si>
  <si>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</si>
  <si>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</si>
  <si>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</si>
  <si>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</si>
  <si>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</si>
  <si>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</si>
  <si>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</si>
  <si>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</si>
  <si>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</si>
  <si>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</si>
  <si>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</si>
  <si>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</si>
  <si>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</si>
  <si>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</si>
  <si>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</si>
  <si>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</si>
  <si>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</si>
  <si>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</si>
  <si>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</si>
  <si>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</si>
  <si>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</si>
  <si>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</si>
  <si>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</si>
  <si>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</si>
  <si>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</si>
  <si>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</si>
  <si>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</si>
  <si>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</si>
  <si>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</si>
  <si>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</si>
  <si>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</si>
  <si>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</si>
  <si>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</si>
  <si>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</si>
  <si>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</si>
  <si>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</si>
  <si>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</si>
  <si>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</si>
  <si>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</si>
  <si>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</si>
  <si>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</si>
  <si>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</si>
  <si>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</si>
  <si>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</si>
  <si>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</si>
  <si>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</si>
  <si>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</si>
  <si>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</si>
  <si>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</si>
  <si>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</si>
  <si>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</si>
  <si>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</si>
  <si>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</si>
  <si>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</si>
  <si>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</si>
  <si>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</si>
  <si>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</si>
  <si>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</si>
  <si>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</si>
  <si>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</si>
  <si>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</si>
  <si>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</si>
  <si>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</si>
  <si>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</si>
  <si>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</si>
  <si>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</si>
  <si>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</si>
  <si>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</si>
  <si>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</si>
  <si>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</si>
  <si>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</si>
  <si>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</si>
  <si>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</si>
  <si>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</si>
  <si>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</si>
  <si>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</si>
  <si>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</si>
  <si>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</si>
  <si>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</si>
  <si>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</si>
  <si>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</si>
  <si>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</si>
  <si>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</si>
  <si>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</si>
  <si>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</si>
  <si>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</si>
  <si>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</si>
  <si>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</si>
  <si>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</si>
  <si>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</si>
  <si>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</si>
  <si>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</si>
  <si>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</si>
  <si>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</si>
  <si>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</si>
  <si>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</si>
  <si>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</si>
  <si>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</si>
  <si>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</si>
  <si>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</si>
  <si>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</si>
  <si>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</si>
  <si>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</si>
  <si>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</si>
  <si>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</si>
  <si>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</si>
  <si>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</si>
  <si>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</si>
  <si>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</si>
  <si>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</si>
  <si>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</si>
  <si>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</si>
  <si>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</si>
  <si>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</si>
  <si>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</si>
  <si>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</si>
  <si>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</si>
  <si>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</si>
  <si>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</si>
  <si>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</si>
  <si>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</si>
  <si>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</si>
  <si>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</si>
  <si>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</si>
  <si>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</si>
  <si>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</si>
  <si>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</si>
  <si>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</si>
  <si>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</si>
  <si>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</si>
  <si>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</si>
  <si>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</si>
  <si>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</si>
  <si>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</si>
  <si>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</si>
  <si>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</si>
  <si>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</si>
  <si>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</si>
  <si>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</si>
  <si>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</si>
  <si>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</si>
  <si>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</si>
  <si>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</si>
  <si>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</si>
  <si>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</si>
  <si>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</si>
  <si>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</si>
  <si>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</si>
  <si>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</si>
  <si>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</si>
  <si>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</si>
  <si>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</si>
  <si>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</si>
  <si>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</si>
  <si>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</si>
  <si>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</si>
  <si>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</si>
  <si>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</si>
  <si>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</si>
  <si>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</si>
  <si>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</si>
  <si>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</si>
  <si>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</si>
  <si>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</si>
  <si>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</si>
  <si>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</si>
  <si>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</si>
  <si>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</si>
  <si>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</si>
  <si>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</si>
  <si>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</si>
  <si>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</si>
  <si>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</si>
  <si>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</si>
  <si>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</si>
  <si>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</si>
  <si>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</si>
  <si>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</si>
  <si>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</si>
  <si>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</si>
  <si>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</si>
  <si>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</si>
  <si>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</si>
  <si>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</si>
  <si>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</si>
  <si>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</si>
  <si>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</si>
  <si>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</si>
  <si>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</si>
  <si>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</si>
  <si>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</si>
  <si>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</si>
  <si>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</si>
  <si>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</si>
  <si>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</si>
  <si>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</si>
  <si>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</si>
  <si>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</si>
  <si>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</si>
  <si>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</si>
  <si>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</si>
  <si>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</si>
  <si>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</si>
  <si>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</si>
  <si>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</si>
  <si>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</si>
  <si>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</si>
  <si>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</si>
  <si>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</si>
  <si>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</si>
  <si>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</si>
  <si>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</si>
  <si>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</si>
  <si>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</si>
  <si>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</si>
  <si>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</si>
  <si>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</si>
  <si>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</si>
  <si>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</si>
  <si>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</si>
  <si>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</si>
  <si>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</si>
  <si>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</si>
  <si>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</si>
  <si>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</si>
  <si>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</si>
  <si>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</si>
  <si>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</si>
  <si>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</si>
  <si>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</si>
  <si>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</si>
  <si>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</si>
  <si>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</si>
  <si>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</si>
  <si>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</si>
  <si>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</si>
  <si>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</si>
  <si>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</si>
  <si>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</si>
  <si>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</si>
  <si>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</si>
  <si>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</si>
  <si>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</si>
  <si>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</si>
  <si>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</si>
  <si>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</si>
  <si>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</si>
  <si>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</si>
  <si>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</si>
  <si>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</si>
  <si>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</si>
  <si>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</si>
  <si>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</si>
  <si>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</si>
  <si>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</si>
  <si>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</si>
  <si>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</si>
  <si>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</si>
  <si>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</si>
  <si>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</si>
  <si>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</si>
  <si>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</si>
  <si>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</si>
  <si>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</si>
  <si>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</si>
  <si>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</si>
  <si>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</si>
  <si>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</si>
  <si>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</si>
  <si>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</si>
  <si>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</si>
  <si>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</si>
  <si>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</si>
  <si>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</si>
  <si>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</si>
  <si>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</si>
  <si>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</si>
  <si>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</si>
  <si>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</si>
  <si>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</si>
  <si>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</si>
  <si>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</si>
  <si>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</si>
  <si>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</si>
  <si>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</si>
  <si>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</si>
  <si>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</si>
  <si>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</si>
  <si>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</si>
  <si>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</si>
  <si>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</si>
  <si>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</si>
  <si>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</si>
  <si>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</si>
  <si>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</si>
  <si>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</si>
  <si>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</si>
  <si>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</si>
  <si>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</si>
  <si>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</si>
  <si>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</si>
  <si>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</si>
  <si>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</si>
  <si>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</si>
  <si>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</si>
  <si>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</si>
  <si>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</si>
  <si>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</si>
  <si>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</si>
  <si>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</si>
  <si>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</si>
  <si>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</si>
  <si>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</si>
  <si>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</si>
  <si>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</si>
  <si>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</si>
  <si>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</si>
  <si>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</si>
  <si>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</si>
  <si>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</si>
  <si>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</si>
  <si>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</si>
  <si>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</si>
  <si>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</si>
  <si>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64924459     školení, stáže, odb. semináře, konference</t>
  </si>
  <si>
    <t>64925     Služby k pronájmu          FAKTURACE</t>
  </si>
  <si>
    <t>64925449     ost. služby k pronájmům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</si>
  <si>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</si>
  <si>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</si>
  <si>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</si>
  <si>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</si>
  <si>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</si>
  <si>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</si>
  <si>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</si>
  <si>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</si>
  <si>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</si>
  <si>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</si>
  <si>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</si>
  <si>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</si>
  <si>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</si>
  <si>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</si>
  <si>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</si>
  <si>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</si>
  <si>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</si>
  <si>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</si>
  <si>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</si>
  <si>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</si>
  <si>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</si>
  <si>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</si>
  <si>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</si>
  <si>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</si>
  <si>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</si>
  <si>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</si>
  <si>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</si>
  <si>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</si>
  <si>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</si>
  <si>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</si>
  <si>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</si>
  <si>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</si>
  <si>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</si>
  <si>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</si>
  <si>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</si>
  <si>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</si>
  <si>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</si>
  <si>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</si>
  <si>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</si>
  <si>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</si>
  <si>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</si>
  <si>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</si>
  <si>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</si>
  <si>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</si>
  <si>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</si>
  <si>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</si>
  <si>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</si>
  <si>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</si>
  <si>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</si>
  <si>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</si>
  <si>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</si>
  <si>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</si>
  <si>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</si>
  <si>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</si>
  <si>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103575</t>
  </si>
  <si>
    <t>3575</t>
  </si>
  <si>
    <t>HEPAROID LECIVA</t>
  </si>
  <si>
    <t>UNG 1X30GM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</si>
  <si>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</si>
  <si>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</si>
  <si>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</si>
  <si>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</si>
  <si>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</si>
  <si>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</si>
  <si>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</si>
  <si>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</si>
  <si>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841572</t>
  </si>
  <si>
    <t>0</t>
  </si>
  <si>
    <t>MENALIND Ubrousky 50ks náhradní náplň</t>
  </si>
  <si>
    <t>905098</t>
  </si>
  <si>
    <t>23989</t>
  </si>
  <si>
    <t>DZ OCTENISEPT 1 l</t>
  </si>
  <si>
    <t>930065</t>
  </si>
  <si>
    <t>DZ PRONTOSAN ROZTOK 350ml</t>
  </si>
  <si>
    <t>102818</t>
  </si>
  <si>
    <t>2818</t>
  </si>
  <si>
    <t>ENDIARON</t>
  </si>
  <si>
    <t>TBL OBD 20X250MG</t>
  </si>
  <si>
    <t>114479</t>
  </si>
  <si>
    <t>14479</t>
  </si>
  <si>
    <t>TOBRADEX OČNÍ MAST</t>
  </si>
  <si>
    <t>OPH UNG 3.5GM</t>
  </si>
  <si>
    <t>155824</t>
  </si>
  <si>
    <t>55824</t>
  </si>
  <si>
    <t>INJ 5X5ML/2500MG</t>
  </si>
  <si>
    <t>193724</t>
  </si>
  <si>
    <t>93724</t>
  </si>
  <si>
    <t>INDOMETACIN 100 BERLIN-CHEMIE</t>
  </si>
  <si>
    <t>SUP 10X100MG</t>
  </si>
  <si>
    <t>905022</t>
  </si>
  <si>
    <t>DZ Prontosan wound gel 30ml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</si>
  <si>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</si>
  <si>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</si>
  <si>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</si>
  <si>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</si>
  <si>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</si>
  <si>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</si>
  <si>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</si>
  <si>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</si>
  <si>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900321</t>
  </si>
  <si>
    <t>KL PRIPRAVEK</t>
  </si>
  <si>
    <t>117011</t>
  </si>
  <si>
    <t>17011</t>
  </si>
  <si>
    <t>DICYNONE 250</t>
  </si>
  <si>
    <t>INJ SOL 4X2ML/250MG</t>
  </si>
  <si>
    <t>16321</t>
  </si>
  <si>
    <t>BRAUNOVIDON MAST</t>
  </si>
  <si>
    <t>DRM UNG 1X250GM</t>
  </si>
  <si>
    <t>900511</t>
  </si>
  <si>
    <t>KL SOL.ACIDI BORICI 3%,200G</t>
  </si>
  <si>
    <t>394106</t>
  </si>
  <si>
    <t>Isolda regenerační krém oliva a čajovník</t>
  </si>
  <si>
    <t>100ml</t>
  </si>
  <si>
    <t>102439</t>
  </si>
  <si>
    <t>2439</t>
  </si>
  <si>
    <t>MARCAINE 0.5%</t>
  </si>
  <si>
    <t>INJ SOL5X20ML/100MG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</si>
  <si>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</si>
  <si>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</si>
  <si>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</si>
  <si>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</si>
  <si>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</si>
  <si>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</si>
  <si>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900012</t>
  </si>
  <si>
    <t>KL SOL.HYD.PEROX.3% 200G</t>
  </si>
  <si>
    <t>395850</t>
  </si>
  <si>
    <t>OptiLube lubrikační gel</t>
  </si>
  <si>
    <t>tuba 113g</t>
  </si>
  <si>
    <t>120053</t>
  </si>
  <si>
    <t>20053</t>
  </si>
  <si>
    <t>BENOXI 0.4 % UNIMED PHARMA</t>
  </si>
  <si>
    <t>OPH GTT SOL 1X10ML</t>
  </si>
  <si>
    <t>500326</t>
  </si>
  <si>
    <t>KL BENZINUM 500 ml/330g HVLP</t>
  </si>
  <si>
    <t>112895</t>
  </si>
  <si>
    <t>12895</t>
  </si>
  <si>
    <t>AULIN</t>
  </si>
  <si>
    <t>POR GRA SOL30SÁČKŮ</t>
  </si>
  <si>
    <t>395585</t>
  </si>
  <si>
    <t>Panthenol Forte 9% pěna Aloe Vera</t>
  </si>
  <si>
    <t>150ml - Altermed</t>
  </si>
  <si>
    <t>921409</t>
  </si>
  <si>
    <t>KL SOL.ARG.NITR.20% 20G</t>
  </si>
  <si>
    <t>901171</t>
  </si>
  <si>
    <t>IR PARAFFINUM PERLIQUIDUM 10 ml</t>
  </si>
  <si>
    <t>IR 10 ml</t>
  </si>
  <si>
    <t>394153</t>
  </si>
  <si>
    <t>Calcium pantotenicum mast 30g Generica</t>
  </si>
  <si>
    <t>201608</t>
  </si>
  <si>
    <t>ZALDIAR</t>
  </si>
  <si>
    <t>POR TBL FLM 20</t>
  </si>
  <si>
    <t>989656</t>
  </si>
  <si>
    <t>Calcium pantothenicum mast Generica 100g</t>
  </si>
  <si>
    <t>16326</t>
  </si>
  <si>
    <t>BRAUNOVIDON GÁZA S MASTÍ</t>
  </si>
  <si>
    <t>DRM LIG IPR 10X7.5X10CM</t>
  </si>
  <si>
    <t>397598</t>
  </si>
  <si>
    <t>Indulona ochranná 85ml</t>
  </si>
  <si>
    <t>501596</t>
  </si>
  <si>
    <t>ECOLAV Výplach očí 100ml</t>
  </si>
  <si>
    <t>100 ml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</si>
  <si>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</si>
  <si>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</si>
  <si>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</si>
  <si>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</si>
  <si>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</si>
  <si>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</si>
  <si>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</si>
  <si>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</si>
  <si>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</si>
  <si>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114877</t>
  </si>
  <si>
    <t>14877</t>
  </si>
  <si>
    <t>IALUGEN PLUS</t>
  </si>
  <si>
    <t>CRM 1X60GM</t>
  </si>
  <si>
    <t>193207</t>
  </si>
  <si>
    <t>93207</t>
  </si>
  <si>
    <t>TOBREX</t>
  </si>
  <si>
    <t>UNG OPH 3.5GM 0.3%</t>
  </si>
  <si>
    <t>114873</t>
  </si>
  <si>
    <t>14873</t>
  </si>
  <si>
    <t>EXT 10KS(10X10CM)</t>
  </si>
  <si>
    <t>100362</t>
  </si>
  <si>
    <t>362</t>
  </si>
  <si>
    <t>ADRENALIN LECIVA</t>
  </si>
  <si>
    <t>INJ 5X1ML/1MG</t>
  </si>
  <si>
    <t>159357</t>
  </si>
  <si>
    <t>59357</t>
  </si>
  <si>
    <t>RINGERUV ROZTOK BRAUN</t>
  </si>
  <si>
    <t>INF 10X500ML(LDPE)</t>
  </si>
  <si>
    <t>198864</t>
  </si>
  <si>
    <t>98864</t>
  </si>
  <si>
    <t>FYZIOLOGICKÝ ROZTOK VIAFLO</t>
  </si>
  <si>
    <t>INF SOL 50X100ML</t>
  </si>
  <si>
    <t>101681</t>
  </si>
  <si>
    <t>1681</t>
  </si>
  <si>
    <t>EMLA KREM 5%</t>
  </si>
  <si>
    <t>CRM 1X30GM</t>
  </si>
  <si>
    <t>920200</t>
  </si>
  <si>
    <t>15877</t>
  </si>
  <si>
    <t>DZ BRAUNOL 1 L</t>
  </si>
  <si>
    <t>115879</t>
  </si>
  <si>
    <t>198313</t>
  </si>
  <si>
    <t>DZ BRAUNOL FOAM 200ml</t>
  </si>
  <si>
    <t>500355</t>
  </si>
  <si>
    <t>15879</t>
  </si>
  <si>
    <t>DZ BRAUNOL 250 ML</t>
  </si>
  <si>
    <t>900427</t>
  </si>
  <si>
    <t>KL SOL.METHYLROS.CHL.1% 20 G</t>
  </si>
  <si>
    <t>500194</t>
  </si>
  <si>
    <t>KL ZLUTA (FLAVINOVA) VATA, 1000G</t>
  </si>
  <si>
    <t>2x500g v litrových lahvích</t>
  </si>
  <si>
    <t>501593</t>
  </si>
  <si>
    <t xml:space="preserve">IR OČNÍ MAST S PAMYCONEM </t>
  </si>
  <si>
    <t>10G</t>
  </si>
  <si>
    <t>162320</t>
  </si>
  <si>
    <t>62320</t>
  </si>
  <si>
    <t>BETADINE</t>
  </si>
  <si>
    <t>UNG 1X20GM</t>
  </si>
  <si>
    <t>109210</t>
  </si>
  <si>
    <t>9210</t>
  </si>
  <si>
    <t>LEKOPTIN</t>
  </si>
  <si>
    <t>INJ 50X2ML/5MG</t>
  </si>
  <si>
    <t>790001</t>
  </si>
  <si>
    <t>TRAUMACEL P 2G</t>
  </si>
  <si>
    <t>neleč.</t>
  </si>
  <si>
    <t>850152</t>
  </si>
  <si>
    <t>153349</t>
  </si>
  <si>
    <t>Tisseel Lyo 2 ml</t>
  </si>
  <si>
    <t>103761</t>
  </si>
  <si>
    <t>3761</t>
  </si>
  <si>
    <t>CHIROCAINE 5 MG/ML</t>
  </si>
  <si>
    <t>INJ CNC SOL 10X10ML</t>
  </si>
  <si>
    <t>114875</t>
  </si>
  <si>
    <t>14875</t>
  </si>
  <si>
    <t>CRM 1X20GM</t>
  </si>
  <si>
    <t>PCHIR: ambulance</t>
  </si>
  <si>
    <t>PCHIR: operační sál lokální</t>
  </si>
  <si>
    <t>PCHIR: pracoviště COS</t>
  </si>
  <si>
    <t>Lékárna - léčiva</t>
  </si>
  <si>
    <t>Lékárna - antibiotika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</si>
  <si>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</si>
  <si>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</si>
  <si>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</si>
  <si>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</si>
  <si>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</si>
  <si>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</si>
  <si>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</si>
  <si>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</si>
  <si>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</si>
  <si>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</si>
  <si>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</si>
  <si>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</si>
  <si>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</si>
  <si>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Janák Michal</t>
  </si>
  <si>
    <t>Jiný</t>
  </si>
  <si>
    <t>Lysák Radek</t>
  </si>
  <si>
    <t>Palčáková Hana</t>
  </si>
  <si>
    <t>Podkalská Sommerová Kamila</t>
  </si>
  <si>
    <t>Stehlík Daniel</t>
  </si>
  <si>
    <t>Šilhánková Jiřina</t>
  </si>
  <si>
    <t>Vaněčková Lucie</t>
  </si>
  <si>
    <t>Zálešák Bohumil</t>
  </si>
  <si>
    <t>Amoxicilin a enzymový inhibitor</t>
  </si>
  <si>
    <t>12494</t>
  </si>
  <si>
    <t>AUGMENTIN 1 G</t>
  </si>
  <si>
    <t>TBL FLM 14X875MG/125MG I</t>
  </si>
  <si>
    <t>5950</t>
  </si>
  <si>
    <t>AMOKSIKLAV 1 G</t>
  </si>
  <si>
    <t>TBL FLM 10X875MG/125MG</t>
  </si>
  <si>
    <t>5951</t>
  </si>
  <si>
    <t>TBL FLM 14X875MG/125MG</t>
  </si>
  <si>
    <t>85525</t>
  </si>
  <si>
    <t>AMOKSIKLAV 625 MG</t>
  </si>
  <si>
    <t>TBL FLM 21X500MG/125MG</t>
  </si>
  <si>
    <t>86148</t>
  </si>
  <si>
    <t>AUGMENTIN 625 MG</t>
  </si>
  <si>
    <t>TBL FLM 21X500MG/125MG II</t>
  </si>
  <si>
    <t>203097</t>
  </si>
  <si>
    <t>TBL FLM 21X875MG/125MG</t>
  </si>
  <si>
    <t>Betamethason</t>
  </si>
  <si>
    <t>192144</t>
  </si>
  <si>
    <t>DIPROPHOS</t>
  </si>
  <si>
    <t>INJ SUS 1X1MLX7MG/ML</t>
  </si>
  <si>
    <t>192143</t>
  </si>
  <si>
    <t>INJ SUS 5X1MLX7MG/ML</t>
  </si>
  <si>
    <t>Cefuroxim</t>
  </si>
  <si>
    <t>47728</t>
  </si>
  <si>
    <t>ZINNAT 500 MG</t>
  </si>
  <si>
    <t>TBL FLM 14X500MG</t>
  </si>
  <si>
    <t>Dimetinden</t>
  </si>
  <si>
    <t>15520</t>
  </si>
  <si>
    <t>FENISTIL</t>
  </si>
  <si>
    <t>POR GTT SOL 1X20MLX1MG/ML</t>
  </si>
  <si>
    <t>Gabapentin</t>
  </si>
  <si>
    <t>84400</t>
  </si>
  <si>
    <t>NEURONTIN 300 MG</t>
  </si>
  <si>
    <t>CPS DUR 100X300MG</t>
  </si>
  <si>
    <t>Jiná antiinfektiva</t>
  </si>
  <si>
    <t>876</t>
  </si>
  <si>
    <t>OPHTHALMO-SEPTONEX</t>
  </si>
  <si>
    <t>OPH UNG 5GMX1MG/GM</t>
  </si>
  <si>
    <t>Jodovaný povidon</t>
  </si>
  <si>
    <t>16320</t>
  </si>
  <si>
    <t>UNG 100GMX100MG/GM</t>
  </si>
  <si>
    <t>Klindamycin</t>
  </si>
  <si>
    <t>100339</t>
  </si>
  <si>
    <t>DALACIN C 300 MG</t>
  </si>
  <si>
    <t>CPS DUR 16X300MG</t>
  </si>
  <si>
    <t>Methylprednisolon</t>
  </si>
  <si>
    <t>90044</t>
  </si>
  <si>
    <t>DEPO-MEDROL 40 MG/ML</t>
  </si>
  <si>
    <t>INJ SUS 1X1MLX40MG/ML</t>
  </si>
  <si>
    <t>40536</t>
  </si>
  <si>
    <t>INJ SUS 1X5MLX40MG/ML</t>
  </si>
  <si>
    <t>Nadroparin</t>
  </si>
  <si>
    <t>32057</t>
  </si>
  <si>
    <t>FRAXIPARINE</t>
  </si>
  <si>
    <t>INJ SOL ISP 2X0,3MLX9500IU/ML</t>
  </si>
  <si>
    <t>32058</t>
  </si>
  <si>
    <t>INJ SOL ISP 10X0,3MLX9500IU/ML</t>
  </si>
  <si>
    <t>32059</t>
  </si>
  <si>
    <t>INJ SOL ISP 10X0,4MLX9500IU/ML</t>
  </si>
  <si>
    <t>32060</t>
  </si>
  <si>
    <t>INJ SOL ISP 2X0,6MLX9500IU/ML</t>
  </si>
  <si>
    <t>32534</t>
  </si>
  <si>
    <t>INJ SOL ISP 2X0,4MLX9500IU/ML</t>
  </si>
  <si>
    <t>Nimesulid</t>
  </si>
  <si>
    <t>12892</t>
  </si>
  <si>
    <t>TBL NOB 30X100MG</t>
  </si>
  <si>
    <t>Piracetam</t>
  </si>
  <si>
    <t>64866</t>
  </si>
  <si>
    <t>PIRACETAM AL 1200</t>
  </si>
  <si>
    <t>TBL FLM 120X1200MG</t>
  </si>
  <si>
    <t>Ranitidin</t>
  </si>
  <si>
    <t>91280</t>
  </si>
  <si>
    <t>RANITAL 150 MG POTAHOVANÉ TABLETY</t>
  </si>
  <si>
    <t>TBL FLM 30X150MG</t>
  </si>
  <si>
    <t>Saccharomyces Boulardii</t>
  </si>
  <si>
    <t>10502</t>
  </si>
  <si>
    <t>ENTEROL</t>
  </si>
  <si>
    <t>CPS DUR 10X250MG</t>
  </si>
  <si>
    <t>Sodná sůl metamizolu</t>
  </si>
  <si>
    <t>NOVALGIN TABLETY</t>
  </si>
  <si>
    <t>TBL FLM 20X500MG</t>
  </si>
  <si>
    <t>Sulfadiazin, stříbrná sůl, kombinace</t>
  </si>
  <si>
    <t>CRM 20GMX2MG/10MG/GM</t>
  </si>
  <si>
    <t>CRM 60GMX2MG/10MG/GM</t>
  </si>
  <si>
    <t>Sulfamethoxazol a trimethoprim</t>
  </si>
  <si>
    <t>3377</t>
  </si>
  <si>
    <t>BISEPTOL 480</t>
  </si>
  <si>
    <t>TBL NOB 20X400MG/80MG</t>
  </si>
  <si>
    <t>Sultamicilin</t>
  </si>
  <si>
    <t>17149</t>
  </si>
  <si>
    <t>UNASYN</t>
  </si>
  <si>
    <t>TBL FLM 12X375MG</t>
  </si>
  <si>
    <t>Telmisartan</t>
  </si>
  <si>
    <t>158198</t>
  </si>
  <si>
    <t>TELMISARTAN SANDOZ 80 MG</t>
  </si>
  <si>
    <t>TBL NOB 100X80MG</t>
  </si>
  <si>
    <t>Tobramycin</t>
  </si>
  <si>
    <t>OPH UNG 3,5GMX3MG/GM</t>
  </si>
  <si>
    <t>Tramadol, kombinace</t>
  </si>
  <si>
    <t>17925</t>
  </si>
  <si>
    <t>TBL FLM 20X37,5MG/325MG</t>
  </si>
  <si>
    <t>Lokální hemostatika, kombinace</t>
  </si>
  <si>
    <t>124934</t>
  </si>
  <si>
    <t>ARTISS</t>
  </si>
  <si>
    <t>SOL GKU 1X1ML+1ML</t>
  </si>
  <si>
    <t>Jiná</t>
  </si>
  <si>
    <t>*2008</t>
  </si>
  <si>
    <t>*2089</t>
  </si>
  <si>
    <t>Obvazový materiál, náplasti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</si>
  <si>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</si>
  <si>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</si>
  <si>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</si>
  <si>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</si>
  <si>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</si>
  <si>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</si>
  <si>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</si>
  <si>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80987</t>
  </si>
  <si>
    <t>OBINADLO ELASTICKÉ FIXA CREP</t>
  </si>
  <si>
    <t>10CMX4M,TAŽNOST 160%,20KS</t>
  </si>
  <si>
    <t>21071</t>
  </si>
  <si>
    <t>GÁZA SKLÁDANÁ KOMPRESY STERILNÍ STERILUX ES</t>
  </si>
  <si>
    <t>5X5CM,8 VRSTEV,2KS</t>
  </si>
  <si>
    <t>80988</t>
  </si>
  <si>
    <t>12CMX4M,TAŽNOST 160%,20KS</t>
  </si>
  <si>
    <t>170303</t>
  </si>
  <si>
    <t>KRYTÍ HYDROCLEAN</t>
  </si>
  <si>
    <t>4X7CM,10KS</t>
  </si>
  <si>
    <t>81102</t>
  </si>
  <si>
    <t>KRYTÍ TENDERWET 24 ACTIVE</t>
  </si>
  <si>
    <t>7,5X7,5CM PŘEDAKTIVOVANÉ KRYTÍ,10KS</t>
  </si>
  <si>
    <t>170301</t>
  </si>
  <si>
    <t>4CM PRŮMĚR,10KS</t>
  </si>
  <si>
    <t>170304</t>
  </si>
  <si>
    <t>7,5X7,5CM,10KS</t>
  </si>
  <si>
    <t>170305</t>
  </si>
  <si>
    <t>10X10CM,10KS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</si>
  <si>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</si>
  <si>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</si>
  <si>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</si>
  <si>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</si>
  <si>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</si>
  <si>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</si>
  <si>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</si>
  <si>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</si>
  <si>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</si>
  <si>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</si>
  <si>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</si>
  <si>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</si>
  <si>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</si>
  <si>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</si>
  <si>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140717</t>
  </si>
  <si>
    <t>PÁS BŘIŠNÍ ELASTICKÝ</t>
  </si>
  <si>
    <t>ORTEX 031A</t>
  </si>
  <si>
    <t>22891</t>
  </si>
  <si>
    <t>TAH PERONEÁLNÍ PT 96</t>
  </si>
  <si>
    <t>793137148000,2 VEL. PODLE OBVODU POD KOLENEM</t>
  </si>
  <si>
    <t>93255</t>
  </si>
  <si>
    <t>DLAHA PRO FIXACI PALCE A PRSTŮ RUKY TYP J</t>
  </si>
  <si>
    <t>UNIVERZÁLNÍ VEL. (1 KS)</t>
  </si>
  <si>
    <t>12001</t>
  </si>
  <si>
    <t>ZÁVĚS PAŽE  ORTEX 023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</si>
  <si>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</si>
  <si>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</si>
  <si>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</si>
  <si>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</si>
  <si>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11971</t>
  </si>
  <si>
    <t>BERLE FRANCOUZSKÁ PŘEDLOKETNí DURALOVÁ 222 KL</t>
  </si>
  <si>
    <t>NASTAVITELNÁ 76-96CM, DO 130KG</t>
  </si>
  <si>
    <t>140378</t>
  </si>
  <si>
    <t>BERLE FRANCOUZSKÁ PŘEDLOKETNÍ  COMBI-SOFT 109.</t>
  </si>
  <si>
    <t>VÝŠKOVĚ STAVITELNÁ DÉLKA BERLE I PŘEDLOKETNÍ OPĚRKY,VYMĚKČENÁ RUKOJEŤ,DO 130KG</t>
  </si>
  <si>
    <t>93661</t>
  </si>
  <si>
    <t>BERLE PODPAŽNÍ DŘEVĚNÁ STŘEDNÍ</t>
  </si>
  <si>
    <t>NASTAVITELNÁ OD 116 DO 123CM, K20505</t>
  </si>
  <si>
    <t>17924</t>
  </si>
  <si>
    <t>TBL FLM 10X37,5MG/325MG</t>
  </si>
  <si>
    <t>11462</t>
  </si>
  <si>
    <t>ORTÉZA PRSTŮ RUKY ORTEX 022</t>
  </si>
  <si>
    <t>RIGIDNÍ, 2-4 PRST</t>
  </si>
  <si>
    <t>17168</t>
  </si>
  <si>
    <t>BELOSALIC</t>
  </si>
  <si>
    <t>DRM SOL 50MLX0,5MG/20MG/GM</t>
  </si>
  <si>
    <t>Cefprozil</t>
  </si>
  <si>
    <t>53128</t>
  </si>
  <si>
    <t>CEFZIL O.S. 250 MG</t>
  </si>
  <si>
    <t>POR PLV SUS 60MLX50MG/ML</t>
  </si>
  <si>
    <t>192354</t>
  </si>
  <si>
    <t>TBL FLM 10X500MG</t>
  </si>
  <si>
    <t>Ciprofloxacin</t>
  </si>
  <si>
    <t>15657</t>
  </si>
  <si>
    <t>CIPLOX 500</t>
  </si>
  <si>
    <t>TBL FLM 100X500MG</t>
  </si>
  <si>
    <t>Dexamethason a antiinfektiva</t>
  </si>
  <si>
    <t>OPH UNG 3,5GMX10,5MG/3,5MG</t>
  </si>
  <si>
    <t>57866</t>
  </si>
  <si>
    <t>TOBRADEX</t>
  </si>
  <si>
    <t>OPH GTT SUS 5MLX3MG/1MG/ML</t>
  </si>
  <si>
    <t>Diklofenak</t>
  </si>
  <si>
    <t>46621</t>
  </si>
  <si>
    <t>UNO</t>
  </si>
  <si>
    <t>TBL PRO 20X150MG</t>
  </si>
  <si>
    <t>Erdostein</t>
  </si>
  <si>
    <t>92757</t>
  </si>
  <si>
    <t>ERDOMED</t>
  </si>
  <si>
    <t>CPS DUR 10X300MG</t>
  </si>
  <si>
    <t>200863</t>
  </si>
  <si>
    <t>OPH GTT SOL 1X10ML PLAST</t>
  </si>
  <si>
    <t>Jiná kapiláry stabilizující látky</t>
  </si>
  <si>
    <t>107806</t>
  </si>
  <si>
    <t>AESCIN-TEVA</t>
  </si>
  <si>
    <t>TBL ENT 30X20MG</t>
  </si>
  <si>
    <t>202700</t>
  </si>
  <si>
    <t>TBL ENT 60X20MG</t>
  </si>
  <si>
    <t>202701</t>
  </si>
  <si>
    <t>TBL ENT 90X20MG</t>
  </si>
  <si>
    <t>132671</t>
  </si>
  <si>
    <t>Kolagenáza, kombinace</t>
  </si>
  <si>
    <t>4270</t>
  </si>
  <si>
    <t>IRUXOL MONO</t>
  </si>
  <si>
    <t>4269</t>
  </si>
  <si>
    <t>Kombinace různých antibiotik</t>
  </si>
  <si>
    <t>OPH UNG 1X5GM</t>
  </si>
  <si>
    <t>Kortikosteroidy</t>
  </si>
  <si>
    <t>84700</t>
  </si>
  <si>
    <t>OTOBACID N</t>
  </si>
  <si>
    <t>AUR GTT SOL 1X5ML</t>
  </si>
  <si>
    <t>Methylprednisolon-aceponát</t>
  </si>
  <si>
    <t>85425</t>
  </si>
  <si>
    <t>ADVANTAN KRÉM</t>
  </si>
  <si>
    <t>CRM 30GMX1MG/GM</t>
  </si>
  <si>
    <t>85450</t>
  </si>
  <si>
    <t>CRM 50GMX1MG/GM</t>
  </si>
  <si>
    <t>12891</t>
  </si>
  <si>
    <t>TBL NOB 15X100MG</t>
  </si>
  <si>
    <t>Různé jiné kombinace železa</t>
  </si>
  <si>
    <t>97402</t>
  </si>
  <si>
    <t>SORBIFER DURULES</t>
  </si>
  <si>
    <t>TBL FLM 50X320MG/60MG</t>
  </si>
  <si>
    <t>Sodná sůl dokusátu, včetně kombinací</t>
  </si>
  <si>
    <t>12770</t>
  </si>
  <si>
    <t>YAL</t>
  </si>
  <si>
    <t>RCT SOL 2X67,5MLX13,4GM/0,01GM</t>
  </si>
  <si>
    <t>86264</t>
  </si>
  <si>
    <t>OPH GTT SOL 1X5MLX3MG/ML</t>
  </si>
  <si>
    <t>Tramadol</t>
  </si>
  <si>
    <t>32086</t>
  </si>
  <si>
    <t>TRALGIT</t>
  </si>
  <si>
    <t>CPS DUR 20X50MG</t>
  </si>
  <si>
    <t>59671</t>
  </si>
  <si>
    <t>TRALGIT SR 100</t>
  </si>
  <si>
    <t>TBL PRO 10X100MG</t>
  </si>
  <si>
    <t>170302</t>
  </si>
  <si>
    <t>5,5CM PRŮMĚR,10KS</t>
  </si>
  <si>
    <t>82160</t>
  </si>
  <si>
    <t>OBINADLO ELASTICKÉ FIXAČNÍ - MOLLELAST</t>
  </si>
  <si>
    <t>6CMX4M,VOLNĚ BALENO,20KS</t>
  </si>
  <si>
    <t>81034</t>
  </si>
  <si>
    <t>OBINADLO ELASTICKÉ CZELASTEX CREPE SAMOFIXAČNÍ</t>
  </si>
  <si>
    <t>12CMX4,5M,STŘEDNÍ TAH,1KS</t>
  </si>
  <si>
    <t>5115</t>
  </si>
  <si>
    <t>PÁS BŘIŠNÍ VERBA 932 518 9</t>
  </si>
  <si>
    <t>OBDVOD TRUPU 75-85CM,VEL.2</t>
  </si>
  <si>
    <t>39709</t>
  </si>
  <si>
    <t>DLAHA PRO FIXACI PRSTŮ RUKY TYP A</t>
  </si>
  <si>
    <t>VELIKOST A2</t>
  </si>
  <si>
    <t>93112</t>
  </si>
  <si>
    <t>ZÁVĚS PAŽE IMMO CLASSIC 2445</t>
  </si>
  <si>
    <t>PĚNOVÝ MATERIÁL, UNIVERZÁLNÍ PRAVÁ-LEVÁ</t>
  </si>
  <si>
    <t>63878</t>
  </si>
  <si>
    <t>ORTÉZA HLEZENNÍ  RIGIDNÍ - WALKER BOOT</t>
  </si>
  <si>
    <t>WALKER BOOT - BEZ KLOUBU</t>
  </si>
  <si>
    <t>Ortopedicko protetické pomůcky individuálně zhotovené</t>
  </si>
  <si>
    <t>328</t>
  </si>
  <si>
    <t>EPITÉZA INDIVIDUÁLNĚ ZHOTOVENÁ</t>
  </si>
  <si>
    <t>192854</t>
  </si>
  <si>
    <t>Bemiparin</t>
  </si>
  <si>
    <t>30521</t>
  </si>
  <si>
    <t>ZIBOR 2500 IU</t>
  </si>
  <si>
    <t>INJ SOL ISP 10X0,2MLX2500IU</t>
  </si>
  <si>
    <t>Ciklopirox</t>
  </si>
  <si>
    <t>76150</t>
  </si>
  <si>
    <t>BATRAFEN KRÉM</t>
  </si>
  <si>
    <t>CRM 20GMX10MG/GM</t>
  </si>
  <si>
    <t>53202</t>
  </si>
  <si>
    <t>CIPHIN 500</t>
  </si>
  <si>
    <t>14828</t>
  </si>
  <si>
    <t>FLECTOR EP RAPID 50 MG</t>
  </si>
  <si>
    <t>GRA 20X50MG</t>
  </si>
  <si>
    <t>Diosmin, kombinace</t>
  </si>
  <si>
    <t>14075</t>
  </si>
  <si>
    <t>DETRALEX</t>
  </si>
  <si>
    <t>TBL FLM 60X500MG</t>
  </si>
  <si>
    <t>132632</t>
  </si>
  <si>
    <t>Flukonazol</t>
  </si>
  <si>
    <t>64941</t>
  </si>
  <si>
    <t>DIFLUCAN 150 MG</t>
  </si>
  <si>
    <t>CPS DUR 1X150MG I</t>
  </si>
  <si>
    <t>Hořčík (různé sole v kombinaci)</t>
  </si>
  <si>
    <t>66555</t>
  </si>
  <si>
    <t>MAGNOSOLV</t>
  </si>
  <si>
    <t>POR GRA SOL SCC 30X365MG</t>
  </si>
  <si>
    <t>215978</t>
  </si>
  <si>
    <t>Hydrokortison a antibiotika</t>
  </si>
  <si>
    <t>41515</t>
  </si>
  <si>
    <t>PIMAFUCORT</t>
  </si>
  <si>
    <t>CRM 15GMX10MG/3,5MG/10MG</t>
  </si>
  <si>
    <t>Indobufen</t>
  </si>
  <si>
    <t>47845</t>
  </si>
  <si>
    <t>IBUSTRIN</t>
  </si>
  <si>
    <t>TBL NOB 30X200MG</t>
  </si>
  <si>
    <t>Indometacin</t>
  </si>
  <si>
    <t>93723</t>
  </si>
  <si>
    <t>INDOMETACIN 50 BERLIN-CHEMIE</t>
  </si>
  <si>
    <t>SUP 10X50MG</t>
  </si>
  <si>
    <t>Jiná antibiotika pro lokální aplikaci</t>
  </si>
  <si>
    <t>UNG 10GMX250IU/100IU/GM</t>
  </si>
  <si>
    <t>Lansoprazol</t>
  </si>
  <si>
    <t>17122</t>
  </si>
  <si>
    <t>LANZUL 30 MG</t>
  </si>
  <si>
    <t>CPS DUR 56X30MG</t>
  </si>
  <si>
    <t>Mefenoxalon</t>
  </si>
  <si>
    <t>85656</t>
  </si>
  <si>
    <t>DORSIFLEX 200 MG</t>
  </si>
  <si>
    <t>213494</t>
  </si>
  <si>
    <t>12893</t>
  </si>
  <si>
    <t>TBL NOB 60X100MG</t>
  </si>
  <si>
    <t>POR GRA SUS 30X100MG I</t>
  </si>
  <si>
    <t>66046</t>
  </si>
  <si>
    <t>AULIN GEL</t>
  </si>
  <si>
    <t>GEL 100X30MG/GM</t>
  </si>
  <si>
    <t>66045</t>
  </si>
  <si>
    <t>GEL 50X30MG/GM</t>
  </si>
  <si>
    <t>Pentoxifylin</t>
  </si>
  <si>
    <t>155873</t>
  </si>
  <si>
    <t>TRENTAL 400</t>
  </si>
  <si>
    <t>TBL RET 100X400MG</t>
  </si>
  <si>
    <t>155872</t>
  </si>
  <si>
    <t>TBL RET 20X400MG</t>
  </si>
  <si>
    <t>Rutosid, kombinace</t>
  </si>
  <si>
    <t>96303</t>
  </si>
  <si>
    <t>ASCORUTIN</t>
  </si>
  <si>
    <t>TBL FLM 50X100MG/20MG</t>
  </si>
  <si>
    <t>Síran železnatý a kyselina listová</t>
  </si>
  <si>
    <t>92160</t>
  </si>
  <si>
    <t>TARDYFERON-FOL</t>
  </si>
  <si>
    <t>TBL RET 30X247,25MG/0,35MG</t>
  </si>
  <si>
    <t>17926</t>
  </si>
  <si>
    <t>TBL FLM 30X37,5MG/325MG</t>
  </si>
  <si>
    <t>17929</t>
  </si>
  <si>
    <t>TBL FLM 60X37,5MG/325MG</t>
  </si>
  <si>
    <t>39710</t>
  </si>
  <si>
    <t>VELIKOST A3</t>
  </si>
  <si>
    <t>140259</t>
  </si>
  <si>
    <t>DLAHA PRO KONZERVATIVNÍ LÉČBU RUPTURY DORZÁLNÍ APO</t>
  </si>
  <si>
    <t>TŘÍČLÁNKOVÝCH PRSTŮ RUKY</t>
  </si>
  <si>
    <t>140561</t>
  </si>
  <si>
    <t>ORTÉZA ZÁPĚSTÍ FIXAČNÍ UNIVERZÁLNÍ</t>
  </si>
  <si>
    <t>ORTEX 07H, S PEVNÝMI DLAHAMI, STRANOVĚ UNIVERZÁLNÍ</t>
  </si>
  <si>
    <t>63774</t>
  </si>
  <si>
    <t>ORTÉZA ZÁPĚSTÍ A PALCE RUKY ORTEX 028</t>
  </si>
  <si>
    <t>FIXAČNÍ S DLAHOU</t>
  </si>
  <si>
    <t>11461</t>
  </si>
  <si>
    <t>ORTÉZA HLEZENNÍ ORTEX 06C</t>
  </si>
  <si>
    <t>ZPEVŇUJÍCÍ S KŘÍŽOVÝM TAHEM</t>
  </si>
  <si>
    <t>6581</t>
  </si>
  <si>
    <t>ORTÉZA FIXAČNÍ ZÁPĚSTÍ ORTEX 07A</t>
  </si>
  <si>
    <t>MALÁ,LEVÁ,DL.17CM</t>
  </si>
  <si>
    <t>78807</t>
  </si>
  <si>
    <t>ORTÉZA PALCE ORTEX 020</t>
  </si>
  <si>
    <t>FIXACE KLOUBU PALCE</t>
  </si>
  <si>
    <t>132711</t>
  </si>
  <si>
    <t>Bromazepam</t>
  </si>
  <si>
    <t>88219</t>
  </si>
  <si>
    <t>LEXAURIN 3</t>
  </si>
  <si>
    <t>TBL NOB 30X3MG</t>
  </si>
  <si>
    <t>15658</t>
  </si>
  <si>
    <t>15653</t>
  </si>
  <si>
    <t>CIPLOX 250</t>
  </si>
  <si>
    <t>TBL FLM 10X250MG</t>
  </si>
  <si>
    <t>Citalopram</t>
  </si>
  <si>
    <t>17425</t>
  </si>
  <si>
    <t>CITALEC 10 ZENTIVA</t>
  </si>
  <si>
    <t>TBL FLM 30X10MG</t>
  </si>
  <si>
    <t>Desloratadin</t>
  </si>
  <si>
    <t>28833</t>
  </si>
  <si>
    <t>AERIUS 2,5 MG</t>
  </si>
  <si>
    <t>POR TBL DIS 60X2,5MG</t>
  </si>
  <si>
    <t>2546</t>
  </si>
  <si>
    <t>MAXITROL</t>
  </si>
  <si>
    <t>OPH GTT SUS 1X5ML</t>
  </si>
  <si>
    <t>2547</t>
  </si>
  <si>
    <t>OPH UNG 1X3,5GM</t>
  </si>
  <si>
    <t>Fluocinolon-acetonid</t>
  </si>
  <si>
    <t>3388</t>
  </si>
  <si>
    <t>FLUCINAR</t>
  </si>
  <si>
    <t>UNG 15GMX0,25MG/GM</t>
  </si>
  <si>
    <t>55759</t>
  </si>
  <si>
    <t>PAMYCON NA PŘÍPRAVU KAPEK</t>
  </si>
  <si>
    <t>DRM PLV SOL 1</t>
  </si>
  <si>
    <t>16319</t>
  </si>
  <si>
    <t>UNG 20GMX100MG/GM</t>
  </si>
  <si>
    <t>8834</t>
  </si>
  <si>
    <t>INJ SUS 1X2MLX40MG/ML</t>
  </si>
  <si>
    <t>9709</t>
  </si>
  <si>
    <t>SOLU-MEDROL 40 MG/ML</t>
  </si>
  <si>
    <t>INJ PSO LQF 40MG+1MLX40MG/ML</t>
  </si>
  <si>
    <t>17187</t>
  </si>
  <si>
    <t>NIMESIL</t>
  </si>
  <si>
    <t>POR GRA SUS 30X100MG</t>
  </si>
  <si>
    <t>132723</t>
  </si>
  <si>
    <t>66044</t>
  </si>
  <si>
    <t>GEL 30X30MG/GM</t>
  </si>
  <si>
    <t>Nystatin</t>
  </si>
  <si>
    <t>1069</t>
  </si>
  <si>
    <t>FUNGICIDIN LÉČIVA</t>
  </si>
  <si>
    <t>UNG 10GMX100KU/GM</t>
  </si>
  <si>
    <t>Pitofenon a analgetika</t>
  </si>
  <si>
    <t>176954</t>
  </si>
  <si>
    <t>ALGIFEN NEO</t>
  </si>
  <si>
    <t>POR GTT SOL 1X50ML</t>
  </si>
  <si>
    <t>Salbutamol</t>
  </si>
  <si>
    <t>31934</t>
  </si>
  <si>
    <t>VENTOLIN INHALER N</t>
  </si>
  <si>
    <t>INH SUS PSS 200DÁVX100RG/DÁV</t>
  </si>
  <si>
    <t>Síran železnatý</t>
  </si>
  <si>
    <t>14711</t>
  </si>
  <si>
    <t>TARDYFERON</t>
  </si>
  <si>
    <t>TBL RET 30X80MG FE I</t>
  </si>
  <si>
    <t>14872</t>
  </si>
  <si>
    <t>LIG IPR 5KSX0,5MG/10MG/GM</t>
  </si>
  <si>
    <t>80985</t>
  </si>
  <si>
    <t>6CMX4M,TAŽNOST 160%,20KS</t>
  </si>
  <si>
    <t>19679</t>
  </si>
  <si>
    <t>GÁZA SKLÁDANÁ KOMPRESY NESTERILNÍ STERILUX ES</t>
  </si>
  <si>
    <t>5X5CM,8 VRSTEV,100KS</t>
  </si>
  <si>
    <t>5114</t>
  </si>
  <si>
    <t>PÁS BŘIŠNÍ VERBA 932 519 8</t>
  </si>
  <si>
    <t>OBDVOD TRUPU 85-95CM,VEL.3</t>
  </si>
  <si>
    <t>Doxycyklin</t>
  </si>
  <si>
    <t>4014</t>
  </si>
  <si>
    <t>DOXYBENE 200 MG TABLETY</t>
  </si>
  <si>
    <t>TBL NOB 20X200MG</t>
  </si>
  <si>
    <t>UNG 250GMX100MG/GM</t>
  </si>
  <si>
    <t>16322</t>
  </si>
  <si>
    <t>Metoprolol</t>
  </si>
  <si>
    <t>46981</t>
  </si>
  <si>
    <t>BETALOC SR 200 MG</t>
  </si>
  <si>
    <t>TBL PRO 30X200MG</t>
  </si>
  <si>
    <t>Perindopril</t>
  </si>
  <si>
    <t>101231</t>
  </si>
  <si>
    <t>PRESTARIUM NEO FORTE</t>
  </si>
  <si>
    <t>TBL FLM 60X10MG</t>
  </si>
  <si>
    <t>Perindopril a diuretika</t>
  </si>
  <si>
    <t>122685</t>
  </si>
  <si>
    <t>PRESTARIUM NEO COMBI 5 MG/1,25 MG</t>
  </si>
  <si>
    <t>TBL FLM 30X5MG/1,25MG</t>
  </si>
  <si>
    <t>122690</t>
  </si>
  <si>
    <t>TBL FLM 90X5MG/1,25MG</t>
  </si>
  <si>
    <t>50335</t>
  </si>
  <si>
    <t>POR GTT SOL 1X25ML</t>
  </si>
  <si>
    <t>119653</t>
  </si>
  <si>
    <t>TBL FLM 60X320MG/60MG</t>
  </si>
  <si>
    <t>*2085</t>
  </si>
  <si>
    <t>19523</t>
  </si>
  <si>
    <t>GÁZA HYDROFILNÍ SKLÁDANÁ KOMPRESY NESTERILNÍ</t>
  </si>
  <si>
    <t>10X10CM,8 VRSTEV,100KS</t>
  </si>
  <si>
    <t>82161</t>
  </si>
  <si>
    <t>8CMX4M,VOLNĚ BALENO,20KS</t>
  </si>
  <si>
    <t>19526</t>
  </si>
  <si>
    <t>GÁZA HYDROFILNÍ SKLÁDANÁ KOMPRESY STERILNÍ</t>
  </si>
  <si>
    <t>7,5X7,5CM,8 VRSTEV,2KS</t>
  </si>
  <si>
    <t>Hydrogenované námelové alkaloidy</t>
  </si>
  <si>
    <t>91032</t>
  </si>
  <si>
    <t>SECATOXIN FORTE</t>
  </si>
  <si>
    <t>POR GTT SOL 25MLX2,5MG/ML</t>
  </si>
  <si>
    <t>91193</t>
  </si>
  <si>
    <t>DALACIN C 150 MG</t>
  </si>
  <si>
    <t>CPS DUR 100X150MG</t>
  </si>
  <si>
    <t>17927</t>
  </si>
  <si>
    <t>TBL FLM 40X37,5MG/325MG</t>
  </si>
  <si>
    <t>*2083</t>
  </si>
  <si>
    <t>81960</t>
  </si>
  <si>
    <t>KRYTÍ ALGINÁTOVÉ MELGISORB AG</t>
  </si>
  <si>
    <t>45352</t>
  </si>
  <si>
    <t>VENI DUR A-G VELIKOST 1-6</t>
  </si>
  <si>
    <t>Aceklofenak</t>
  </si>
  <si>
    <t>191730</t>
  </si>
  <si>
    <t>BIOFENAC 100 MG POTAHOVANÉ TABLETY</t>
  </si>
  <si>
    <t>TBL FLM 60X100MG</t>
  </si>
  <si>
    <t>30526</t>
  </si>
  <si>
    <t>ZIBOR 3500 IU</t>
  </si>
  <si>
    <t>INJ SOL ISP 10X0,2MLX3500IU</t>
  </si>
  <si>
    <t>132601</t>
  </si>
  <si>
    <t>47724</t>
  </si>
  <si>
    <t>ZINNAT 125 MG</t>
  </si>
  <si>
    <t>TBL FLM 14X125MG</t>
  </si>
  <si>
    <t>47725</t>
  </si>
  <si>
    <t>ZINNAT 250 MG</t>
  </si>
  <si>
    <t>47726</t>
  </si>
  <si>
    <t>TBL FLM 14X250MG</t>
  </si>
  <si>
    <t>47727</t>
  </si>
  <si>
    <t>132710</t>
  </si>
  <si>
    <t>Cetirizin</t>
  </si>
  <si>
    <t>155683</t>
  </si>
  <si>
    <t>ZYRTEC</t>
  </si>
  <si>
    <t>TBL FLM 20X10MG</t>
  </si>
  <si>
    <t>96039</t>
  </si>
  <si>
    <t>CIPRINOL 500</t>
  </si>
  <si>
    <t>119672</t>
  </si>
  <si>
    <t>DICLOFENAC DUO PHARMASWISS 75 MG</t>
  </si>
  <si>
    <t>CPS RDR 30X75MG I</t>
  </si>
  <si>
    <t>58425</t>
  </si>
  <si>
    <t>DOLMINA 50</t>
  </si>
  <si>
    <t>TBL FLM 30X50MG</t>
  </si>
  <si>
    <t>Dosulepin</t>
  </si>
  <si>
    <t>77047</t>
  </si>
  <si>
    <t>PROTHIADEN 75</t>
  </si>
  <si>
    <t>TBL FLM 30X75MG</t>
  </si>
  <si>
    <t>97655</t>
  </si>
  <si>
    <t>DOXYBENE 100 MG</t>
  </si>
  <si>
    <t>CPS MOL 20X100MG</t>
  </si>
  <si>
    <t>Kyselina acetylsalicylová</t>
  </si>
  <si>
    <t>155782</t>
  </si>
  <si>
    <t>GODASAL 100</t>
  </si>
  <si>
    <t>TBL NOB 100X100MG/50MG</t>
  </si>
  <si>
    <t>Levocetirizin</t>
  </si>
  <si>
    <t>32720</t>
  </si>
  <si>
    <t>XYZAL</t>
  </si>
  <si>
    <t>TBL FLM 50X5MG</t>
  </si>
  <si>
    <t>85142</t>
  </si>
  <si>
    <t>TBL FLM 90X5MG</t>
  </si>
  <si>
    <t>Levothyroxin, sodná sůl</t>
  </si>
  <si>
    <t>184244</t>
  </si>
  <si>
    <t>LETROX 75</t>
  </si>
  <si>
    <t>TBL NOB 50X75RG II</t>
  </si>
  <si>
    <t>Losartan</t>
  </si>
  <si>
    <t>114067</t>
  </si>
  <si>
    <t>LOZAP 50 ZENTIVA</t>
  </si>
  <si>
    <t>TBL FLM 90X50MG II</t>
  </si>
  <si>
    <t>Metronidazol</t>
  </si>
  <si>
    <t>2427</t>
  </si>
  <si>
    <t>ENTIZOL</t>
  </si>
  <si>
    <t>TBL NOB 20X250MG</t>
  </si>
  <si>
    <t>59806</t>
  </si>
  <si>
    <t>FRAXIPARINE FORTE</t>
  </si>
  <si>
    <t>INJ SOL ISP 10X0,6ML</t>
  </si>
  <si>
    <t>59808</t>
  </si>
  <si>
    <t>INJ SOL ISP 10X0,8ML</t>
  </si>
  <si>
    <t>17186</t>
  </si>
  <si>
    <t>POR GRA SUS 15X100MG</t>
  </si>
  <si>
    <t>Pantoprazol</t>
  </si>
  <si>
    <t>49113</t>
  </si>
  <si>
    <t>CONTROLOC 20 MG</t>
  </si>
  <si>
    <t>TBL ENT 28X20MG I</t>
  </si>
  <si>
    <t>128809</t>
  </si>
  <si>
    <t>TBL ENT 56X20MG I</t>
  </si>
  <si>
    <t>Pikosíran sodný, kombinace</t>
  </si>
  <si>
    <t>160806</t>
  </si>
  <si>
    <t>PICOPREP PRÁŠEK PRO PERORÁLNÍ ROZTOK</t>
  </si>
  <si>
    <t>POR PLV SOL 2X10MG/3,5GM/12GM</t>
  </si>
  <si>
    <t>Promethazin</t>
  </si>
  <si>
    <t>122197</t>
  </si>
  <si>
    <t>PROTHAZIN</t>
  </si>
  <si>
    <t>TBL FLM 20X1X25MG</t>
  </si>
  <si>
    <t>Rosuvastatin</t>
  </si>
  <si>
    <t>148069</t>
  </si>
  <si>
    <t>ROSUCARD 10 MG POTAHOVANÉ TABLETY</t>
  </si>
  <si>
    <t>TBL FLM 84X10MG</t>
  </si>
  <si>
    <t>Silikony</t>
  </si>
  <si>
    <t>13389</t>
  </si>
  <si>
    <t>ESPUMISAN</t>
  </si>
  <si>
    <t>CPS MOL 25X40MG</t>
  </si>
  <si>
    <t>14876</t>
  </si>
  <si>
    <t>CRM 25GMX2MG/10MG/GM</t>
  </si>
  <si>
    <t>32085</t>
  </si>
  <si>
    <t>CPS DUR 10X50MG</t>
  </si>
  <si>
    <t>201609</t>
  </si>
  <si>
    <t>TBL FLM 30X1X37,5MG/325MG</t>
  </si>
  <si>
    <t>Triamcinolon</t>
  </si>
  <si>
    <t>162502</t>
  </si>
  <si>
    <t>TRIAMCINOLON TEVA</t>
  </si>
  <si>
    <t>DRM EML 30GMX1MG/GM</t>
  </si>
  <si>
    <t>2829</t>
  </si>
  <si>
    <t>TRIAMCINOLON LÉČIVA UNG</t>
  </si>
  <si>
    <t>UNG 10GMX1MG/GM</t>
  </si>
  <si>
    <t>Zolpidem</t>
  </si>
  <si>
    <t>146894</t>
  </si>
  <si>
    <t>ZOLPIDEM MYLAN 10 MG</t>
  </si>
  <si>
    <t>146899</t>
  </si>
  <si>
    <t>TBL FLM 50X10MG</t>
  </si>
  <si>
    <t>21073</t>
  </si>
  <si>
    <t>10X10CM,8 VRSTEV,2KS</t>
  </si>
  <si>
    <t>169172</t>
  </si>
  <si>
    <t>KRYTÍ MASTNÝ TYL CUTICELL CLASSIC</t>
  </si>
  <si>
    <t>5CMX5CM NEADHERENTNÍ MASTNÝ TYL IMPREGNOVANÝ ČISTÝM PARAFÍNEM STERILNÍ,50KS</t>
  </si>
  <si>
    <t>171508</t>
  </si>
  <si>
    <t>GEL ACTIMARIS NA HOJENÍ RAN 20G</t>
  </si>
  <si>
    <t>NA KŮŽI,SLIZNICE ÚST,NOSU,GENITÁLIÍ.I PRO DĚTI A KOJENCE,1KS</t>
  </si>
  <si>
    <t>63728</t>
  </si>
  <si>
    <t>DLAHA PRO FIXACI PRSTŮ RUKY TYP F</t>
  </si>
  <si>
    <t>VELIKOST F3</t>
  </si>
  <si>
    <t>140714</t>
  </si>
  <si>
    <t>ORTÉZA HLEZENNÍHO KLOUBU FIXAČNÍ S TŘEMI DLAHAMI</t>
  </si>
  <si>
    <t>ORTEX 06A</t>
  </si>
  <si>
    <t>Alopurinol</t>
  </si>
  <si>
    <t>2592</t>
  </si>
  <si>
    <t>MILURIT 100</t>
  </si>
  <si>
    <t>TBL NOB 50X100MG</t>
  </si>
  <si>
    <t>88217</t>
  </si>
  <si>
    <t>LEXAURIN 1,5</t>
  </si>
  <si>
    <t>TBL NOB 30X1,5MG</t>
  </si>
  <si>
    <t>42845</t>
  </si>
  <si>
    <t>POR GRA SUS 50MLX25MG/ML</t>
  </si>
  <si>
    <t>Dihydrokodein</t>
  </si>
  <si>
    <t>41798</t>
  </si>
  <si>
    <t>DHC CONTINUS 60 MG</t>
  </si>
  <si>
    <t>TBL RET 30X60MG</t>
  </si>
  <si>
    <t>Klotrimazol</t>
  </si>
  <si>
    <t>58653</t>
  </si>
  <si>
    <t>CLOTRIMAZOL AL 100</t>
  </si>
  <si>
    <t>VAG TBL 6X100MG</t>
  </si>
  <si>
    <t>86397</t>
  </si>
  <si>
    <t>CLOTRIMAZOL AL 1%</t>
  </si>
  <si>
    <t>CRM 50GMX10MG/GM</t>
  </si>
  <si>
    <t>187425</t>
  </si>
  <si>
    <t>LETROX 50</t>
  </si>
  <si>
    <t>TBL NOB 100X50RG II</t>
  </si>
  <si>
    <t>169713</t>
  </si>
  <si>
    <t>LETROX 125</t>
  </si>
  <si>
    <t>TBL NOB 50X125RG II</t>
  </si>
  <si>
    <t>Makrogol</t>
  </si>
  <si>
    <t>58827</t>
  </si>
  <si>
    <t>FORTRANS</t>
  </si>
  <si>
    <t>POR PLV SOL 4X64GM</t>
  </si>
  <si>
    <t>32061</t>
  </si>
  <si>
    <t>INJ SOL ISP 10X0,6MLX9500IU/ML</t>
  </si>
  <si>
    <t>32063</t>
  </si>
  <si>
    <t>INJ SOL ISP 10X0,8MLX9500IU/ML</t>
  </si>
  <si>
    <t>Norethisteron</t>
  </si>
  <si>
    <t>125226</t>
  </si>
  <si>
    <t>NORETHISTERON ZENTIVA</t>
  </si>
  <si>
    <t>TBL NOB 30X5MG</t>
  </si>
  <si>
    <t>115714</t>
  </si>
  <si>
    <t>196017</t>
  </si>
  <si>
    <t>METAMIZOL STADA 500 MG/ML PERORÁLNÍ KAPKY, ROZTOK</t>
  </si>
  <si>
    <t>POR GTT SOL 1X50MLX500MG/ML</t>
  </si>
  <si>
    <t>75023</t>
  </si>
  <si>
    <t>COTRIMOXAZOL AL FORTE</t>
  </si>
  <si>
    <t>TBL NOB 20X800MG/160MG</t>
  </si>
  <si>
    <t>Sulodexid</t>
  </si>
  <si>
    <t>96118</t>
  </si>
  <si>
    <t>VESSEL DUE F</t>
  </si>
  <si>
    <t>CPS MOL 50X250UT</t>
  </si>
  <si>
    <t>Sumatriptan</t>
  </si>
  <si>
    <t>22094</t>
  </si>
  <si>
    <t>ROSEMIG SPRINTAB 50 MG</t>
  </si>
  <si>
    <t>TBL SUS 6X50MG I</t>
  </si>
  <si>
    <t>42776</t>
  </si>
  <si>
    <t>TRALGIT SR 150</t>
  </si>
  <si>
    <t>TBL PRO 30X150MG</t>
  </si>
  <si>
    <t>59672</t>
  </si>
  <si>
    <t>TBL PRO 30X100MG</t>
  </si>
  <si>
    <t>59673</t>
  </si>
  <si>
    <t>TBL PRO 50X100MG</t>
  </si>
  <si>
    <t>201610</t>
  </si>
  <si>
    <t>TBL FLM 40X1X37,5MG/325MG</t>
  </si>
  <si>
    <t>Dienogest a ethinylestradiol</t>
  </si>
  <si>
    <t>58138</t>
  </si>
  <si>
    <t>JEANINE</t>
  </si>
  <si>
    <t>TBL OBD 3X21X2MG/0,03MG</t>
  </si>
  <si>
    <t>*2087</t>
  </si>
  <si>
    <t>19681</t>
  </si>
  <si>
    <t>22441</t>
  </si>
  <si>
    <t>OBINADLO ELASTICKÉ IDEALTEX</t>
  </si>
  <si>
    <t>12CMX5M,1KS</t>
  </si>
  <si>
    <t>882</t>
  </si>
  <si>
    <t>OBINADLO ELASTICKÉ IDEAL</t>
  </si>
  <si>
    <t>12CMX5M,PÁSKOVANÁ DO SUPERIORU,1KS</t>
  </si>
  <si>
    <t>80199</t>
  </si>
  <si>
    <t>GÁZA SKLÁDANÁ KOMPRESY NESTERILNÍ</t>
  </si>
  <si>
    <t>82162</t>
  </si>
  <si>
    <t>10CMX4M,VOLNĚ BALENO,20KS</t>
  </si>
  <si>
    <t>15538</t>
  </si>
  <si>
    <t>OLFEN</t>
  </si>
  <si>
    <t>GEL 1X50GMX10MG/GM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</si>
  <si>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</si>
  <si>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</si>
  <si>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</si>
  <si>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</si>
  <si>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</si>
  <si>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M01AX17 - Nimesulid</t>
  </si>
  <si>
    <t>R03AC02 - Salbutamol</t>
  </si>
  <si>
    <t>N02AX02 - Tramadol</t>
  </si>
  <si>
    <t>J01CR02 - Amoxicilin a enzymový inhibitor</t>
  </si>
  <si>
    <t>B01AB06 - Nadroparin</t>
  </si>
  <si>
    <t>N03AX12 - Gabapentin</t>
  </si>
  <si>
    <t>C09AA04 - Perindopril</t>
  </si>
  <si>
    <t>A02BA02 - Ranitidin</t>
  </si>
  <si>
    <t>C09BA04 - Perindopril a diuretika</t>
  </si>
  <si>
    <t>A02BC03 - Lansoprazol</t>
  </si>
  <si>
    <t>J02AC01 - Flukonazol</t>
  </si>
  <si>
    <t>C09CA01 - Losartan</t>
  </si>
  <si>
    <t>N02CC01 - Sumatriptan</t>
  </si>
  <si>
    <t>C09CA07 - Telmisartan</t>
  </si>
  <si>
    <t>N06AB04 - Citalopram</t>
  </si>
  <si>
    <t>C10AA07 - Rosuvastatin</t>
  </si>
  <si>
    <t>A02BC02 - Pantoprazol</t>
  </si>
  <si>
    <t>R06AE07 - Cetirizin</t>
  </si>
  <si>
    <t>H02AB04 - Methylprednisolon</t>
  </si>
  <si>
    <t>H03AA01 - Levothyroxin, sodná sůl</t>
  </si>
  <si>
    <t>A02BA02</t>
  </si>
  <si>
    <t>B01AB06</t>
  </si>
  <si>
    <t>C09CA07</t>
  </si>
  <si>
    <t>H02AB04</t>
  </si>
  <si>
    <t>J01CR02</t>
  </si>
  <si>
    <t>M01AX17</t>
  </si>
  <si>
    <t>N03AX12</t>
  </si>
  <si>
    <t>N02AX02</t>
  </si>
  <si>
    <t>H03AA01</t>
  </si>
  <si>
    <t>N02CC01</t>
  </si>
  <si>
    <t>A02BC02</t>
  </si>
  <si>
    <t>C09CA01</t>
  </si>
  <si>
    <t>C10AA07</t>
  </si>
  <si>
    <t>R06AE07</t>
  </si>
  <si>
    <t>R06AE09</t>
  </si>
  <si>
    <t>A02BC03</t>
  </si>
  <si>
    <t>J02AC01</t>
  </si>
  <si>
    <t>N06AB04</t>
  </si>
  <si>
    <t>R03AC02</t>
  </si>
  <si>
    <t>C09AA04</t>
  </si>
  <si>
    <t>C09BA04</t>
  </si>
  <si>
    <t>Přehled plnění PL - Preskripce léčivých přípravků - orientační přehled</t>
  </si>
  <si>
    <t>ZA444</t>
  </si>
  <si>
    <t>Tampon nesterilní stáčený 20 x 19 cm bez RTG nití bal. á 100 ks 1320300404</t>
  </si>
  <si>
    <t>ZA539</t>
  </si>
  <si>
    <t>Kompresa NT 10 x 10 cm nesterilní 06103</t>
  </si>
  <si>
    <t>ZA540</t>
  </si>
  <si>
    <t>Náplast omnifix E 15 cm x 10 m 9006513</t>
  </si>
  <si>
    <t>ZD111</t>
  </si>
  <si>
    <t>Náplast omnifix E 5 cm x 10 m 9006493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</si>
  <si>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</si>
  <si>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</si>
  <si>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</si>
  <si>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</si>
  <si>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</si>
  <si>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</si>
  <si>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</si>
  <si>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</si>
  <si>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ZA471</t>
  </si>
  <si>
    <t>Náplast curaplast poinjekční bal. á 250 ks 30625</t>
  </si>
  <si>
    <t>ZI522</t>
  </si>
  <si>
    <t>Krytí askina 10 x 12 cm derm - sterilní folie bal. á 10 ks F72035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</si>
  <si>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</si>
  <si>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</si>
  <si>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</si>
  <si>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</si>
  <si>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</si>
  <si>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</si>
  <si>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ZM951</t>
  </si>
  <si>
    <t>Krytí mepilex border post-op sterilní 6 x 8 cm bal. á 10 ks 495100</t>
  </si>
  <si>
    <t>ZB048</t>
  </si>
  <si>
    <t>Krytí cellistyp F (fibrilar) 2,5 x 5 cm bal. á 10 ks (náhrada za okcel) 2082025</t>
  </si>
  <si>
    <t>ZD754</t>
  </si>
  <si>
    <t>Textilie obv.kombinov. 15 x 10 cm 140-1510 COM 30</t>
  </si>
  <si>
    <t>ZA441</t>
  </si>
  <si>
    <t>Steh náplasťový Steri-strip 6 x 38 mm bal. á 200 ks R1542</t>
  </si>
  <si>
    <t>ZD332</t>
  </si>
  <si>
    <t>Náplast microfoam 2,50 cm x 5,00 m bal. á 12 ks 1528-1</t>
  </si>
  <si>
    <t>ZN472</t>
  </si>
  <si>
    <t>Vata obvazová 1000 g vinutá nest. 100% ba. 1321901305</t>
  </si>
  <si>
    <t>ZA690</t>
  </si>
  <si>
    <t>Čepelka skalpelová 10 BB510</t>
  </si>
  <si>
    <t>ZA759</t>
  </si>
  <si>
    <t>Drén redon CH10 50 cm U2111000</t>
  </si>
  <si>
    <t>ZA789</t>
  </si>
  <si>
    <t>Stříkačka injekční 2-dílná 2 ml L Inject Solo 4606027V</t>
  </si>
  <si>
    <t>ZA790</t>
  </si>
  <si>
    <t>Stříkačka injekční 2-dílná 5 ml L Inject Solo4606051V</t>
  </si>
  <si>
    <t>ZA965</t>
  </si>
  <si>
    <t>Stříkačka inzulínová omnican 1 ml 100j bal. á 100 ks 9151141S</t>
  </si>
  <si>
    <t>ZB780</t>
  </si>
  <si>
    <t>Kontejner 120 ml sterilní á 50 ks FLME25035</t>
  </si>
  <si>
    <t>ZB893</t>
  </si>
  <si>
    <t>Stříkačka inzulinová omnican 0,5 ml 100j s jehlou 30 G 9151125S</t>
  </si>
  <si>
    <t>ZC695</t>
  </si>
  <si>
    <t>Průbojník - kruhový skalpel pr. 4 mm bal. á 10 ks 09003</t>
  </si>
  <si>
    <t>ZC752</t>
  </si>
  <si>
    <t>Čepelka skalpelová 15 BB515</t>
  </si>
  <si>
    <t>ZC840</t>
  </si>
  <si>
    <t>Elektroda neutrální zpětná pro dospělé bal. á 5 ks MF3.05.5005</t>
  </si>
  <si>
    <t>ZE159</t>
  </si>
  <si>
    <t>Nádoba na kontaminovaný odpad 2 l 15-0003</t>
  </si>
  <si>
    <t>ZF159</t>
  </si>
  <si>
    <t>Nádoba na kontaminovaný odpad 1 l 15-0002</t>
  </si>
  <si>
    <t>ZK799</t>
  </si>
  <si>
    <t>Zátka combi červená 4495101</t>
  </si>
  <si>
    <t>ZB557</t>
  </si>
  <si>
    <t>Přechodka adapter combifix rekord - luer 4090306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</si>
  <si>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</si>
  <si>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</si>
  <si>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</si>
  <si>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</si>
  <si>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</si>
  <si>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</si>
  <si>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</si>
  <si>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</si>
  <si>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</si>
  <si>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S10-B-FOR-500ML</t>
  </si>
  <si>
    <t>ZN910</t>
  </si>
  <si>
    <t>Pinzeta mikro rovná délka 105 mm hrot 0,2 mm 07.61.05</t>
  </si>
  <si>
    <t>ZN913</t>
  </si>
  <si>
    <t>Pinzeta mikro zahnutá 45° délka 105 mm hrot 0,3 mm 07.61.26</t>
  </si>
  <si>
    <t>ZN915</t>
  </si>
  <si>
    <t>Pinzeta mikro rovná délka 125 mm hrot 0,3 mm 07.61.12</t>
  </si>
  <si>
    <t>ZN911</t>
  </si>
  <si>
    <t>Pinzeta mikro rovná délka 105 mm hrot 0,3 mm 07.61.06</t>
  </si>
  <si>
    <t>ZN914</t>
  </si>
  <si>
    <t>Pinzeta mikro rovná délka 125 mm hrot 0,2 mm 07.61.11</t>
  </si>
  <si>
    <t>ZN916</t>
  </si>
  <si>
    <t>Pinzeta mikro ultra jemná rovná délka 140 mm hrot 0,1 mm 07.63 30</t>
  </si>
  <si>
    <t>ZN912</t>
  </si>
  <si>
    <t>Pinzeta mikro zahnutá 45° délka 105 mm hrot 0,2 mm 07.61.25</t>
  </si>
  <si>
    <t>ZN917</t>
  </si>
  <si>
    <t>Pinzeta mikro rovná délka 140 mm hrot 0,2 mm 07.63 31</t>
  </si>
  <si>
    <t>ZL886</t>
  </si>
  <si>
    <t>Rukojeť aktivní resterizovatelná elektrokoagulace Valleylab kabel 3 m MBR-600</t>
  </si>
  <si>
    <t>ZN169</t>
  </si>
  <si>
    <t>Pinzeta bipolární jemná potahovaná 102 mm hrot 0,5 mm 660310100</t>
  </si>
  <si>
    <t>ZL912</t>
  </si>
  <si>
    <t>Implantát mammární anatomický GS-AN-275-T</t>
  </si>
  <si>
    <t>ZO029</t>
  </si>
  <si>
    <t>Implantát mammární OPTICON MHP anatomický 270cc 30646 - 270</t>
  </si>
  <si>
    <t>ZO059</t>
  </si>
  <si>
    <t>Implantát mammární 300cc mentor kulatý 354-4300</t>
  </si>
  <si>
    <t>ZO317</t>
  </si>
  <si>
    <t>Implantát mammární natrelle style 470cc anatomický tvar 410-ST</t>
  </si>
  <si>
    <t>ZB196</t>
  </si>
  <si>
    <t>Šití prolene bl 4-0 bal. á 36 ks EH7151H</t>
  </si>
  <si>
    <t>ZB181</t>
  </si>
  <si>
    <t>Šití prolene bl 5-0 bal. á 36 ks EH7176H</t>
  </si>
  <si>
    <t>ZB185</t>
  </si>
  <si>
    <t>Šití vicryl un 4-0 bal. á 12 ks W9951</t>
  </si>
  <si>
    <t>ZC992</t>
  </si>
  <si>
    <t>Šití dafilon modrý 4/0 (1.5) bal. á 36 ks C0932132</t>
  </si>
  <si>
    <t>ZG561</t>
  </si>
  <si>
    <t>Šití monofil chiralen bl EP 0,7- USP 6/0 bal. á 24 ks PP 5001-2</t>
  </si>
  <si>
    <t>ZA975</t>
  </si>
  <si>
    <t>Šití safil fialový 4/0 (1.5) bal. á 36 ks C1048220</t>
  </si>
  <si>
    <t>ZB201</t>
  </si>
  <si>
    <t>Šití ethilon bk 8-0 bal. á 12 ks W2812</t>
  </si>
  <si>
    <t>ZB184</t>
  </si>
  <si>
    <t>Šití vicryl un 3-0 bal. á 12 ks W9890</t>
  </si>
  <si>
    <t>ZF256</t>
  </si>
  <si>
    <t>Šití vicryl vi 5-0 bal. á 12 ks W9442</t>
  </si>
  <si>
    <t>ZB528</t>
  </si>
  <si>
    <t>Šití monosyn bezbarvý 4/0 (1.5) bal. á 36 ks C0023624</t>
  </si>
  <si>
    <t>ZD242</t>
  </si>
  <si>
    <t>Šití vicryl coated 6-0 bal. á 36 ks V492H</t>
  </si>
  <si>
    <t>ZD143</t>
  </si>
  <si>
    <t>Šití prolene bl 3-0 bal. á 24 ks W8021T</t>
  </si>
  <si>
    <t>ZD187</t>
  </si>
  <si>
    <t>Šití prolene un 5-0 bal. á 36 ks F2859</t>
  </si>
  <si>
    <t>ZB183</t>
  </si>
  <si>
    <t>Šití vicryl un 2-0 bal. á 24 ks W9532T</t>
  </si>
  <si>
    <t>ZB060</t>
  </si>
  <si>
    <t>Šití prolene bl 6-0 bal. á 24 ks W8005T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</si>
  <si>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</si>
  <si>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</si>
  <si>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</si>
  <si>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</si>
  <si>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</si>
  <si>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</si>
  <si>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</si>
  <si>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</si>
  <si>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</si>
  <si>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</si>
  <si>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</si>
  <si>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</si>
  <si>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ZA868</t>
  </si>
  <si>
    <t>Jehla sterican 23 G 0,6 x 80 mm modrá bal. á 100 ks 4665635</t>
  </si>
  <si>
    <t>ZE993</t>
  </si>
  <si>
    <t>Rukavice operační ansell sensi - touch vel. 6,5 bal. á 40 párů 8050152</t>
  </si>
  <si>
    <t>ZK473</t>
  </si>
  <si>
    <t>Rukavice operační latexové s pudrem ansell medigrip plus vel. 6,0 303502EU (302762)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</si>
  <si>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</si>
  <si>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</si>
  <si>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</si>
  <si>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</si>
  <si>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</si>
  <si>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</si>
  <si>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ZN041</t>
  </si>
  <si>
    <t>Rukavice operační gammex ansell PF bez pudru 6,5 330048065</t>
  </si>
  <si>
    <t>ZN901</t>
  </si>
  <si>
    <t>Rukavice nitril MOTEX sterilní bez pudru vel. L bal. á 50 párů EMDA 100.231</t>
  </si>
  <si>
    <t>ZN900</t>
  </si>
  <si>
    <t>Rukavice nitril MOTEX sterilní bez pudru vel. M bal. á 50 párů EMDA 100.221</t>
  </si>
  <si>
    <t>ZJ174</t>
  </si>
  <si>
    <t>Implantát mammární anatomický 350cc kulatý 20735-350</t>
  </si>
  <si>
    <t>ZN818</t>
  </si>
  <si>
    <t>Implantát mammární anatomický 395cc 20736-495</t>
  </si>
  <si>
    <t>ZN894</t>
  </si>
  <si>
    <t>Implantát mammární vysoký profil-kulatý GS-XP-350cc–MT</t>
  </si>
  <si>
    <t>ZN918</t>
  </si>
  <si>
    <t>Implantát mammární vysoký profil-kulatý GS-XP-380cc–MT</t>
  </si>
  <si>
    <t>ZL903</t>
  </si>
  <si>
    <t>Implantát mammární kulatý GS-HP-500-T</t>
  </si>
  <si>
    <t>ZK737</t>
  </si>
  <si>
    <t>Implantát mammární anatomický GS-AN-345-T</t>
  </si>
  <si>
    <t>ZI014</t>
  </si>
  <si>
    <t>Expander tkáňový mentor 250cc oválný 350-5305M</t>
  </si>
  <si>
    <t>ZO061</t>
  </si>
  <si>
    <t>Implantát mammární kulatý 505cc 20726-505</t>
  </si>
  <si>
    <t>ZG348</t>
  </si>
  <si>
    <t>Expander tkáňový mentor 400cc kulatý 350-4305M</t>
  </si>
  <si>
    <t>ZO145</t>
  </si>
  <si>
    <t>Implantát mammární extra vysoký profil-kulatý GS-XP-280cc–T</t>
  </si>
  <si>
    <t>ZN398</t>
  </si>
  <si>
    <t>Implantát mammární anatomický 350cc 20736-350</t>
  </si>
  <si>
    <t>ZO163</t>
  </si>
  <si>
    <t>Implantát mammární anatomický 435cc kulatý 20735-435</t>
  </si>
  <si>
    <t>ZO162</t>
  </si>
  <si>
    <t>Implantát mammární anatomický 390cc kulatý 20735-390</t>
  </si>
  <si>
    <t>ZO245</t>
  </si>
  <si>
    <t>Implantát mammární anatomický 445cc 20736-445</t>
  </si>
  <si>
    <t>ZO269</t>
  </si>
  <si>
    <t>Implantát mammární anatomický GS-HP-330-T</t>
  </si>
  <si>
    <t>ZO320</t>
  </si>
  <si>
    <t>Expander tkáňový anatomický mentor 350 ccl 354-9322</t>
  </si>
  <si>
    <t>ZE278</t>
  </si>
  <si>
    <t>Drát vodící 0,90 mm vrtací, bez závitu bal. á 10 ks 26-875-00-05</t>
  </si>
  <si>
    <t>ZB296</t>
  </si>
  <si>
    <t>Mikroskalpel Stab Blade/Tip 22,5° Straig bal. á 6 ks 72-2202</t>
  </si>
  <si>
    <t>KH905</t>
  </si>
  <si>
    <t>extraktor kožních svorek PSX-X</t>
  </si>
  <si>
    <t>ZO159</t>
  </si>
  <si>
    <t>Vak odsávací pro body – jet evo 3000 ml 57187</t>
  </si>
  <si>
    <t>ZO160</t>
  </si>
  <si>
    <t>Kanyla extrakční pro body – jet evo délka 200 mm 675010-5</t>
  </si>
  <si>
    <t>ZO158</t>
  </si>
  <si>
    <t>Aplikátor kanyly pro body – jet evo délka 370 cm 570001</t>
  </si>
  <si>
    <t>ZJ857</t>
  </si>
  <si>
    <t>Jehelec durogrip halsey 130 mm BM012R</t>
  </si>
  <si>
    <t>ZJ683</t>
  </si>
  <si>
    <t>Držák na prsty pro operace na ruce plast modrý chirobloc large - ballets ECBM</t>
  </si>
  <si>
    <t>ZM565</t>
  </si>
  <si>
    <t>Lepidlo tkáňové 5 ml floseal 1503353</t>
  </si>
  <si>
    <t>ZA011</t>
  </si>
  <si>
    <t>Šroub kortikální 1.5 mm 200.809</t>
  </si>
  <si>
    <t>ZA015</t>
  </si>
  <si>
    <t>Šroub kortikální 1.5 mm 200.808</t>
  </si>
  <si>
    <t>ZA016</t>
  </si>
  <si>
    <t>Šroub kortikální 1.5 mm 200.812</t>
  </si>
  <si>
    <t>ZB716</t>
  </si>
  <si>
    <t>Šroub kortikální 3.5 mm 204.836</t>
  </si>
  <si>
    <t>ZA491</t>
  </si>
  <si>
    <t>Drát Kirschnerův 1.00 mm á 10 ks 292.100.10</t>
  </si>
  <si>
    <t>ZG360</t>
  </si>
  <si>
    <t>Šroub kortikální 1.3 mm 200.695</t>
  </si>
  <si>
    <t>ZA026</t>
  </si>
  <si>
    <t>Dlaha adaptační 1.5 mm 12 otv. 246.191</t>
  </si>
  <si>
    <t>ZA014</t>
  </si>
  <si>
    <t>Šroub kortikální 1.5 mm 200.806</t>
  </si>
  <si>
    <t>ZA013</t>
  </si>
  <si>
    <t>Šroub kortikální 1.3 mm 200.690</t>
  </si>
  <si>
    <t>ZG383</t>
  </si>
  <si>
    <t>Šroub kortikální 1.3 mm 200.688</t>
  </si>
  <si>
    <t>ZC099</t>
  </si>
  <si>
    <t>Šroub kortikální 1.3 mm 200.691</t>
  </si>
  <si>
    <t>ZC208</t>
  </si>
  <si>
    <t>Šroub kortikální 1.5 mm 200.811</t>
  </si>
  <si>
    <t>ZA012</t>
  </si>
  <si>
    <t>Šroub kortikální 1.5 mm 200.810</t>
  </si>
  <si>
    <t>ZG063</t>
  </si>
  <si>
    <t>Drát Kirschnerův 1.25 mm á 10 ks 292.120.10</t>
  </si>
  <si>
    <t>ZG384</t>
  </si>
  <si>
    <t>Dlaha mřížková 1.3 221.321</t>
  </si>
  <si>
    <t>KH904</t>
  </si>
  <si>
    <t>stapler kožní PMR35-X</t>
  </si>
  <si>
    <t>KI724</t>
  </si>
  <si>
    <t>nůžky koagulační FOCUS 9 cm HAR 9F</t>
  </si>
  <si>
    <t>ZA958</t>
  </si>
  <si>
    <t>Šití safil fialový 2/0 (3) bal. á 36 ks C1048251</t>
  </si>
  <si>
    <t>ZB609</t>
  </si>
  <si>
    <t>Šití premicron zelený 2/0 (3) bal. á 36 ks C0026026</t>
  </si>
  <si>
    <t>ZD067</t>
  </si>
  <si>
    <t>Šití safil fialový 2/0 (3) bal. á 36 ks C1048042</t>
  </si>
  <si>
    <t>ZA959</t>
  </si>
  <si>
    <t>Šití safil fialový 3/0 (2) bal. á 36 ks C1048241</t>
  </si>
  <si>
    <t>ZB406</t>
  </si>
  <si>
    <t>Šití safil fialový 5/0 (1) bal. á 36 ks C1048212</t>
  </si>
  <si>
    <t>ZI487</t>
  </si>
  <si>
    <t>Šití vicryl rapide un 4-0 bal. á 12 ks W9930</t>
  </si>
  <si>
    <t>ZB155</t>
  </si>
  <si>
    <t>Šití premilene 4/0 (1.5) bal. á 36 ks C0090013</t>
  </si>
  <si>
    <t>ZC679</t>
  </si>
  <si>
    <t>Šití vicryl plus vi 2-0 bal. á 36 ks VCP9900H</t>
  </si>
  <si>
    <t>ZF643</t>
  </si>
  <si>
    <t>Šití vicryl vi 7-0 bal. á 12 ks W9565</t>
  </si>
  <si>
    <t>ZB094</t>
  </si>
  <si>
    <t>Šití maxon 5/0 1EP bal. á 36 ks SMM5526 (náhrada za pův.6535-21)</t>
  </si>
  <si>
    <t>ZB212</t>
  </si>
  <si>
    <t>Šití safil fialový 6/0 (0.7) bal. á 36 ks C1048006</t>
  </si>
  <si>
    <t>ZN283</t>
  </si>
  <si>
    <t>Šití ethilon bk 8-0 bal. á 12 ks W2808</t>
  </si>
  <si>
    <t>ZA928</t>
  </si>
  <si>
    <t>Šití ethilon bk 10-0 bal. á 12 ks W2830</t>
  </si>
  <si>
    <t>ZB178</t>
  </si>
  <si>
    <t>Šití ethilon bk 9-0 bal. á 12 ks W2813</t>
  </si>
  <si>
    <t>ZB023</t>
  </si>
  <si>
    <t>Šití maxon 2/0 bal. á 36 ks 8886626151</t>
  </si>
  <si>
    <t>ZB156</t>
  </si>
  <si>
    <t>Šití premilene 3/0 (2) bal. á 36 ks C2090014</t>
  </si>
  <si>
    <t>ZA008</t>
  </si>
  <si>
    <t>Obvaz elastický síťový pruban č. 10 427310</t>
  </si>
  <si>
    <t>ZA315</t>
  </si>
  <si>
    <t>Kompresa NT 5 x 5 cm/2 ks sterilní 26501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</si>
  <si>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</si>
  <si>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</si>
  <si>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</si>
  <si>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</si>
  <si>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</si>
  <si>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</si>
  <si>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ZA436</t>
  </si>
  <si>
    <t>Obvaz elastický síťový pruban č. 12 427312</t>
  </si>
  <si>
    <t>ZA463</t>
  </si>
  <si>
    <t>Kompresa NT 10 x 20 cm/2 ks sterilní 26620</t>
  </si>
  <si>
    <t>ZA464</t>
  </si>
  <si>
    <t>Kompresa NT 10 x 10 cm/2 ks sterilní 26520</t>
  </si>
  <si>
    <t>ZA478</t>
  </si>
  <si>
    <t>Krytí actisorb plus 10,5 x 10,5 cm bal. á 10 ks s aktivním uhlím SYSMAP105EE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</si>
  <si>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</si>
  <si>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</si>
  <si>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</si>
  <si>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</si>
  <si>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</si>
  <si>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>Krytí hydrogelové nu-gel 25 g bal. á 6 ks MNG425</t>
  </si>
  <si>
    <t>ZA593</t>
  </si>
  <si>
    <t>Tampon sterilní stáčený 20 x 20 cm / 5 ks 28003+</t>
  </si>
  <si>
    <t>ZA601</t>
  </si>
  <si>
    <t>Obinadlo fixa crep 12 cm x 4 m 1323100105</t>
  </si>
  <si>
    <t>ZA604</t>
  </si>
  <si>
    <t>Tyčinka vatová sterilní jednotlivě balalená bal. á 1000 ks 5100/SG/CS</t>
  </si>
  <si>
    <t>ZA664</t>
  </si>
  <si>
    <t>Krytí gelové hydrokoloidní Flamigel 250 ml FLAM250</t>
  </si>
  <si>
    <t>ZC854</t>
  </si>
  <si>
    <t>Kompresa NT 7,5 x 7,5 cm/2 ks sterilní 26510</t>
  </si>
  <si>
    <t>ZD103</t>
  </si>
  <si>
    <t>Náplast omniplast 2,5 cm x 9,2 m 9004530</t>
  </si>
  <si>
    <t>ZD934</t>
  </si>
  <si>
    <t>Obinadlo elastické idealflex krátkotažné 12 cm x 5 m bal. á 10 ks 931324</t>
  </si>
  <si>
    <t>ZL410</t>
  </si>
  <si>
    <t>Krytí gelové Hemagel 100 g A2681147</t>
  </si>
  <si>
    <t>ZL789</t>
  </si>
  <si>
    <t>Obvaz sterilní hotový č. 2 A4091360</t>
  </si>
  <si>
    <t>ZL790</t>
  </si>
  <si>
    <t>Obvaz sterilní hotový č. 3 A4101144</t>
  </si>
  <si>
    <t>ZD225</t>
  </si>
  <si>
    <t>Tampon sterilní stáčený 12 x 12 cm / 5 ks 0438</t>
  </si>
  <si>
    <t>ZD819</t>
  </si>
  <si>
    <t>Krytí debrisoft 10 x 10 cm bal. á 5 ks 31222</t>
  </si>
  <si>
    <t>ZA545</t>
  </si>
  <si>
    <t>Krytí hydrogelové nu-gel s algin. 15 g bal. á 10 ks SYSMNG415EE AKCE 1 + 1</t>
  </si>
  <si>
    <t>ZL853</t>
  </si>
  <si>
    <t>Krytí mastný tyl jelonet 10 x 40 cm á 10 ks 7459</t>
  </si>
  <si>
    <t>ZF715</t>
  </si>
  <si>
    <t>Obinadlo fixační peha-haft 4cm á 4m 932411</t>
  </si>
  <si>
    <t>ZN321</t>
  </si>
  <si>
    <t>Obvaz elastický síťový CareFix Head velikost L bal. á 10 ks 0170 L</t>
  </si>
  <si>
    <t>ZN814</t>
  </si>
  <si>
    <t>Krytí gelové na rány ActiMaris bal. á 20g 3097749</t>
  </si>
  <si>
    <t>ZE192</t>
  </si>
  <si>
    <t>Krytí mepiform 5 x  7,5 cm bal. á 5 ks 293200-19</t>
  </si>
  <si>
    <t>ZH913</t>
  </si>
  <si>
    <t>Krytí askina 15 x 20 cm derm - sterilní folie bal. á 10 ks F72038</t>
  </si>
  <si>
    <t>ZA787</t>
  </si>
  <si>
    <t>Stříkačka injekční 2-dílná 10 ml L Inject Solo 4606108V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</si>
  <si>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</si>
  <si>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</si>
  <si>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</si>
  <si>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</si>
  <si>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ZB756</t>
  </si>
  <si>
    <t>Zkumavka 3 ml K3 edta fialová 454086</t>
  </si>
  <si>
    <t>ZB775</t>
  </si>
  <si>
    <t>Zkumavka koagulace 4 ml modrá 454329</t>
  </si>
  <si>
    <t>ZB777</t>
  </si>
  <si>
    <t>Zkumavka červená 4 ml gel 454071</t>
  </si>
  <si>
    <t>ZH491</t>
  </si>
  <si>
    <t>Stříkačka injekční 3-dílná 50 - 60 ml LL MRG00711</t>
  </si>
  <si>
    <t>ZI179</t>
  </si>
  <si>
    <t>Zkumavka s mediem+ flovakovaný tampon eSwab růžový 490CE.A</t>
  </si>
  <si>
    <t>ZL464</t>
  </si>
  <si>
    <t>Popisovač sterilní se dvěma hroty Sandel 4-in-1Marker, bal. á 25 ks, S1041F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</si>
  <si>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</si>
  <si>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</si>
  <si>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</si>
  <si>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</si>
  <si>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ZN926</t>
  </si>
  <si>
    <t>Dlaha odlehčená termoplastická TURBOCAST ORTHO micro vel. 1,6 mm x 600 mm x 430 mm JOS161</t>
  </si>
  <si>
    <t>ZN924</t>
  </si>
  <si>
    <t>Dlaha odlehčená termoplastická TURBOCAST mini perfo vel. 2 mm x 600 mm x 440 mm barva bílá J2020 - bílá</t>
  </si>
  <si>
    <t>ZN928</t>
  </si>
  <si>
    <t>Dlaha odlehčená termoplastická IMMO + NS vel. 3,2 mm x 600 mm x 900 mm barva bílá JBCx322</t>
  </si>
  <si>
    <t>ZN927</t>
  </si>
  <si>
    <t>Dlaha odlehčená termoplastická IMMO + NS vel. 3,2 mm x 600 mm x 450 mm barva bílá JBCx252</t>
  </si>
  <si>
    <t>ZN798</t>
  </si>
  <si>
    <t>Svěrka ke stojánku na LipoFilter Canister ASP-CAN-2C</t>
  </si>
  <si>
    <t>ZN797</t>
  </si>
  <si>
    <t>Sojánek na LipoFilter Canister ASP-CAN-2R</t>
  </si>
  <si>
    <t>ZA715</t>
  </si>
  <si>
    <t>Set infuzní intrafix primeline classic 150 cm 4062957</t>
  </si>
  <si>
    <t>ZB767</t>
  </si>
  <si>
    <t>Jehla vakuová 226/38 mm černá 450075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</si>
  <si>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</si>
  <si>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</si>
  <si>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</si>
  <si>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</si>
  <si>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</si>
  <si>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</si>
  <si>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ZM292</t>
  </si>
  <si>
    <t>Rukavice nitril sempercare bez p. M bal. á 200 ks 30803</t>
  </si>
  <si>
    <t>50115050</t>
  </si>
  <si>
    <t>502 SZM obvazový (112 02 040)</t>
  </si>
  <si>
    <t>50115060</t>
  </si>
  <si>
    <t>503 SZM ostatní zdravotnický (112 02 100)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</si>
  <si>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</si>
  <si>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</si>
  <si>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</si>
  <si>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</si>
  <si>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</si>
  <si>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</si>
  <si>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</si>
  <si>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</si>
  <si>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</si>
  <si>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</si>
  <si>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</si>
  <si>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</si>
  <si>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</si>
  <si>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</si>
  <si>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</si>
  <si>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</si>
  <si>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</si>
  <si>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</si>
  <si>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</si>
  <si>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</si>
  <si>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</si>
  <si>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</si>
  <si>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Klenovcová Lucie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</si>
  <si>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</si>
  <si>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</si>
  <si>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</si>
  <si>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</si>
  <si>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</si>
  <si>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</si>
  <si>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</si>
  <si>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</si>
  <si>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</si>
  <si>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</si>
  <si>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</si>
  <si>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</si>
  <si>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</si>
  <si>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0055824</t>
  </si>
  <si>
    <t>0072972</t>
  </si>
  <si>
    <t>AMOKSIKLAV 1,2 G</t>
  </si>
  <si>
    <t>0093109</t>
  </si>
  <si>
    <t>0154815</t>
  </si>
  <si>
    <t>TETANOL PUR</t>
  </si>
  <si>
    <t>0192143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</si>
  <si>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</si>
  <si>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</si>
  <si>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</si>
  <si>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</si>
  <si>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</si>
  <si>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</si>
  <si>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</si>
  <si>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</si>
  <si>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</si>
  <si>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</si>
  <si>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</si>
  <si>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</si>
  <si>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</si>
  <si>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</si>
  <si>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</si>
  <si>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</si>
  <si>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09507</t>
  </si>
  <si>
    <t>PSYCHOTERAPIE PODPŮRNÁ PROVÁDĚNÁ LÉKAŘEM NEPSYCHIA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</si>
  <si>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</si>
  <si>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</si>
  <si>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</si>
  <si>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</si>
  <si>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</si>
  <si>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</si>
  <si>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</si>
  <si>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</si>
  <si>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</si>
  <si>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</si>
  <si>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</si>
  <si>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</si>
  <si>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</si>
  <si>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</si>
  <si>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</si>
  <si>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</si>
  <si>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</si>
  <si>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</si>
  <si>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</si>
  <si>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</si>
  <si>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</si>
  <si>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</si>
  <si>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</si>
  <si>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</si>
  <si>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</si>
  <si>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</si>
  <si>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</si>
  <si>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</si>
  <si>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</si>
  <si>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</si>
  <si>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</si>
  <si>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</si>
  <si>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</si>
  <si>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</si>
  <si>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Signalni kod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</si>
  <si>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</si>
  <si>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</si>
  <si>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</si>
  <si>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</si>
  <si>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</si>
  <si>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</si>
  <si>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</si>
  <si>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</si>
  <si>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</si>
  <si>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</si>
  <si>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</si>
  <si>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</si>
  <si>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</si>
  <si>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</si>
  <si>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</si>
  <si>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</si>
  <si>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</si>
  <si>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</si>
  <si>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</si>
  <si>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</si>
  <si>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</si>
  <si>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</si>
  <si>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</si>
  <si>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</si>
  <si>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</si>
  <si>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</si>
  <si>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</si>
  <si>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</si>
  <si>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</si>
  <si>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</si>
  <si>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</si>
  <si>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</si>
  <si>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</si>
  <si>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</si>
  <si>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</si>
  <si>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</si>
  <si>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</si>
  <si>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</si>
  <si>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</si>
  <si>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</si>
  <si>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</si>
  <si>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</si>
  <si>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</si>
  <si>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</si>
  <si>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</si>
  <si>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</si>
  <si>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</si>
  <si>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</si>
  <si>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</si>
  <si>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</si>
  <si>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</si>
  <si>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</si>
  <si>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</si>
  <si>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</si>
  <si>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</si>
  <si>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</si>
  <si>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</si>
  <si>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53515</t>
  </si>
  <si>
    <t>SUTURA ŠLACHY EXTENSORU RUKY A ZÁPĚSTÍ</t>
  </si>
  <si>
    <t>66821</t>
  </si>
  <si>
    <t>PERKUTÁNNÍ FIXACE K-DRÁTEM</t>
  </si>
  <si>
    <t>61135</t>
  </si>
  <si>
    <t>AUTOTRANSPLANTACE KOŽNÍM ŠTĚPEM V PLNÉ TLOUŠTCE DO</t>
  </si>
  <si>
    <t>62110</t>
  </si>
  <si>
    <t xml:space="preserve">PŘEVAZ POPÁLENINY V ROZSAHU OD 1 % DO 10 %  A EV. 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</si>
  <si>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</si>
  <si>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</si>
  <si>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</si>
  <si>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</si>
  <si>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</si>
  <si>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ŠTĚP PŘI POPÁLENÍ (A OSTATNÍCH KOŽNÍCH ZTRÁTÁCH) -</t>
  </si>
  <si>
    <t>62160</t>
  </si>
  <si>
    <t>POPÁLENI - OŠETŘENÍ A PŘEVAZ, 5 - 10 % POVRCHU</t>
  </si>
  <si>
    <t>51875</t>
  </si>
  <si>
    <t>PŘILOŽENÍ MĚKKÉHO OBVAZU (ZINKOKLIH, ŠKROBOVÝ OBVA</t>
  </si>
  <si>
    <t>02125</t>
  </si>
  <si>
    <t>OČKOVÁNÍ VČETNĚ OČKOVACÍ LÁTKY, KTERÁ JE HRAZENA Z</t>
  </si>
  <si>
    <t>0058092</t>
  </si>
  <si>
    <t>CEFAZOLIN SANDOZ 1 G</t>
  </si>
  <si>
    <t>0090021</t>
  </si>
  <si>
    <t>MARCAINE SPINAL 0,5%</t>
  </si>
  <si>
    <t>0124067</t>
  </si>
  <si>
    <t>HYDROCORTISON VUAB 100 MG</t>
  </si>
  <si>
    <t>0002684</t>
  </si>
  <si>
    <t>04400</t>
  </si>
  <si>
    <t>SVODNÁ ANESTEZIE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</si>
  <si>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</si>
  <si>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</si>
  <si>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</si>
  <si>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</si>
  <si>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</si>
  <si>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</si>
  <si>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</si>
  <si>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</si>
  <si>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</si>
  <si>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</si>
  <si>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</si>
  <si>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</si>
  <si>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</si>
  <si>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</si>
  <si>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</si>
  <si>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</si>
  <si>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61422</t>
  </si>
  <si>
    <t>RINOPLASTIKA - MĚKKÝ NOS</t>
  </si>
  <si>
    <t>66733</t>
  </si>
  <si>
    <t>REKONSTRUKCE KLADÍVKOVÉHO PRSTU - ZA KAŽDÝ DALŠÍ P</t>
  </si>
  <si>
    <t>09113</t>
  </si>
  <si>
    <t>ODBĚR KRVE Z ARTERIE</t>
  </si>
  <si>
    <t>61411</t>
  </si>
  <si>
    <t>XANTHELASMA - XANTOMY VÍČKA, EXCIZE XANTOMU VÍČKA</t>
  </si>
  <si>
    <t>62410</t>
  </si>
  <si>
    <t>ŠTĚP PŘI POPÁLENÍ - DLAŇ, DORSUM RUKY, NOHY NEBO D</t>
  </si>
  <si>
    <t>61225</t>
  </si>
  <si>
    <t>NEUROLÝZA</t>
  </si>
  <si>
    <t>62430</t>
  </si>
  <si>
    <t>53517</t>
  </si>
  <si>
    <t>SUTURA NEBO REINSERCE ŠLACHY FLEXORU RUKY A ZÁPĚST</t>
  </si>
  <si>
    <t>66411</t>
  </si>
  <si>
    <t>AMPUTACE PRSTU RUKY NEBO ČLÁNKU PRSTU - ZA PRVNÍ P</t>
  </si>
  <si>
    <t>61131</t>
  </si>
  <si>
    <t>EXCIZE KOŽNÍ LÉZE, SUTURA VÍCE NEŽ 10 CM</t>
  </si>
  <si>
    <t>61211</t>
  </si>
  <si>
    <t>REKONSTRUKCE ŠLACHOVÉHO POUTKA</t>
  </si>
  <si>
    <t>75399</t>
  </si>
  <si>
    <t>DERMATOPLASTIKA JEDNOHO VÍČKA NEBO BLEPHAROCHALASI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</si>
  <si>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</si>
  <si>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</si>
  <si>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</si>
  <si>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</si>
  <si>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</si>
  <si>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</si>
  <si>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61221</t>
  </si>
  <si>
    <t>REKONSTRUKCE EXTENZOROVÉHO APARÁTU PRSTU RUKY</t>
  </si>
  <si>
    <t>61401</t>
  </si>
  <si>
    <t>KOREKCE MALÉ VROZENÉ ANOMÁLIE BOLTCE A OKOLÍ (VÝRŮ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</si>
  <si>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</si>
  <si>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</si>
  <si>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</si>
  <si>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</si>
  <si>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</si>
  <si>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</si>
  <si>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</si>
  <si>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</si>
  <si>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</si>
  <si>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</si>
  <si>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</si>
  <si>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</si>
  <si>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</si>
  <si>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</si>
  <si>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</si>
  <si>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</si>
  <si>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</si>
  <si>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</si>
  <si>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</si>
  <si>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</si>
  <si>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</si>
  <si>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</si>
  <si>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</si>
  <si>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</si>
  <si>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</si>
  <si>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</si>
  <si>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</si>
  <si>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</si>
  <si>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</si>
  <si>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</si>
  <si>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</si>
  <si>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</si>
  <si>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</si>
  <si>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</si>
  <si>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</si>
  <si>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66697</t>
  </si>
  <si>
    <t>EXCIZE / EXSTIRPACE HLAVIČKY METATARZU - JEDNA</t>
  </si>
  <si>
    <t>61111</t>
  </si>
  <si>
    <t>PRIMÁRNÍ OŠETŘENÍ TRAUMATICKÉ TETOVÁŽE Á 20 MIN.</t>
  </si>
  <si>
    <t>05</t>
  </si>
  <si>
    <t>06</t>
  </si>
  <si>
    <t>07</t>
  </si>
  <si>
    <t>08</t>
  </si>
  <si>
    <t>09</t>
  </si>
  <si>
    <t>10</t>
  </si>
  <si>
    <t>61213</t>
  </si>
  <si>
    <t>IMPLANTACE SILIKONU PŘI DEFEKTU ŠLACHY</t>
  </si>
  <si>
    <t>75397</t>
  </si>
  <si>
    <t>SUTURA LACERACE VÍČKA A SVALU</t>
  </si>
  <si>
    <t>51235</t>
  </si>
  <si>
    <t>PARCIÁLNÍ NEBO KLÍNOVITÁ RESEKCE MAMMY S BIOPIÍ NE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</si>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</sst>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9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0" xfId="0" applyFont="1" applyFill="1" applyBorder="1" applyAlignment="1">
      <alignment horizontal="center" vertical="center"/>
    </xf>
    <xf numFmtId="0" fontId="56" fillId="2" borderId="83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40" fillId="0" borderId="86" xfId="0" applyNumberFormat="1" applyFont="1" applyBorder="1"/>
    <xf numFmtId="173" fontId="33" fillId="0" borderId="80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3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8" xfId="0" applyNumberFormat="1" applyFont="1" applyBorder="1"/>
    <xf numFmtId="9" fontId="33" fillId="0" borderId="90" xfId="0" applyNumberFormat="1" applyFont="1" applyBorder="1"/>
    <xf numFmtId="0" fontId="41" fillId="0" borderId="103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10" xfId="0" applyFont="1" applyFill="1" applyBorder="1"/>
    <xf numFmtId="0" fontId="40" fillId="0" borderId="108" xfId="0" applyFont="1" applyFill="1" applyBorder="1" applyAlignment="1">
      <alignment horizontal="left" indent="1"/>
    </xf>
    <xf numFmtId="0" fontId="40" fillId="0" borderId="109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06" xfId="0" applyNumberFormat="1" applyFont="1" applyFill="1" applyBorder="1"/>
    <xf numFmtId="9" fontId="33" fillId="0" borderId="104" xfId="0" applyNumberFormat="1" applyFont="1" applyFill="1" applyBorder="1"/>
    <xf numFmtId="9" fontId="33" fillId="0" borderId="105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0" fontId="3" fillId="2" borderId="96" xfId="80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40" fillId="2" borderId="130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1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0" fontId="40" fillId="2" borderId="129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173" fontId="40" fillId="4" borderId="147" xfId="0" applyNumberFormat="1" applyFont="1" applyFill="1" applyBorder="1" applyAlignment="1">
      <alignment horizontal="center"/>
    </xf>
    <xf numFmtId="0" fontId="0" fillId="0" borderId="148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49" xfId="0" applyNumberFormat="1" applyFont="1" applyBorder="1" applyAlignment="1">
      <alignment horizontal="right"/>
    </xf>
    <xf numFmtId="175" fontId="33" fillId="0" borderId="150" xfId="0" applyNumberFormat="1" applyFont="1" applyBorder="1" applyAlignment="1">
      <alignment horizontal="right"/>
    </xf>
    <xf numFmtId="173" fontId="33" fillId="0" borderId="151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40" fillId="2" borderId="106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106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6" xfId="0" applyNumberFormat="1" applyFont="1" applyFill="1" applyBorder="1" applyAlignment="1"/>
    <xf numFmtId="173" fontId="33" fillId="0" borderId="154" xfId="0" applyNumberFormat="1" applyFont="1" applyBorder="1"/>
    <xf numFmtId="173" fontId="33" fillId="0" borderId="106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80" xfId="0" applyNumberFormat="1" applyFont="1" applyFill="1" applyBorder="1"/>
    <xf numFmtId="169" fontId="33" fillId="0" borderId="139" xfId="0" applyNumberFormat="1" applyFont="1" applyFill="1" applyBorder="1"/>
    <xf numFmtId="169" fontId="33" fillId="0" borderId="136" xfId="0" applyNumberFormat="1" applyFont="1" applyFill="1" applyBorder="1"/>
    <xf numFmtId="0" fontId="40" fillId="0" borderId="135" xfId="0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0.27972998653523545</c:v>
                </c:pt>
                <c:pt idx="1">
                  <c:v>0.31410400352735401</c:v>
                </c:pt>
                <c:pt idx="2">
                  <c:v>0.31216078585000501</c:v>
                </c:pt>
                <c:pt idx="3">
                  <c:v>0.31293317551202288</c:v>
                </c:pt>
                <c:pt idx="4">
                  <c:v>0.31055690763507121</c:v>
                </c:pt>
                <c:pt idx="5">
                  <c:v>0.31107568957460263</c:v>
                </c:pt>
                <c:pt idx="6">
                  <c:v>0.28202868952473542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675184"/>
        <c:axId val="6476724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0.25554685067169292</c:v>
                </c:pt>
                <c:pt idx="1">
                  <c:v>0.25554685067169292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8715968"/>
        <c:axId val="1768716512"/>
      </c:scatterChart>
      <c:catAx>
        <c:axId val="64767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767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7672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7675184"/>
        <c:crosses val="autoZero"/>
        <c:crossBetween val="between"/>
      </c:valAx>
      <c:valAx>
        <c:axId val="17687159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68716512"/>
        <c:crosses val="max"/>
        <c:crossBetween val="midCat"/>
      </c:valAx>
      <c:valAx>
        <c:axId val="17687165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687159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7" t="s">
        <v>109</v>
      </c>
      <c r="B1" s="317"/>
    </row>
    <row r="2" spans="1:3" ht="14.4" customHeight="1" thickBot="1" x14ac:dyDescent="0.35">
      <c r="A2" s="239" t="s">
        <v>252</v>
      </c>
      <c r="B2" s="46"/>
    </row>
    <row r="3" spans="1:3" ht="14.4" customHeight="1" thickBot="1" x14ac:dyDescent="0.35">
      <c r="A3" s="313" t="s">
        <v>144</v>
      </c>
      <c r="B3" s="314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140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254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15" t="s">
        <v>110</v>
      </c>
      <c r="B10" s="314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141</v>
      </c>
      <c r="C11" s="47" t="s">
        <v>115</v>
      </c>
    </row>
    <row r="12" spans="1:3" ht="14.4" customHeight="1" x14ac:dyDescent="0.3">
      <c r="A12" s="150" t="str">
        <f t="shared" ref="A12:A21" si="2">HYPERLINK("#'"&amp;C12&amp;"'!A1",C12)</f>
        <v>LŽ Detail</v>
      </c>
      <c r="B12" s="91" t="s">
        <v>164</v>
      </c>
      <c r="C12" s="47" t="s">
        <v>116</v>
      </c>
    </row>
    <row r="13" spans="1:3" ht="14.4" customHeight="1" x14ac:dyDescent="0.3">
      <c r="A13" s="150" t="str">
        <f t="shared" si="2"/>
        <v>LŽ Statim</v>
      </c>
      <c r="B13" s="301" t="s">
        <v>206</v>
      </c>
      <c r="C13" s="47" t="s">
        <v>216</v>
      </c>
    </row>
    <row r="14" spans="1:3" ht="14.4" customHeight="1" x14ac:dyDescent="0.3">
      <c r="A14" s="150" t="str">
        <f t="shared" si="2"/>
        <v>Léky Recepty</v>
      </c>
      <c r="B14" s="91" t="s">
        <v>142</v>
      </c>
      <c r="C14" s="47" t="s">
        <v>117</v>
      </c>
    </row>
    <row r="15" spans="1:3" ht="14.4" customHeight="1" x14ac:dyDescent="0.3">
      <c r="A15" s="150" t="str">
        <f t="shared" si="2"/>
        <v>LRp Lékaři</v>
      </c>
      <c r="B15" s="91" t="s">
        <v>150</v>
      </c>
      <c r="C15" s="47" t="s">
        <v>151</v>
      </c>
    </row>
    <row r="16" spans="1:3" ht="14.4" customHeight="1" x14ac:dyDescent="0.3">
      <c r="A16" s="150" t="str">
        <f t="shared" si="2"/>
        <v>LRp Detail</v>
      </c>
      <c r="B16" s="91" t="s">
        <v>1372</v>
      </c>
      <c r="C16" s="47" t="s">
        <v>118</v>
      </c>
    </row>
    <row r="17" spans="1:3" ht="28.8" customHeight="1" x14ac:dyDescent="0.3">
      <c r="A17" s="150" t="str">
        <f t="shared" si="2"/>
        <v>LRp PL</v>
      </c>
      <c r="B17" s="555" t="s">
        <v>1373</v>
      </c>
      <c r="C17" s="47" t="s">
        <v>147</v>
      </c>
    </row>
    <row r="18" spans="1:3" ht="14.4" customHeight="1" x14ac:dyDescent="0.3">
      <c r="A18" s="150" t="str">
        <f>HYPERLINK("#'"&amp;C18&amp;"'!A1",C18)</f>
        <v>LRp PL Detail</v>
      </c>
      <c r="B18" s="91" t="s">
        <v>1416</v>
      </c>
      <c r="C18" s="47" t="s">
        <v>148</v>
      </c>
    </row>
    <row r="19" spans="1:3" ht="14.4" customHeight="1" x14ac:dyDescent="0.3">
      <c r="A19" s="152" t="str">
        <f t="shared" ref="A19" si="3">HYPERLINK("#'"&amp;C19&amp;"'!A1",C19)</f>
        <v>Materiál Žádanky</v>
      </c>
      <c r="B19" s="91" t="s">
        <v>143</v>
      </c>
      <c r="C19" s="47" t="s">
        <v>119</v>
      </c>
    </row>
    <row r="20" spans="1:3" ht="14.4" customHeight="1" x14ac:dyDescent="0.3">
      <c r="A20" s="150" t="str">
        <f t="shared" si="2"/>
        <v>MŽ Detail</v>
      </c>
      <c r="B20" s="91" t="s">
        <v>1825</v>
      </c>
      <c r="C20" s="47" t="s">
        <v>120</v>
      </c>
    </row>
    <row r="21" spans="1:3" ht="14.4" customHeight="1" thickBot="1" x14ac:dyDescent="0.35">
      <c r="A21" s="152" t="str">
        <f t="shared" si="2"/>
        <v>Osobní náklady</v>
      </c>
      <c r="B21" s="91" t="s">
        <v>107</v>
      </c>
      <c r="C21" s="47" t="s">
        <v>121</v>
      </c>
    </row>
    <row r="22" spans="1:3" ht="14.4" customHeight="1" thickBot="1" x14ac:dyDescent="0.35">
      <c r="A22" s="94"/>
      <c r="B22" s="94"/>
    </row>
    <row r="23" spans="1:3" ht="14.4" customHeight="1" thickBot="1" x14ac:dyDescent="0.35">
      <c r="A23" s="316" t="s">
        <v>111</v>
      </c>
      <c r="B23" s="314"/>
    </row>
    <row r="24" spans="1:3" ht="14.4" customHeight="1" x14ac:dyDescent="0.3">
      <c r="A24" s="153" t="str">
        <f t="shared" ref="A24:A30" si="4">HYPERLINK("#'"&amp;C24&amp;"'!A1",C24)</f>
        <v>ZV Vykáz.-A</v>
      </c>
      <c r="B24" s="90" t="s">
        <v>1828</v>
      </c>
      <c r="C24" s="47" t="s">
        <v>126</v>
      </c>
    </row>
    <row r="25" spans="1:3" ht="14.4" customHeight="1" x14ac:dyDescent="0.3">
      <c r="A25" s="150" t="str">
        <f t="shared" ref="A25" si="5">HYPERLINK("#'"&amp;C25&amp;"'!A1",C25)</f>
        <v>ZV Vykáz.-A Lékaři</v>
      </c>
      <c r="B25" s="91" t="s">
        <v>1834</v>
      </c>
      <c r="C25" s="47" t="s">
        <v>219</v>
      </c>
    </row>
    <row r="26" spans="1:3" ht="14.4" customHeight="1" x14ac:dyDescent="0.3">
      <c r="A26" s="150" t="str">
        <f t="shared" si="4"/>
        <v>ZV Vykáz.-A Detail</v>
      </c>
      <c r="B26" s="91" t="s">
        <v>2040</v>
      </c>
      <c r="C26" s="47" t="s">
        <v>127</v>
      </c>
    </row>
    <row r="27" spans="1:3" ht="14.4" customHeight="1" x14ac:dyDescent="0.3">
      <c r="A27" s="150" t="str">
        <f t="shared" si="4"/>
        <v>ZV Vykáz.-H</v>
      </c>
      <c r="B27" s="91" t="s">
        <v>130</v>
      </c>
      <c r="C27" s="47" t="s">
        <v>128</v>
      </c>
    </row>
    <row r="28" spans="1:3" ht="14.4" customHeight="1" x14ac:dyDescent="0.3">
      <c r="A28" s="150" t="str">
        <f t="shared" si="4"/>
        <v>ZV Vykáz.-H Detail</v>
      </c>
      <c r="B28" s="91" t="s">
        <v>2107</v>
      </c>
      <c r="C28" s="47" t="s">
        <v>129</v>
      </c>
    </row>
    <row r="29" spans="1:3" ht="14.4" customHeight="1" x14ac:dyDescent="0.3">
      <c r="A29" s="150" t="str">
        <f t="shared" si="4"/>
        <v>ZV Vyžád.</v>
      </c>
      <c r="B29" s="91" t="s">
        <v>131</v>
      </c>
      <c r="C29" s="47" t="s">
        <v>123</v>
      </c>
    </row>
    <row r="30" spans="1:3" ht="14.4" customHeight="1" x14ac:dyDescent="0.3">
      <c r="A30" s="150" t="str">
        <f t="shared" si="4"/>
        <v>ZV Vyžád. Detail</v>
      </c>
      <c r="B30" s="91" t="s">
        <v>2129</v>
      </c>
      <c r="C30" s="47" t="s">
        <v>122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55" t="s">
        <v>142</v>
      </c>
      <c r="B1" s="355"/>
      <c r="C1" s="355"/>
      <c r="D1" s="355"/>
      <c r="E1" s="355"/>
      <c r="F1" s="355"/>
      <c r="G1" s="355"/>
      <c r="H1" s="355"/>
      <c r="I1" s="318"/>
      <c r="J1" s="318"/>
      <c r="K1" s="318"/>
      <c r="L1" s="318"/>
    </row>
    <row r="2" spans="1:14" ht="14.4" customHeight="1" thickBot="1" x14ac:dyDescent="0.35">
      <c r="A2" s="239" t="s">
        <v>252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72" t="s">
        <v>15</v>
      </c>
      <c r="D3" s="371"/>
      <c r="E3" s="371" t="s">
        <v>16</v>
      </c>
      <c r="F3" s="371"/>
      <c r="G3" s="371"/>
      <c r="H3" s="371"/>
      <c r="I3" s="371" t="s">
        <v>149</v>
      </c>
      <c r="J3" s="371"/>
      <c r="K3" s="371"/>
      <c r="L3" s="373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0">
        <v>29</v>
      </c>
      <c r="B5" s="441" t="s">
        <v>451</v>
      </c>
      <c r="C5" s="444">
        <v>295387.95</v>
      </c>
      <c r="D5" s="444">
        <v>1091</v>
      </c>
      <c r="E5" s="444">
        <v>227209.82</v>
      </c>
      <c r="F5" s="492">
        <v>0.76919122801048589</v>
      </c>
      <c r="G5" s="444">
        <v>765</v>
      </c>
      <c r="H5" s="492">
        <v>0.70119156736938593</v>
      </c>
      <c r="I5" s="444">
        <v>68178.12999999999</v>
      </c>
      <c r="J5" s="492">
        <v>0.23080877198951408</v>
      </c>
      <c r="K5" s="444">
        <v>326</v>
      </c>
      <c r="L5" s="492">
        <v>0.29880843263061413</v>
      </c>
      <c r="M5" s="444" t="s">
        <v>69</v>
      </c>
      <c r="N5" s="154"/>
    </row>
    <row r="6" spans="1:14" ht="14.4" customHeight="1" x14ac:dyDescent="0.3">
      <c r="A6" s="440">
        <v>29</v>
      </c>
      <c r="B6" s="441" t="s">
        <v>666</v>
      </c>
      <c r="C6" s="444">
        <v>133567.00000000006</v>
      </c>
      <c r="D6" s="444">
        <v>666</v>
      </c>
      <c r="E6" s="444">
        <v>89673.700000000055</v>
      </c>
      <c r="F6" s="492">
        <v>0.67137616327386263</v>
      </c>
      <c r="G6" s="444">
        <v>422</v>
      </c>
      <c r="H6" s="492">
        <v>0.63363363363363367</v>
      </c>
      <c r="I6" s="444">
        <v>43893.299999999988</v>
      </c>
      <c r="J6" s="492">
        <v>0.32862383672613721</v>
      </c>
      <c r="K6" s="444">
        <v>244</v>
      </c>
      <c r="L6" s="492">
        <v>0.36636636636636638</v>
      </c>
      <c r="M6" s="444" t="s">
        <v>1</v>
      </c>
      <c r="N6" s="154"/>
    </row>
    <row r="7" spans="1:14" ht="14.4" customHeight="1" x14ac:dyDescent="0.3">
      <c r="A7" s="440">
        <v>29</v>
      </c>
      <c r="B7" s="441" t="s">
        <v>667</v>
      </c>
      <c r="C7" s="444">
        <v>0</v>
      </c>
      <c r="D7" s="444">
        <v>17</v>
      </c>
      <c r="E7" s="444">
        <v>0</v>
      </c>
      <c r="F7" s="492" t="s">
        <v>452</v>
      </c>
      <c r="G7" s="444">
        <v>15</v>
      </c>
      <c r="H7" s="492">
        <v>0.88235294117647056</v>
      </c>
      <c r="I7" s="444">
        <v>0</v>
      </c>
      <c r="J7" s="492" t="s">
        <v>452</v>
      </c>
      <c r="K7" s="444">
        <v>2</v>
      </c>
      <c r="L7" s="492">
        <v>0.11764705882352941</v>
      </c>
      <c r="M7" s="444" t="s">
        <v>1</v>
      </c>
      <c r="N7" s="154"/>
    </row>
    <row r="8" spans="1:14" ht="14.4" customHeight="1" x14ac:dyDescent="0.3">
      <c r="A8" s="440">
        <v>29</v>
      </c>
      <c r="B8" s="441" t="s">
        <v>668</v>
      </c>
      <c r="C8" s="444">
        <v>161820.94999999995</v>
      </c>
      <c r="D8" s="444">
        <v>408</v>
      </c>
      <c r="E8" s="444">
        <v>137536.11999999997</v>
      </c>
      <c r="F8" s="492">
        <v>0.84992777511193707</v>
      </c>
      <c r="G8" s="444">
        <v>328</v>
      </c>
      <c r="H8" s="492">
        <v>0.80392156862745101</v>
      </c>
      <c r="I8" s="444">
        <v>24284.829999999998</v>
      </c>
      <c r="J8" s="492">
        <v>0.15007222488806304</v>
      </c>
      <c r="K8" s="444">
        <v>80</v>
      </c>
      <c r="L8" s="492">
        <v>0.19607843137254902</v>
      </c>
      <c r="M8" s="444" t="s">
        <v>1</v>
      </c>
      <c r="N8" s="154"/>
    </row>
    <row r="9" spans="1:14" ht="14.4" customHeight="1" x14ac:dyDescent="0.3">
      <c r="A9" s="440" t="s">
        <v>450</v>
      </c>
      <c r="B9" s="441" t="s">
        <v>3</v>
      </c>
      <c r="C9" s="444">
        <v>295387.95</v>
      </c>
      <c r="D9" s="444">
        <v>1091</v>
      </c>
      <c r="E9" s="444">
        <v>227209.82</v>
      </c>
      <c r="F9" s="492">
        <v>0.76919122801048589</v>
      </c>
      <c r="G9" s="444">
        <v>765</v>
      </c>
      <c r="H9" s="492">
        <v>0.70119156736938593</v>
      </c>
      <c r="I9" s="444">
        <v>68178.12999999999</v>
      </c>
      <c r="J9" s="492">
        <v>0.23080877198951408</v>
      </c>
      <c r="K9" s="444">
        <v>326</v>
      </c>
      <c r="L9" s="492">
        <v>0.29880843263061413</v>
      </c>
      <c r="M9" s="444" t="s">
        <v>454</v>
      </c>
      <c r="N9" s="154"/>
    </row>
    <row r="11" spans="1:14" ht="14.4" customHeight="1" x14ac:dyDescent="0.3">
      <c r="A11" s="440">
        <v>29</v>
      </c>
      <c r="B11" s="441" t="s">
        <v>451</v>
      </c>
      <c r="C11" s="444" t="s">
        <v>452</v>
      </c>
      <c r="D11" s="444" t="s">
        <v>452</v>
      </c>
      <c r="E11" s="444" t="s">
        <v>452</v>
      </c>
      <c r="F11" s="492" t="s">
        <v>452</v>
      </c>
      <c r="G11" s="444" t="s">
        <v>452</v>
      </c>
      <c r="H11" s="492" t="s">
        <v>452</v>
      </c>
      <c r="I11" s="444" t="s">
        <v>452</v>
      </c>
      <c r="J11" s="492" t="s">
        <v>452</v>
      </c>
      <c r="K11" s="444" t="s">
        <v>452</v>
      </c>
      <c r="L11" s="492" t="s">
        <v>452</v>
      </c>
      <c r="M11" s="444" t="s">
        <v>69</v>
      </c>
      <c r="N11" s="154"/>
    </row>
    <row r="12" spans="1:14" ht="14.4" customHeight="1" x14ac:dyDescent="0.3">
      <c r="A12" s="440" t="s">
        <v>669</v>
      </c>
      <c r="B12" s="441" t="s">
        <v>666</v>
      </c>
      <c r="C12" s="444">
        <v>133567.00000000006</v>
      </c>
      <c r="D12" s="444">
        <v>666</v>
      </c>
      <c r="E12" s="444">
        <v>89673.700000000055</v>
      </c>
      <c r="F12" s="492">
        <v>0.67137616327386263</v>
      </c>
      <c r="G12" s="444">
        <v>422</v>
      </c>
      <c r="H12" s="492">
        <v>0.63363363363363367</v>
      </c>
      <c r="I12" s="444">
        <v>43893.299999999988</v>
      </c>
      <c r="J12" s="492">
        <v>0.32862383672613721</v>
      </c>
      <c r="K12" s="444">
        <v>244</v>
      </c>
      <c r="L12" s="492">
        <v>0.36636636636636638</v>
      </c>
      <c r="M12" s="444" t="s">
        <v>1</v>
      </c>
      <c r="N12" s="154"/>
    </row>
    <row r="13" spans="1:14" ht="14.4" customHeight="1" x14ac:dyDescent="0.3">
      <c r="A13" s="440" t="s">
        <v>669</v>
      </c>
      <c r="B13" s="441" t="s">
        <v>667</v>
      </c>
      <c r="C13" s="444">
        <v>0</v>
      </c>
      <c r="D13" s="444">
        <v>17</v>
      </c>
      <c r="E13" s="444">
        <v>0</v>
      </c>
      <c r="F13" s="492" t="s">
        <v>452</v>
      </c>
      <c r="G13" s="444">
        <v>15</v>
      </c>
      <c r="H13" s="492">
        <v>0.88235294117647056</v>
      </c>
      <c r="I13" s="444">
        <v>0</v>
      </c>
      <c r="J13" s="492" t="s">
        <v>452</v>
      </c>
      <c r="K13" s="444">
        <v>2</v>
      </c>
      <c r="L13" s="492">
        <v>0.11764705882352941</v>
      </c>
      <c r="M13" s="444" t="s">
        <v>1</v>
      </c>
      <c r="N13" s="154"/>
    </row>
    <row r="14" spans="1:14" ht="14.4" customHeight="1" x14ac:dyDescent="0.3">
      <c r="A14" s="440" t="s">
        <v>669</v>
      </c>
      <c r="B14" s="441" t="s">
        <v>668</v>
      </c>
      <c r="C14" s="444">
        <v>161820.94999999995</v>
      </c>
      <c r="D14" s="444">
        <v>408</v>
      </c>
      <c r="E14" s="444">
        <v>137536.11999999997</v>
      </c>
      <c r="F14" s="492">
        <v>0.84992777511193707</v>
      </c>
      <c r="G14" s="444">
        <v>328</v>
      </c>
      <c r="H14" s="492">
        <v>0.80392156862745101</v>
      </c>
      <c r="I14" s="444">
        <v>24284.829999999998</v>
      </c>
      <c r="J14" s="492">
        <v>0.15007222488806304</v>
      </c>
      <c r="K14" s="444">
        <v>80</v>
      </c>
      <c r="L14" s="492">
        <v>0.19607843137254902</v>
      </c>
      <c r="M14" s="444" t="s">
        <v>1</v>
      </c>
      <c r="N14" s="154"/>
    </row>
    <row r="15" spans="1:14" ht="14.4" customHeight="1" x14ac:dyDescent="0.3">
      <c r="A15" s="440" t="s">
        <v>669</v>
      </c>
      <c r="B15" s="441" t="s">
        <v>670</v>
      </c>
      <c r="C15" s="444">
        <v>295387.95</v>
      </c>
      <c r="D15" s="444">
        <v>1091</v>
      </c>
      <c r="E15" s="444">
        <v>227209.82</v>
      </c>
      <c r="F15" s="492">
        <v>0.76919122801048589</v>
      </c>
      <c r="G15" s="444">
        <v>765</v>
      </c>
      <c r="H15" s="492">
        <v>0.70119156736938593</v>
      </c>
      <c r="I15" s="444">
        <v>68178.12999999999</v>
      </c>
      <c r="J15" s="492">
        <v>0.23080877198951408</v>
      </c>
      <c r="K15" s="444">
        <v>326</v>
      </c>
      <c r="L15" s="492">
        <v>0.29880843263061413</v>
      </c>
      <c r="M15" s="444" t="s">
        <v>458</v>
      </c>
      <c r="N15" s="154"/>
    </row>
    <row r="16" spans="1:14" ht="14.4" customHeight="1" x14ac:dyDescent="0.3">
      <c r="A16" s="440" t="s">
        <v>452</v>
      </c>
      <c r="B16" s="441" t="s">
        <v>452</v>
      </c>
      <c r="C16" s="444" t="s">
        <v>452</v>
      </c>
      <c r="D16" s="444" t="s">
        <v>452</v>
      </c>
      <c r="E16" s="444" t="s">
        <v>452</v>
      </c>
      <c r="F16" s="492" t="s">
        <v>452</v>
      </c>
      <c r="G16" s="444" t="s">
        <v>452</v>
      </c>
      <c r="H16" s="492" t="s">
        <v>452</v>
      </c>
      <c r="I16" s="444" t="s">
        <v>452</v>
      </c>
      <c r="J16" s="492" t="s">
        <v>452</v>
      </c>
      <c r="K16" s="444" t="s">
        <v>452</v>
      </c>
      <c r="L16" s="492" t="s">
        <v>452</v>
      </c>
      <c r="M16" s="444" t="s">
        <v>459</v>
      </c>
      <c r="N16" s="154"/>
    </row>
    <row r="17" spans="1:14" ht="14.4" customHeight="1" x14ac:dyDescent="0.3">
      <c r="A17" s="440" t="s">
        <v>450</v>
      </c>
      <c r="B17" s="441" t="s">
        <v>453</v>
      </c>
      <c r="C17" s="444">
        <v>295387.95</v>
      </c>
      <c r="D17" s="444">
        <v>1091</v>
      </c>
      <c r="E17" s="444">
        <v>227209.82</v>
      </c>
      <c r="F17" s="492">
        <v>0.76919122801048589</v>
      </c>
      <c r="G17" s="444">
        <v>765</v>
      </c>
      <c r="H17" s="492">
        <v>0.70119156736938593</v>
      </c>
      <c r="I17" s="444">
        <v>68178.12999999999</v>
      </c>
      <c r="J17" s="492">
        <v>0.23080877198951408</v>
      </c>
      <c r="K17" s="444">
        <v>326</v>
      </c>
      <c r="L17" s="492">
        <v>0.29880843263061413</v>
      </c>
      <c r="M17" s="444" t="s">
        <v>454</v>
      </c>
      <c r="N17" s="154"/>
    </row>
    <row r="18" spans="1:14" ht="14.4" customHeight="1" x14ac:dyDescent="0.3">
      <c r="A18" s="493" t="s">
        <v>671</v>
      </c>
    </row>
    <row r="19" spans="1:14" ht="14.4" customHeight="1" x14ac:dyDescent="0.3">
      <c r="A19" s="494" t="s">
        <v>672</v>
      </c>
    </row>
    <row r="20" spans="1:14" ht="14.4" customHeight="1" x14ac:dyDescent="0.3">
      <c r="A20" s="493" t="s">
        <v>673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8" priority="15" stopIfTrue="1" operator="lessThan">
      <formula>0.6</formula>
    </cfRule>
  </conditionalFormatting>
  <conditionalFormatting sqref="B5:B9">
    <cfRule type="expression" dxfId="37" priority="10">
      <formula>AND(LEFT(M5,6)&lt;&gt;"mezera",M5&lt;&gt;"")</formula>
    </cfRule>
  </conditionalFormatting>
  <conditionalFormatting sqref="A5:A9">
    <cfRule type="expression" dxfId="36" priority="8">
      <formula>AND(M5&lt;&gt;"",M5&lt;&gt;"mezeraKL")</formula>
    </cfRule>
  </conditionalFormatting>
  <conditionalFormatting sqref="F5:F9">
    <cfRule type="cellIs" dxfId="35" priority="7" operator="lessThan">
      <formula>0.6</formula>
    </cfRule>
  </conditionalFormatting>
  <conditionalFormatting sqref="B5:L9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9">
    <cfRule type="expression" dxfId="32" priority="12">
      <formula>$M5&lt;&gt;""</formula>
    </cfRule>
  </conditionalFormatting>
  <conditionalFormatting sqref="B11:B17">
    <cfRule type="expression" dxfId="31" priority="4">
      <formula>AND(LEFT(M11,6)&lt;&gt;"mezera",M11&lt;&gt;"")</formula>
    </cfRule>
  </conditionalFormatting>
  <conditionalFormatting sqref="A11:A17">
    <cfRule type="expression" dxfId="30" priority="2">
      <formula>AND(M11&lt;&gt;"",M11&lt;&gt;"mezeraKL")</formula>
    </cfRule>
  </conditionalFormatting>
  <conditionalFormatting sqref="F11:F17">
    <cfRule type="cellIs" dxfId="29" priority="1" operator="lessThan">
      <formula>0.6</formula>
    </cfRule>
  </conditionalFormatting>
  <conditionalFormatting sqref="B11:L17">
    <cfRule type="expression" dxfId="28" priority="3">
      <formula>OR($M11="KL",$M11="SumaKL")</formula>
    </cfRule>
    <cfRule type="expression" dxfId="27" priority="5">
      <formula>$M11="SumaNS"</formula>
    </cfRule>
  </conditionalFormatting>
  <conditionalFormatting sqref="A11:L17">
    <cfRule type="expression" dxfId="2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55" t="s">
        <v>150</v>
      </c>
      <c r="B1" s="355"/>
      <c r="C1" s="355"/>
      <c r="D1" s="355"/>
      <c r="E1" s="355"/>
      <c r="F1" s="355"/>
      <c r="G1" s="355"/>
      <c r="H1" s="355"/>
      <c r="I1" s="355"/>
      <c r="J1" s="318"/>
      <c r="K1" s="318"/>
      <c r="L1" s="318"/>
      <c r="M1" s="318"/>
    </row>
    <row r="2" spans="1:13" ht="14.4" customHeight="1" thickBot="1" x14ac:dyDescent="0.35">
      <c r="A2" s="239" t="s">
        <v>252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72" t="s">
        <v>15</v>
      </c>
      <c r="C3" s="374"/>
      <c r="D3" s="371"/>
      <c r="E3" s="146"/>
      <c r="F3" s="371" t="s">
        <v>16</v>
      </c>
      <c r="G3" s="371"/>
      <c r="H3" s="371"/>
      <c r="I3" s="371"/>
      <c r="J3" s="371" t="s">
        <v>149</v>
      </c>
      <c r="K3" s="371"/>
      <c r="L3" s="371"/>
      <c r="M3" s="373"/>
    </row>
    <row r="4" spans="1:13" ht="14.4" customHeight="1" thickBot="1" x14ac:dyDescent="0.35">
      <c r="A4" s="468" t="s">
        <v>139</v>
      </c>
      <c r="B4" s="469" t="s">
        <v>19</v>
      </c>
      <c r="C4" s="498"/>
      <c r="D4" s="469" t="s">
        <v>20</v>
      </c>
      <c r="E4" s="498"/>
      <c r="F4" s="469" t="s">
        <v>19</v>
      </c>
      <c r="G4" s="472" t="s">
        <v>2</v>
      </c>
      <c r="H4" s="469" t="s">
        <v>20</v>
      </c>
      <c r="I4" s="472" t="s">
        <v>2</v>
      </c>
      <c r="J4" s="469" t="s">
        <v>19</v>
      </c>
      <c r="K4" s="472" t="s">
        <v>2</v>
      </c>
      <c r="L4" s="469" t="s">
        <v>20</v>
      </c>
      <c r="M4" s="473" t="s">
        <v>2</v>
      </c>
    </row>
    <row r="5" spans="1:13" ht="14.4" customHeight="1" x14ac:dyDescent="0.3">
      <c r="A5" s="495" t="s">
        <v>674</v>
      </c>
      <c r="B5" s="486">
        <v>62025.31</v>
      </c>
      <c r="C5" s="451">
        <v>1</v>
      </c>
      <c r="D5" s="499">
        <v>158</v>
      </c>
      <c r="E5" s="502" t="s">
        <v>674</v>
      </c>
      <c r="F5" s="486">
        <v>49099.82</v>
      </c>
      <c r="G5" s="474">
        <v>0.79160942524914424</v>
      </c>
      <c r="H5" s="454">
        <v>109</v>
      </c>
      <c r="I5" s="475">
        <v>0.689873417721519</v>
      </c>
      <c r="J5" s="505">
        <v>12925.489999999998</v>
      </c>
      <c r="K5" s="474">
        <v>0.20839057475085571</v>
      </c>
      <c r="L5" s="454">
        <v>49</v>
      </c>
      <c r="M5" s="475">
        <v>0.310126582278481</v>
      </c>
    </row>
    <row r="6" spans="1:13" ht="14.4" customHeight="1" x14ac:dyDescent="0.3">
      <c r="A6" s="496" t="s">
        <v>675</v>
      </c>
      <c r="B6" s="487">
        <v>1644.64</v>
      </c>
      <c r="C6" s="457">
        <v>1</v>
      </c>
      <c r="D6" s="500">
        <v>10</v>
      </c>
      <c r="E6" s="503" t="s">
        <v>675</v>
      </c>
      <c r="F6" s="487">
        <v>1246.97</v>
      </c>
      <c r="G6" s="476">
        <v>0.75820240295748609</v>
      </c>
      <c r="H6" s="460">
        <v>7</v>
      </c>
      <c r="I6" s="477">
        <v>0.7</v>
      </c>
      <c r="J6" s="506">
        <v>397.67</v>
      </c>
      <c r="K6" s="476">
        <v>0.24179759704251386</v>
      </c>
      <c r="L6" s="460">
        <v>3</v>
      </c>
      <c r="M6" s="477">
        <v>0.3</v>
      </c>
    </row>
    <row r="7" spans="1:13" ht="14.4" customHeight="1" x14ac:dyDescent="0.3">
      <c r="A7" s="496" t="s">
        <v>676</v>
      </c>
      <c r="B7" s="487">
        <v>802.04</v>
      </c>
      <c r="C7" s="457">
        <v>1</v>
      </c>
      <c r="D7" s="500">
        <v>5</v>
      </c>
      <c r="E7" s="503" t="s">
        <v>676</v>
      </c>
      <c r="F7" s="487">
        <v>652.52</v>
      </c>
      <c r="G7" s="476">
        <v>0.81357538277392649</v>
      </c>
      <c r="H7" s="460">
        <v>4</v>
      </c>
      <c r="I7" s="477">
        <v>0.8</v>
      </c>
      <c r="J7" s="506">
        <v>149.52000000000001</v>
      </c>
      <c r="K7" s="476">
        <v>0.18642461722607354</v>
      </c>
      <c r="L7" s="460">
        <v>1</v>
      </c>
      <c r="M7" s="477">
        <v>0.2</v>
      </c>
    </row>
    <row r="8" spans="1:13" ht="14.4" customHeight="1" x14ac:dyDescent="0.3">
      <c r="A8" s="496" t="s">
        <v>677</v>
      </c>
      <c r="B8" s="487">
        <v>31117.040000000001</v>
      </c>
      <c r="C8" s="457">
        <v>1</v>
      </c>
      <c r="D8" s="500">
        <v>126</v>
      </c>
      <c r="E8" s="503" t="s">
        <v>677</v>
      </c>
      <c r="F8" s="487">
        <v>23489.170000000002</v>
      </c>
      <c r="G8" s="476">
        <v>0.7548651799785584</v>
      </c>
      <c r="H8" s="460">
        <v>96</v>
      </c>
      <c r="I8" s="477">
        <v>0.76190476190476186</v>
      </c>
      <c r="J8" s="506">
        <v>7627.869999999999</v>
      </c>
      <c r="K8" s="476">
        <v>0.2451348200214416</v>
      </c>
      <c r="L8" s="460">
        <v>30</v>
      </c>
      <c r="M8" s="477">
        <v>0.23809523809523808</v>
      </c>
    </row>
    <row r="9" spans="1:13" ht="14.4" customHeight="1" x14ac:dyDescent="0.3">
      <c r="A9" s="496" t="s">
        <v>678</v>
      </c>
      <c r="B9" s="487">
        <v>50455.060000000012</v>
      </c>
      <c r="C9" s="457">
        <v>1</v>
      </c>
      <c r="D9" s="500">
        <v>189</v>
      </c>
      <c r="E9" s="503" t="s">
        <v>678</v>
      </c>
      <c r="F9" s="487">
        <v>40968.490000000013</v>
      </c>
      <c r="G9" s="476">
        <v>0.81197980935906133</v>
      </c>
      <c r="H9" s="460">
        <v>138</v>
      </c>
      <c r="I9" s="477">
        <v>0.73015873015873012</v>
      </c>
      <c r="J9" s="506">
        <v>9486.57</v>
      </c>
      <c r="K9" s="476">
        <v>0.18802019064093864</v>
      </c>
      <c r="L9" s="460">
        <v>51</v>
      </c>
      <c r="M9" s="477">
        <v>0.26984126984126983</v>
      </c>
    </row>
    <row r="10" spans="1:13" ht="14.4" customHeight="1" x14ac:dyDescent="0.3">
      <c r="A10" s="496" t="s">
        <v>679</v>
      </c>
      <c r="B10" s="487">
        <v>54746.430000000008</v>
      </c>
      <c r="C10" s="457">
        <v>1</v>
      </c>
      <c r="D10" s="500">
        <v>236</v>
      </c>
      <c r="E10" s="503" t="s">
        <v>679</v>
      </c>
      <c r="F10" s="487">
        <v>39116.970000000008</v>
      </c>
      <c r="G10" s="476">
        <v>0.71451179556365596</v>
      </c>
      <c r="H10" s="460">
        <v>159</v>
      </c>
      <c r="I10" s="477">
        <v>0.67372881355932202</v>
      </c>
      <c r="J10" s="506">
        <v>15629.46</v>
      </c>
      <c r="K10" s="476">
        <v>0.28548820443634404</v>
      </c>
      <c r="L10" s="460">
        <v>77</v>
      </c>
      <c r="M10" s="477">
        <v>0.32627118644067798</v>
      </c>
    </row>
    <row r="11" spans="1:13" ht="14.4" customHeight="1" x14ac:dyDescent="0.3">
      <c r="A11" s="496" t="s">
        <v>680</v>
      </c>
      <c r="B11" s="487">
        <v>20134.89</v>
      </c>
      <c r="C11" s="457">
        <v>1</v>
      </c>
      <c r="D11" s="500">
        <v>119</v>
      </c>
      <c r="E11" s="503" t="s">
        <v>680</v>
      </c>
      <c r="F11" s="487">
        <v>14525.78</v>
      </c>
      <c r="G11" s="476">
        <v>0.72142336014748532</v>
      </c>
      <c r="H11" s="460">
        <v>83</v>
      </c>
      <c r="I11" s="477">
        <v>0.69747899159663862</v>
      </c>
      <c r="J11" s="506">
        <v>5609.1100000000006</v>
      </c>
      <c r="K11" s="476">
        <v>0.27857663985251474</v>
      </c>
      <c r="L11" s="460">
        <v>36</v>
      </c>
      <c r="M11" s="477">
        <v>0.30252100840336132</v>
      </c>
    </row>
    <row r="12" spans="1:13" ht="14.4" customHeight="1" x14ac:dyDescent="0.3">
      <c r="A12" s="496" t="s">
        <v>681</v>
      </c>
      <c r="B12" s="487">
        <v>26900.639999999999</v>
      </c>
      <c r="C12" s="457">
        <v>1</v>
      </c>
      <c r="D12" s="500">
        <v>127</v>
      </c>
      <c r="E12" s="503" t="s">
        <v>681</v>
      </c>
      <c r="F12" s="487">
        <v>20233.100000000002</v>
      </c>
      <c r="G12" s="476">
        <v>0.75214195647389814</v>
      </c>
      <c r="H12" s="460">
        <v>79</v>
      </c>
      <c r="I12" s="477">
        <v>0.62204724409448819</v>
      </c>
      <c r="J12" s="506">
        <v>6667.5399999999991</v>
      </c>
      <c r="K12" s="476">
        <v>0.24785804352610194</v>
      </c>
      <c r="L12" s="460">
        <v>48</v>
      </c>
      <c r="M12" s="477">
        <v>0.37795275590551181</v>
      </c>
    </row>
    <row r="13" spans="1:13" ht="14.4" customHeight="1" x14ac:dyDescent="0.3">
      <c r="A13" s="496" t="s">
        <v>682</v>
      </c>
      <c r="B13" s="487">
        <v>37810.679999999993</v>
      </c>
      <c r="C13" s="457">
        <v>1</v>
      </c>
      <c r="D13" s="500">
        <v>80</v>
      </c>
      <c r="E13" s="503" t="s">
        <v>682</v>
      </c>
      <c r="F13" s="487">
        <v>29762.799999999996</v>
      </c>
      <c r="G13" s="476">
        <v>0.78715325934365632</v>
      </c>
      <c r="H13" s="460">
        <v>60</v>
      </c>
      <c r="I13" s="477">
        <v>0.75</v>
      </c>
      <c r="J13" s="506">
        <v>8047.88</v>
      </c>
      <c r="K13" s="476">
        <v>0.21284674065634371</v>
      </c>
      <c r="L13" s="460">
        <v>20</v>
      </c>
      <c r="M13" s="477">
        <v>0.25</v>
      </c>
    </row>
    <row r="14" spans="1:13" ht="14.4" customHeight="1" thickBot="1" x14ac:dyDescent="0.35">
      <c r="A14" s="497" t="s">
        <v>683</v>
      </c>
      <c r="B14" s="488">
        <v>9751.2200000000012</v>
      </c>
      <c r="C14" s="463">
        <v>1</v>
      </c>
      <c r="D14" s="501">
        <v>41</v>
      </c>
      <c r="E14" s="504" t="s">
        <v>683</v>
      </c>
      <c r="F14" s="488">
        <v>8114.2000000000007</v>
      </c>
      <c r="G14" s="478">
        <v>0.83212151915350074</v>
      </c>
      <c r="H14" s="466">
        <v>30</v>
      </c>
      <c r="I14" s="479">
        <v>0.73170731707317072</v>
      </c>
      <c r="J14" s="507">
        <v>1637.02</v>
      </c>
      <c r="K14" s="478">
        <v>0.16787848084649917</v>
      </c>
      <c r="L14" s="466">
        <v>11</v>
      </c>
      <c r="M14" s="479">
        <v>0.26829268292682928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6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46" t="s">
        <v>1372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</row>
    <row r="2" spans="1:21" ht="14.4" customHeight="1" thickBot="1" x14ac:dyDescent="0.35">
      <c r="A2" s="239" t="s">
        <v>252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78"/>
      <c r="B3" s="379"/>
      <c r="C3" s="379"/>
      <c r="D3" s="379"/>
      <c r="E3" s="379"/>
      <c r="F3" s="379"/>
      <c r="G3" s="379"/>
      <c r="H3" s="379"/>
      <c r="I3" s="379"/>
      <c r="J3" s="379"/>
      <c r="K3" s="380" t="s">
        <v>132</v>
      </c>
      <c r="L3" s="381"/>
      <c r="M3" s="66">
        <f>SUBTOTAL(9,M7:M1048576)</f>
        <v>295387.9499999999</v>
      </c>
      <c r="N3" s="66">
        <f>SUBTOTAL(9,N7:N1048576)</f>
        <v>1565</v>
      </c>
      <c r="O3" s="66">
        <f>SUBTOTAL(9,O7:O1048576)</f>
        <v>1091</v>
      </c>
      <c r="P3" s="66">
        <f>SUBTOTAL(9,P7:P1048576)</f>
        <v>227209.82000000012</v>
      </c>
      <c r="Q3" s="67">
        <f>IF(M3=0,0,P3/M3)</f>
        <v>0.76919122801048656</v>
      </c>
      <c r="R3" s="66">
        <f>SUBTOTAL(9,R7:R1048576)</f>
        <v>1103</v>
      </c>
      <c r="S3" s="67">
        <f>IF(N3=0,0,R3/N3)</f>
        <v>0.70479233226837057</v>
      </c>
      <c r="T3" s="66">
        <f>SUBTOTAL(9,T7:T1048576)</f>
        <v>765</v>
      </c>
      <c r="U3" s="68">
        <f>IF(O3=0,0,T3/O3)</f>
        <v>0.70119156736938593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82" t="s">
        <v>15</v>
      </c>
      <c r="N4" s="383"/>
      <c r="O4" s="383"/>
      <c r="P4" s="384" t="s">
        <v>21</v>
      </c>
      <c r="Q4" s="383"/>
      <c r="R4" s="383"/>
      <c r="S4" s="383"/>
      <c r="T4" s="383"/>
      <c r="U4" s="385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5" t="s">
        <v>22</v>
      </c>
      <c r="Q5" s="376"/>
      <c r="R5" s="375" t="s">
        <v>13</v>
      </c>
      <c r="S5" s="376"/>
      <c r="T5" s="375" t="s">
        <v>20</v>
      </c>
      <c r="U5" s="377"/>
    </row>
    <row r="6" spans="1:21" s="212" customFormat="1" ht="14.4" customHeight="1" thickBot="1" x14ac:dyDescent="0.35">
      <c r="A6" s="508" t="s">
        <v>23</v>
      </c>
      <c r="B6" s="509" t="s">
        <v>5</v>
      </c>
      <c r="C6" s="508" t="s">
        <v>24</v>
      </c>
      <c r="D6" s="509" t="s">
        <v>6</v>
      </c>
      <c r="E6" s="509" t="s">
        <v>152</v>
      </c>
      <c r="F6" s="509" t="s">
        <v>25</v>
      </c>
      <c r="G6" s="509" t="s">
        <v>26</v>
      </c>
      <c r="H6" s="509" t="s">
        <v>8</v>
      </c>
      <c r="I6" s="509" t="s">
        <v>10</v>
      </c>
      <c r="J6" s="509" t="s">
        <v>11</v>
      </c>
      <c r="K6" s="509" t="s">
        <v>12</v>
      </c>
      <c r="L6" s="509" t="s">
        <v>27</v>
      </c>
      <c r="M6" s="510" t="s">
        <v>14</v>
      </c>
      <c r="N6" s="511" t="s">
        <v>28</v>
      </c>
      <c r="O6" s="511" t="s">
        <v>28</v>
      </c>
      <c r="P6" s="511" t="s">
        <v>14</v>
      </c>
      <c r="Q6" s="511" t="s">
        <v>2</v>
      </c>
      <c r="R6" s="511" t="s">
        <v>28</v>
      </c>
      <c r="S6" s="511" t="s">
        <v>2</v>
      </c>
      <c r="T6" s="511" t="s">
        <v>28</v>
      </c>
      <c r="U6" s="512" t="s">
        <v>2</v>
      </c>
    </row>
    <row r="7" spans="1:21" ht="14.4" customHeight="1" x14ac:dyDescent="0.3">
      <c r="A7" s="513">
        <v>29</v>
      </c>
      <c r="B7" s="514" t="s">
        <v>451</v>
      </c>
      <c r="C7" s="514" t="s">
        <v>669</v>
      </c>
      <c r="D7" s="515" t="s">
        <v>1370</v>
      </c>
      <c r="E7" s="516" t="s">
        <v>674</v>
      </c>
      <c r="F7" s="514" t="s">
        <v>666</v>
      </c>
      <c r="G7" s="514" t="s">
        <v>684</v>
      </c>
      <c r="H7" s="514" t="s">
        <v>452</v>
      </c>
      <c r="I7" s="514" t="s">
        <v>685</v>
      </c>
      <c r="J7" s="514" t="s">
        <v>686</v>
      </c>
      <c r="K7" s="514" t="s">
        <v>687</v>
      </c>
      <c r="L7" s="517">
        <v>154.36000000000001</v>
      </c>
      <c r="M7" s="517">
        <v>154.36000000000001</v>
      </c>
      <c r="N7" s="514">
        <v>1</v>
      </c>
      <c r="O7" s="518">
        <v>1</v>
      </c>
      <c r="P7" s="517"/>
      <c r="Q7" s="519">
        <v>0</v>
      </c>
      <c r="R7" s="514"/>
      <c r="S7" s="519">
        <v>0</v>
      </c>
      <c r="T7" s="518"/>
      <c r="U7" s="125">
        <v>0</v>
      </c>
    </row>
    <row r="8" spans="1:21" ht="14.4" customHeight="1" x14ac:dyDescent="0.3">
      <c r="A8" s="528">
        <v>29</v>
      </c>
      <c r="B8" s="529" t="s">
        <v>451</v>
      </c>
      <c r="C8" s="529" t="s">
        <v>669</v>
      </c>
      <c r="D8" s="530" t="s">
        <v>1370</v>
      </c>
      <c r="E8" s="531" t="s">
        <v>674</v>
      </c>
      <c r="F8" s="529" t="s">
        <v>666</v>
      </c>
      <c r="G8" s="529" t="s">
        <v>684</v>
      </c>
      <c r="H8" s="529" t="s">
        <v>452</v>
      </c>
      <c r="I8" s="529" t="s">
        <v>688</v>
      </c>
      <c r="J8" s="529" t="s">
        <v>689</v>
      </c>
      <c r="K8" s="529" t="s">
        <v>690</v>
      </c>
      <c r="L8" s="532">
        <v>0</v>
      </c>
      <c r="M8" s="532">
        <v>0</v>
      </c>
      <c r="N8" s="529">
        <v>2</v>
      </c>
      <c r="O8" s="533">
        <v>2</v>
      </c>
      <c r="P8" s="532">
        <v>0</v>
      </c>
      <c r="Q8" s="534"/>
      <c r="R8" s="529">
        <v>2</v>
      </c>
      <c r="S8" s="534">
        <v>1</v>
      </c>
      <c r="T8" s="533">
        <v>2</v>
      </c>
      <c r="U8" s="535">
        <v>1</v>
      </c>
    </row>
    <row r="9" spans="1:21" ht="14.4" customHeight="1" x14ac:dyDescent="0.3">
      <c r="A9" s="528">
        <v>29</v>
      </c>
      <c r="B9" s="529" t="s">
        <v>451</v>
      </c>
      <c r="C9" s="529" t="s">
        <v>669</v>
      </c>
      <c r="D9" s="530" t="s">
        <v>1370</v>
      </c>
      <c r="E9" s="531" t="s">
        <v>674</v>
      </c>
      <c r="F9" s="529" t="s">
        <v>666</v>
      </c>
      <c r="G9" s="529" t="s">
        <v>684</v>
      </c>
      <c r="H9" s="529" t="s">
        <v>1371</v>
      </c>
      <c r="I9" s="529" t="s">
        <v>691</v>
      </c>
      <c r="J9" s="529" t="s">
        <v>689</v>
      </c>
      <c r="K9" s="529" t="s">
        <v>692</v>
      </c>
      <c r="L9" s="532">
        <v>154.36000000000001</v>
      </c>
      <c r="M9" s="532">
        <v>1234.8800000000001</v>
      </c>
      <c r="N9" s="529">
        <v>8</v>
      </c>
      <c r="O9" s="533">
        <v>6.5</v>
      </c>
      <c r="P9" s="532">
        <v>463.08000000000004</v>
      </c>
      <c r="Q9" s="534">
        <v>0.375</v>
      </c>
      <c r="R9" s="529">
        <v>3</v>
      </c>
      <c r="S9" s="534">
        <v>0.375</v>
      </c>
      <c r="T9" s="533">
        <v>2</v>
      </c>
      <c r="U9" s="535">
        <v>0.30769230769230771</v>
      </c>
    </row>
    <row r="10" spans="1:21" ht="14.4" customHeight="1" x14ac:dyDescent="0.3">
      <c r="A10" s="528">
        <v>29</v>
      </c>
      <c r="B10" s="529" t="s">
        <v>451</v>
      </c>
      <c r="C10" s="529" t="s">
        <v>669</v>
      </c>
      <c r="D10" s="530" t="s">
        <v>1370</v>
      </c>
      <c r="E10" s="531" t="s">
        <v>674</v>
      </c>
      <c r="F10" s="529" t="s">
        <v>666</v>
      </c>
      <c r="G10" s="529" t="s">
        <v>684</v>
      </c>
      <c r="H10" s="529" t="s">
        <v>1371</v>
      </c>
      <c r="I10" s="529" t="s">
        <v>693</v>
      </c>
      <c r="J10" s="529" t="s">
        <v>694</v>
      </c>
      <c r="K10" s="529" t="s">
        <v>695</v>
      </c>
      <c r="L10" s="532">
        <v>149.52000000000001</v>
      </c>
      <c r="M10" s="532">
        <v>149.52000000000001</v>
      </c>
      <c r="N10" s="529">
        <v>1</v>
      </c>
      <c r="O10" s="533">
        <v>1</v>
      </c>
      <c r="P10" s="532"/>
      <c r="Q10" s="534">
        <v>0</v>
      </c>
      <c r="R10" s="529"/>
      <c r="S10" s="534">
        <v>0</v>
      </c>
      <c r="T10" s="533"/>
      <c r="U10" s="535">
        <v>0</v>
      </c>
    </row>
    <row r="11" spans="1:21" ht="14.4" customHeight="1" x14ac:dyDescent="0.3">
      <c r="A11" s="528">
        <v>29</v>
      </c>
      <c r="B11" s="529" t="s">
        <v>451</v>
      </c>
      <c r="C11" s="529" t="s">
        <v>669</v>
      </c>
      <c r="D11" s="530" t="s">
        <v>1370</v>
      </c>
      <c r="E11" s="531" t="s">
        <v>674</v>
      </c>
      <c r="F11" s="529" t="s">
        <v>666</v>
      </c>
      <c r="G11" s="529" t="s">
        <v>684</v>
      </c>
      <c r="H11" s="529" t="s">
        <v>452</v>
      </c>
      <c r="I11" s="529" t="s">
        <v>696</v>
      </c>
      <c r="J11" s="529" t="s">
        <v>697</v>
      </c>
      <c r="K11" s="529" t="s">
        <v>698</v>
      </c>
      <c r="L11" s="532">
        <v>149.52000000000001</v>
      </c>
      <c r="M11" s="532">
        <v>149.52000000000001</v>
      </c>
      <c r="N11" s="529">
        <v>1</v>
      </c>
      <c r="O11" s="533">
        <v>1</v>
      </c>
      <c r="P11" s="532"/>
      <c r="Q11" s="534">
        <v>0</v>
      </c>
      <c r="R11" s="529"/>
      <c r="S11" s="534">
        <v>0</v>
      </c>
      <c r="T11" s="533"/>
      <c r="U11" s="535">
        <v>0</v>
      </c>
    </row>
    <row r="12" spans="1:21" ht="14.4" customHeight="1" x14ac:dyDescent="0.3">
      <c r="A12" s="528">
        <v>29</v>
      </c>
      <c r="B12" s="529" t="s">
        <v>451</v>
      </c>
      <c r="C12" s="529" t="s">
        <v>669</v>
      </c>
      <c r="D12" s="530" t="s">
        <v>1370</v>
      </c>
      <c r="E12" s="531" t="s">
        <v>674</v>
      </c>
      <c r="F12" s="529" t="s">
        <v>666</v>
      </c>
      <c r="G12" s="529" t="s">
        <v>684</v>
      </c>
      <c r="H12" s="529" t="s">
        <v>1371</v>
      </c>
      <c r="I12" s="529" t="s">
        <v>699</v>
      </c>
      <c r="J12" s="529" t="s">
        <v>689</v>
      </c>
      <c r="K12" s="529" t="s">
        <v>700</v>
      </c>
      <c r="L12" s="532">
        <v>225.06</v>
      </c>
      <c r="M12" s="532">
        <v>450.12</v>
      </c>
      <c r="N12" s="529">
        <v>2</v>
      </c>
      <c r="O12" s="533">
        <v>2</v>
      </c>
      <c r="P12" s="532">
        <v>450.12</v>
      </c>
      <c r="Q12" s="534">
        <v>1</v>
      </c>
      <c r="R12" s="529">
        <v>2</v>
      </c>
      <c r="S12" s="534">
        <v>1</v>
      </c>
      <c r="T12" s="533">
        <v>2</v>
      </c>
      <c r="U12" s="535">
        <v>1</v>
      </c>
    </row>
    <row r="13" spans="1:21" ht="14.4" customHeight="1" x14ac:dyDescent="0.3">
      <c r="A13" s="528">
        <v>29</v>
      </c>
      <c r="B13" s="529" t="s">
        <v>451</v>
      </c>
      <c r="C13" s="529" t="s">
        <v>669</v>
      </c>
      <c r="D13" s="530" t="s">
        <v>1370</v>
      </c>
      <c r="E13" s="531" t="s">
        <v>674</v>
      </c>
      <c r="F13" s="529" t="s">
        <v>666</v>
      </c>
      <c r="G13" s="529" t="s">
        <v>701</v>
      </c>
      <c r="H13" s="529" t="s">
        <v>452</v>
      </c>
      <c r="I13" s="529" t="s">
        <v>702</v>
      </c>
      <c r="J13" s="529" t="s">
        <v>703</v>
      </c>
      <c r="K13" s="529" t="s">
        <v>704</v>
      </c>
      <c r="L13" s="532">
        <v>0</v>
      </c>
      <c r="M13" s="532">
        <v>0</v>
      </c>
      <c r="N13" s="529">
        <v>4</v>
      </c>
      <c r="O13" s="533">
        <v>4</v>
      </c>
      <c r="P13" s="532">
        <v>0</v>
      </c>
      <c r="Q13" s="534"/>
      <c r="R13" s="529">
        <v>4</v>
      </c>
      <c r="S13" s="534">
        <v>1</v>
      </c>
      <c r="T13" s="533">
        <v>4</v>
      </c>
      <c r="U13" s="535">
        <v>1</v>
      </c>
    </row>
    <row r="14" spans="1:21" ht="14.4" customHeight="1" x14ac:dyDescent="0.3">
      <c r="A14" s="528">
        <v>29</v>
      </c>
      <c r="B14" s="529" t="s">
        <v>451</v>
      </c>
      <c r="C14" s="529" t="s">
        <v>669</v>
      </c>
      <c r="D14" s="530" t="s">
        <v>1370</v>
      </c>
      <c r="E14" s="531" t="s">
        <v>674</v>
      </c>
      <c r="F14" s="529" t="s">
        <v>666</v>
      </c>
      <c r="G14" s="529" t="s">
        <v>701</v>
      </c>
      <c r="H14" s="529" t="s">
        <v>452</v>
      </c>
      <c r="I14" s="529" t="s">
        <v>705</v>
      </c>
      <c r="J14" s="529" t="s">
        <v>703</v>
      </c>
      <c r="K14" s="529" t="s">
        <v>706</v>
      </c>
      <c r="L14" s="532">
        <v>264.07</v>
      </c>
      <c r="M14" s="532">
        <v>528.14</v>
      </c>
      <c r="N14" s="529">
        <v>2</v>
      </c>
      <c r="O14" s="533">
        <v>2</v>
      </c>
      <c r="P14" s="532">
        <v>528.14</v>
      </c>
      <c r="Q14" s="534">
        <v>1</v>
      </c>
      <c r="R14" s="529">
        <v>2</v>
      </c>
      <c r="S14" s="534">
        <v>1</v>
      </c>
      <c r="T14" s="533">
        <v>2</v>
      </c>
      <c r="U14" s="535">
        <v>1</v>
      </c>
    </row>
    <row r="15" spans="1:21" ht="14.4" customHeight="1" x14ac:dyDescent="0.3">
      <c r="A15" s="528">
        <v>29</v>
      </c>
      <c r="B15" s="529" t="s">
        <v>451</v>
      </c>
      <c r="C15" s="529" t="s">
        <v>669</v>
      </c>
      <c r="D15" s="530" t="s">
        <v>1370</v>
      </c>
      <c r="E15" s="531" t="s">
        <v>674</v>
      </c>
      <c r="F15" s="529" t="s">
        <v>666</v>
      </c>
      <c r="G15" s="529" t="s">
        <v>707</v>
      </c>
      <c r="H15" s="529" t="s">
        <v>452</v>
      </c>
      <c r="I15" s="529" t="s">
        <v>708</v>
      </c>
      <c r="J15" s="529" t="s">
        <v>709</v>
      </c>
      <c r="K15" s="529" t="s">
        <v>710</v>
      </c>
      <c r="L15" s="532">
        <v>0</v>
      </c>
      <c r="M15" s="532">
        <v>0</v>
      </c>
      <c r="N15" s="529">
        <v>1</v>
      </c>
      <c r="O15" s="533">
        <v>1</v>
      </c>
      <c r="P15" s="532">
        <v>0</v>
      </c>
      <c r="Q15" s="534"/>
      <c r="R15" s="529">
        <v>1</v>
      </c>
      <c r="S15" s="534">
        <v>1</v>
      </c>
      <c r="T15" s="533">
        <v>1</v>
      </c>
      <c r="U15" s="535">
        <v>1</v>
      </c>
    </row>
    <row r="16" spans="1:21" ht="14.4" customHeight="1" x14ac:dyDescent="0.3">
      <c r="A16" s="528">
        <v>29</v>
      </c>
      <c r="B16" s="529" t="s">
        <v>451</v>
      </c>
      <c r="C16" s="529" t="s">
        <v>669</v>
      </c>
      <c r="D16" s="530" t="s">
        <v>1370</v>
      </c>
      <c r="E16" s="531" t="s">
        <v>674</v>
      </c>
      <c r="F16" s="529" t="s">
        <v>666</v>
      </c>
      <c r="G16" s="529" t="s">
        <v>711</v>
      </c>
      <c r="H16" s="529" t="s">
        <v>452</v>
      </c>
      <c r="I16" s="529" t="s">
        <v>712</v>
      </c>
      <c r="J16" s="529" t="s">
        <v>713</v>
      </c>
      <c r="K16" s="529" t="s">
        <v>714</v>
      </c>
      <c r="L16" s="532">
        <v>0</v>
      </c>
      <c r="M16" s="532">
        <v>0</v>
      </c>
      <c r="N16" s="529">
        <v>1</v>
      </c>
      <c r="O16" s="533">
        <v>0.5</v>
      </c>
      <c r="P16" s="532">
        <v>0</v>
      </c>
      <c r="Q16" s="534"/>
      <c r="R16" s="529">
        <v>1</v>
      </c>
      <c r="S16" s="534">
        <v>1</v>
      </c>
      <c r="T16" s="533">
        <v>0.5</v>
      </c>
      <c r="U16" s="535">
        <v>1</v>
      </c>
    </row>
    <row r="17" spans="1:21" ht="14.4" customHeight="1" x14ac:dyDescent="0.3">
      <c r="A17" s="528">
        <v>29</v>
      </c>
      <c r="B17" s="529" t="s">
        <v>451</v>
      </c>
      <c r="C17" s="529" t="s">
        <v>669</v>
      </c>
      <c r="D17" s="530" t="s">
        <v>1370</v>
      </c>
      <c r="E17" s="531" t="s">
        <v>674</v>
      </c>
      <c r="F17" s="529" t="s">
        <v>666</v>
      </c>
      <c r="G17" s="529" t="s">
        <v>715</v>
      </c>
      <c r="H17" s="529" t="s">
        <v>1371</v>
      </c>
      <c r="I17" s="529" t="s">
        <v>716</v>
      </c>
      <c r="J17" s="529" t="s">
        <v>717</v>
      </c>
      <c r="K17" s="529" t="s">
        <v>718</v>
      </c>
      <c r="L17" s="532">
        <v>848.49</v>
      </c>
      <c r="M17" s="532">
        <v>848.49</v>
      </c>
      <c r="N17" s="529">
        <v>1</v>
      </c>
      <c r="O17" s="533">
        <v>1</v>
      </c>
      <c r="P17" s="532"/>
      <c r="Q17" s="534">
        <v>0</v>
      </c>
      <c r="R17" s="529"/>
      <c r="S17" s="534">
        <v>0</v>
      </c>
      <c r="T17" s="533"/>
      <c r="U17" s="535">
        <v>0</v>
      </c>
    </row>
    <row r="18" spans="1:21" ht="14.4" customHeight="1" x14ac:dyDescent="0.3">
      <c r="A18" s="528">
        <v>29</v>
      </c>
      <c r="B18" s="529" t="s">
        <v>451</v>
      </c>
      <c r="C18" s="529" t="s">
        <v>669</v>
      </c>
      <c r="D18" s="530" t="s">
        <v>1370</v>
      </c>
      <c r="E18" s="531" t="s">
        <v>674</v>
      </c>
      <c r="F18" s="529" t="s">
        <v>666</v>
      </c>
      <c r="G18" s="529" t="s">
        <v>719</v>
      </c>
      <c r="H18" s="529" t="s">
        <v>452</v>
      </c>
      <c r="I18" s="529" t="s">
        <v>720</v>
      </c>
      <c r="J18" s="529" t="s">
        <v>721</v>
      </c>
      <c r="K18" s="529" t="s">
        <v>722</v>
      </c>
      <c r="L18" s="532">
        <v>0</v>
      </c>
      <c r="M18" s="532">
        <v>0</v>
      </c>
      <c r="N18" s="529">
        <v>1</v>
      </c>
      <c r="O18" s="533">
        <v>1</v>
      </c>
      <c r="P18" s="532"/>
      <c r="Q18" s="534"/>
      <c r="R18" s="529"/>
      <c r="S18" s="534">
        <v>0</v>
      </c>
      <c r="T18" s="533"/>
      <c r="U18" s="535">
        <v>0</v>
      </c>
    </row>
    <row r="19" spans="1:21" ht="14.4" customHeight="1" x14ac:dyDescent="0.3">
      <c r="A19" s="528">
        <v>29</v>
      </c>
      <c r="B19" s="529" t="s">
        <v>451</v>
      </c>
      <c r="C19" s="529" t="s">
        <v>669</v>
      </c>
      <c r="D19" s="530" t="s">
        <v>1370</v>
      </c>
      <c r="E19" s="531" t="s">
        <v>674</v>
      </c>
      <c r="F19" s="529" t="s">
        <v>666</v>
      </c>
      <c r="G19" s="529" t="s">
        <v>723</v>
      </c>
      <c r="H19" s="529" t="s">
        <v>452</v>
      </c>
      <c r="I19" s="529" t="s">
        <v>724</v>
      </c>
      <c r="J19" s="529" t="s">
        <v>528</v>
      </c>
      <c r="K19" s="529" t="s">
        <v>725</v>
      </c>
      <c r="L19" s="532">
        <v>114</v>
      </c>
      <c r="M19" s="532">
        <v>228</v>
      </c>
      <c r="N19" s="529">
        <v>2</v>
      </c>
      <c r="O19" s="533">
        <v>2</v>
      </c>
      <c r="P19" s="532">
        <v>114</v>
      </c>
      <c r="Q19" s="534">
        <v>0.5</v>
      </c>
      <c r="R19" s="529">
        <v>1</v>
      </c>
      <c r="S19" s="534">
        <v>0.5</v>
      </c>
      <c r="T19" s="533">
        <v>1</v>
      </c>
      <c r="U19" s="535">
        <v>0.5</v>
      </c>
    </row>
    <row r="20" spans="1:21" ht="14.4" customHeight="1" x14ac:dyDescent="0.3">
      <c r="A20" s="528">
        <v>29</v>
      </c>
      <c r="B20" s="529" t="s">
        <v>451</v>
      </c>
      <c r="C20" s="529" t="s">
        <v>669</v>
      </c>
      <c r="D20" s="530" t="s">
        <v>1370</v>
      </c>
      <c r="E20" s="531" t="s">
        <v>674</v>
      </c>
      <c r="F20" s="529" t="s">
        <v>666</v>
      </c>
      <c r="G20" s="529" t="s">
        <v>726</v>
      </c>
      <c r="H20" s="529" t="s">
        <v>452</v>
      </c>
      <c r="I20" s="529" t="s">
        <v>727</v>
      </c>
      <c r="J20" s="529" t="s">
        <v>728</v>
      </c>
      <c r="K20" s="529" t="s">
        <v>729</v>
      </c>
      <c r="L20" s="532">
        <v>132.97999999999999</v>
      </c>
      <c r="M20" s="532">
        <v>398.93999999999994</v>
      </c>
      <c r="N20" s="529">
        <v>3</v>
      </c>
      <c r="O20" s="533">
        <v>1</v>
      </c>
      <c r="P20" s="532">
        <v>398.93999999999994</v>
      </c>
      <c r="Q20" s="534">
        <v>1</v>
      </c>
      <c r="R20" s="529">
        <v>3</v>
      </c>
      <c r="S20" s="534">
        <v>1</v>
      </c>
      <c r="T20" s="533">
        <v>1</v>
      </c>
      <c r="U20" s="535">
        <v>1</v>
      </c>
    </row>
    <row r="21" spans="1:21" ht="14.4" customHeight="1" x14ac:dyDescent="0.3">
      <c r="A21" s="528">
        <v>29</v>
      </c>
      <c r="B21" s="529" t="s">
        <v>451</v>
      </c>
      <c r="C21" s="529" t="s">
        <v>669</v>
      </c>
      <c r="D21" s="530" t="s">
        <v>1370</v>
      </c>
      <c r="E21" s="531" t="s">
        <v>674</v>
      </c>
      <c r="F21" s="529" t="s">
        <v>666</v>
      </c>
      <c r="G21" s="529" t="s">
        <v>730</v>
      </c>
      <c r="H21" s="529" t="s">
        <v>1371</v>
      </c>
      <c r="I21" s="529" t="s">
        <v>731</v>
      </c>
      <c r="J21" s="529" t="s">
        <v>732</v>
      </c>
      <c r="K21" s="529" t="s">
        <v>733</v>
      </c>
      <c r="L21" s="532">
        <v>21.13</v>
      </c>
      <c r="M21" s="532">
        <v>21.13</v>
      </c>
      <c r="N21" s="529">
        <v>1</v>
      </c>
      <c r="O21" s="533">
        <v>1</v>
      </c>
      <c r="P21" s="532">
        <v>21.13</v>
      </c>
      <c r="Q21" s="534">
        <v>1</v>
      </c>
      <c r="R21" s="529">
        <v>1</v>
      </c>
      <c r="S21" s="534">
        <v>1</v>
      </c>
      <c r="T21" s="533">
        <v>1</v>
      </c>
      <c r="U21" s="535">
        <v>1</v>
      </c>
    </row>
    <row r="22" spans="1:21" ht="14.4" customHeight="1" x14ac:dyDescent="0.3">
      <c r="A22" s="528">
        <v>29</v>
      </c>
      <c r="B22" s="529" t="s">
        <v>451</v>
      </c>
      <c r="C22" s="529" t="s">
        <v>669</v>
      </c>
      <c r="D22" s="530" t="s">
        <v>1370</v>
      </c>
      <c r="E22" s="531" t="s">
        <v>674</v>
      </c>
      <c r="F22" s="529" t="s">
        <v>666</v>
      </c>
      <c r="G22" s="529" t="s">
        <v>730</v>
      </c>
      <c r="H22" s="529" t="s">
        <v>1371</v>
      </c>
      <c r="I22" s="529" t="s">
        <v>734</v>
      </c>
      <c r="J22" s="529" t="s">
        <v>732</v>
      </c>
      <c r="K22" s="529" t="s">
        <v>735</v>
      </c>
      <c r="L22" s="532">
        <v>105.64</v>
      </c>
      <c r="M22" s="532">
        <v>105.64</v>
      </c>
      <c r="N22" s="529">
        <v>1</v>
      </c>
      <c r="O22" s="533">
        <v>1</v>
      </c>
      <c r="P22" s="532">
        <v>105.64</v>
      </c>
      <c r="Q22" s="534">
        <v>1</v>
      </c>
      <c r="R22" s="529">
        <v>1</v>
      </c>
      <c r="S22" s="534">
        <v>1</v>
      </c>
      <c r="T22" s="533">
        <v>1</v>
      </c>
      <c r="U22" s="535">
        <v>1</v>
      </c>
    </row>
    <row r="23" spans="1:21" ht="14.4" customHeight="1" x14ac:dyDescent="0.3">
      <c r="A23" s="528">
        <v>29</v>
      </c>
      <c r="B23" s="529" t="s">
        <v>451</v>
      </c>
      <c r="C23" s="529" t="s">
        <v>669</v>
      </c>
      <c r="D23" s="530" t="s">
        <v>1370</v>
      </c>
      <c r="E23" s="531" t="s">
        <v>674</v>
      </c>
      <c r="F23" s="529" t="s">
        <v>666</v>
      </c>
      <c r="G23" s="529" t="s">
        <v>736</v>
      </c>
      <c r="H23" s="529" t="s">
        <v>1371</v>
      </c>
      <c r="I23" s="529" t="s">
        <v>737</v>
      </c>
      <c r="J23" s="529" t="s">
        <v>738</v>
      </c>
      <c r="K23" s="529" t="s">
        <v>739</v>
      </c>
      <c r="L23" s="532">
        <v>0</v>
      </c>
      <c r="M23" s="532">
        <v>0</v>
      </c>
      <c r="N23" s="529">
        <v>1</v>
      </c>
      <c r="O23" s="533">
        <v>1</v>
      </c>
      <c r="P23" s="532">
        <v>0</v>
      </c>
      <c r="Q23" s="534"/>
      <c r="R23" s="529">
        <v>1</v>
      </c>
      <c r="S23" s="534">
        <v>1</v>
      </c>
      <c r="T23" s="533">
        <v>1</v>
      </c>
      <c r="U23" s="535">
        <v>1</v>
      </c>
    </row>
    <row r="24" spans="1:21" ht="14.4" customHeight="1" x14ac:dyDescent="0.3">
      <c r="A24" s="528">
        <v>29</v>
      </c>
      <c r="B24" s="529" t="s">
        <v>451</v>
      </c>
      <c r="C24" s="529" t="s">
        <v>669</v>
      </c>
      <c r="D24" s="530" t="s">
        <v>1370</v>
      </c>
      <c r="E24" s="531" t="s">
        <v>674</v>
      </c>
      <c r="F24" s="529" t="s">
        <v>666</v>
      </c>
      <c r="G24" s="529" t="s">
        <v>736</v>
      </c>
      <c r="H24" s="529" t="s">
        <v>1371</v>
      </c>
      <c r="I24" s="529" t="s">
        <v>740</v>
      </c>
      <c r="J24" s="529" t="s">
        <v>738</v>
      </c>
      <c r="K24" s="529" t="s">
        <v>741</v>
      </c>
      <c r="L24" s="532">
        <v>407.55</v>
      </c>
      <c r="M24" s="532">
        <v>1222.6500000000001</v>
      </c>
      <c r="N24" s="529">
        <v>3</v>
      </c>
      <c r="O24" s="533">
        <v>3</v>
      </c>
      <c r="P24" s="532">
        <v>1222.6500000000001</v>
      </c>
      <c r="Q24" s="534">
        <v>1</v>
      </c>
      <c r="R24" s="529">
        <v>3</v>
      </c>
      <c r="S24" s="534">
        <v>1</v>
      </c>
      <c r="T24" s="533">
        <v>3</v>
      </c>
      <c r="U24" s="535">
        <v>1</v>
      </c>
    </row>
    <row r="25" spans="1:21" ht="14.4" customHeight="1" x14ac:dyDescent="0.3">
      <c r="A25" s="528">
        <v>29</v>
      </c>
      <c r="B25" s="529" t="s">
        <v>451</v>
      </c>
      <c r="C25" s="529" t="s">
        <v>669</v>
      </c>
      <c r="D25" s="530" t="s">
        <v>1370</v>
      </c>
      <c r="E25" s="531" t="s">
        <v>674</v>
      </c>
      <c r="F25" s="529" t="s">
        <v>666</v>
      </c>
      <c r="G25" s="529" t="s">
        <v>736</v>
      </c>
      <c r="H25" s="529" t="s">
        <v>1371</v>
      </c>
      <c r="I25" s="529" t="s">
        <v>742</v>
      </c>
      <c r="J25" s="529" t="s">
        <v>738</v>
      </c>
      <c r="K25" s="529" t="s">
        <v>743</v>
      </c>
      <c r="L25" s="532">
        <v>543.39</v>
      </c>
      <c r="M25" s="532">
        <v>1630.17</v>
      </c>
      <c r="N25" s="529">
        <v>3</v>
      </c>
      <c r="O25" s="533">
        <v>2.5</v>
      </c>
      <c r="P25" s="532">
        <v>543.39</v>
      </c>
      <c r="Q25" s="534">
        <v>0.33333333333333331</v>
      </c>
      <c r="R25" s="529">
        <v>1</v>
      </c>
      <c r="S25" s="534">
        <v>0.33333333333333331</v>
      </c>
      <c r="T25" s="533">
        <v>0.5</v>
      </c>
      <c r="U25" s="535">
        <v>0.2</v>
      </c>
    </row>
    <row r="26" spans="1:21" ht="14.4" customHeight="1" x14ac:dyDescent="0.3">
      <c r="A26" s="528">
        <v>29</v>
      </c>
      <c r="B26" s="529" t="s">
        <v>451</v>
      </c>
      <c r="C26" s="529" t="s">
        <v>669</v>
      </c>
      <c r="D26" s="530" t="s">
        <v>1370</v>
      </c>
      <c r="E26" s="531" t="s">
        <v>674</v>
      </c>
      <c r="F26" s="529" t="s">
        <v>666</v>
      </c>
      <c r="G26" s="529" t="s">
        <v>736</v>
      </c>
      <c r="H26" s="529" t="s">
        <v>1371</v>
      </c>
      <c r="I26" s="529" t="s">
        <v>744</v>
      </c>
      <c r="J26" s="529" t="s">
        <v>738</v>
      </c>
      <c r="K26" s="529" t="s">
        <v>745</v>
      </c>
      <c r="L26" s="532">
        <v>163.01</v>
      </c>
      <c r="M26" s="532">
        <v>163.01</v>
      </c>
      <c r="N26" s="529">
        <v>1</v>
      </c>
      <c r="O26" s="533">
        <v>1</v>
      </c>
      <c r="P26" s="532">
        <v>163.01</v>
      </c>
      <c r="Q26" s="534">
        <v>1</v>
      </c>
      <c r="R26" s="529">
        <v>1</v>
      </c>
      <c r="S26" s="534">
        <v>1</v>
      </c>
      <c r="T26" s="533">
        <v>1</v>
      </c>
      <c r="U26" s="535">
        <v>1</v>
      </c>
    </row>
    <row r="27" spans="1:21" ht="14.4" customHeight="1" x14ac:dyDescent="0.3">
      <c r="A27" s="528">
        <v>29</v>
      </c>
      <c r="B27" s="529" t="s">
        <v>451</v>
      </c>
      <c r="C27" s="529" t="s">
        <v>669</v>
      </c>
      <c r="D27" s="530" t="s">
        <v>1370</v>
      </c>
      <c r="E27" s="531" t="s">
        <v>674</v>
      </c>
      <c r="F27" s="529" t="s">
        <v>666</v>
      </c>
      <c r="G27" s="529" t="s">
        <v>736</v>
      </c>
      <c r="H27" s="529" t="s">
        <v>452</v>
      </c>
      <c r="I27" s="529" t="s">
        <v>746</v>
      </c>
      <c r="J27" s="529" t="s">
        <v>738</v>
      </c>
      <c r="K27" s="529" t="s">
        <v>747</v>
      </c>
      <c r="L27" s="532">
        <v>0</v>
      </c>
      <c r="M27" s="532">
        <v>0</v>
      </c>
      <c r="N27" s="529">
        <v>2</v>
      </c>
      <c r="O27" s="533">
        <v>2</v>
      </c>
      <c r="P27" s="532">
        <v>0</v>
      </c>
      <c r="Q27" s="534"/>
      <c r="R27" s="529">
        <v>2</v>
      </c>
      <c r="S27" s="534">
        <v>1</v>
      </c>
      <c r="T27" s="533">
        <v>2</v>
      </c>
      <c r="U27" s="535">
        <v>1</v>
      </c>
    </row>
    <row r="28" spans="1:21" ht="14.4" customHeight="1" x14ac:dyDescent="0.3">
      <c r="A28" s="528">
        <v>29</v>
      </c>
      <c r="B28" s="529" t="s">
        <v>451</v>
      </c>
      <c r="C28" s="529" t="s">
        <v>669</v>
      </c>
      <c r="D28" s="530" t="s">
        <v>1370</v>
      </c>
      <c r="E28" s="531" t="s">
        <v>674</v>
      </c>
      <c r="F28" s="529" t="s">
        <v>666</v>
      </c>
      <c r="G28" s="529" t="s">
        <v>748</v>
      </c>
      <c r="H28" s="529" t="s">
        <v>1371</v>
      </c>
      <c r="I28" s="529" t="s">
        <v>749</v>
      </c>
      <c r="J28" s="529" t="s">
        <v>558</v>
      </c>
      <c r="K28" s="529" t="s">
        <v>750</v>
      </c>
      <c r="L28" s="532">
        <v>36.54</v>
      </c>
      <c r="M28" s="532">
        <v>36.54</v>
      </c>
      <c r="N28" s="529">
        <v>1</v>
      </c>
      <c r="O28" s="533">
        <v>1</v>
      </c>
      <c r="P28" s="532">
        <v>36.54</v>
      </c>
      <c r="Q28" s="534">
        <v>1</v>
      </c>
      <c r="R28" s="529">
        <v>1</v>
      </c>
      <c r="S28" s="534">
        <v>1</v>
      </c>
      <c r="T28" s="533">
        <v>1</v>
      </c>
      <c r="U28" s="535">
        <v>1</v>
      </c>
    </row>
    <row r="29" spans="1:21" ht="14.4" customHeight="1" x14ac:dyDescent="0.3">
      <c r="A29" s="528">
        <v>29</v>
      </c>
      <c r="B29" s="529" t="s">
        <v>451</v>
      </c>
      <c r="C29" s="529" t="s">
        <v>669</v>
      </c>
      <c r="D29" s="530" t="s">
        <v>1370</v>
      </c>
      <c r="E29" s="531" t="s">
        <v>674</v>
      </c>
      <c r="F29" s="529" t="s">
        <v>666</v>
      </c>
      <c r="G29" s="529" t="s">
        <v>751</v>
      </c>
      <c r="H29" s="529" t="s">
        <v>452</v>
      </c>
      <c r="I29" s="529" t="s">
        <v>752</v>
      </c>
      <c r="J29" s="529" t="s">
        <v>753</v>
      </c>
      <c r="K29" s="529" t="s">
        <v>754</v>
      </c>
      <c r="L29" s="532">
        <v>0</v>
      </c>
      <c r="M29" s="532">
        <v>0</v>
      </c>
      <c r="N29" s="529">
        <v>2</v>
      </c>
      <c r="O29" s="533">
        <v>0.5</v>
      </c>
      <c r="P29" s="532"/>
      <c r="Q29" s="534"/>
      <c r="R29" s="529"/>
      <c r="S29" s="534">
        <v>0</v>
      </c>
      <c r="T29" s="533"/>
      <c r="U29" s="535">
        <v>0</v>
      </c>
    </row>
    <row r="30" spans="1:21" ht="14.4" customHeight="1" x14ac:dyDescent="0.3">
      <c r="A30" s="528">
        <v>29</v>
      </c>
      <c r="B30" s="529" t="s">
        <v>451</v>
      </c>
      <c r="C30" s="529" t="s">
        <v>669</v>
      </c>
      <c r="D30" s="530" t="s">
        <v>1370</v>
      </c>
      <c r="E30" s="531" t="s">
        <v>674</v>
      </c>
      <c r="F30" s="529" t="s">
        <v>666</v>
      </c>
      <c r="G30" s="529" t="s">
        <v>755</v>
      </c>
      <c r="H30" s="529" t="s">
        <v>1371</v>
      </c>
      <c r="I30" s="529" t="s">
        <v>756</v>
      </c>
      <c r="J30" s="529" t="s">
        <v>757</v>
      </c>
      <c r="K30" s="529" t="s">
        <v>758</v>
      </c>
      <c r="L30" s="532">
        <v>41.63</v>
      </c>
      <c r="M30" s="532">
        <v>41.63</v>
      </c>
      <c r="N30" s="529">
        <v>1</v>
      </c>
      <c r="O30" s="533">
        <v>1</v>
      </c>
      <c r="P30" s="532"/>
      <c r="Q30" s="534">
        <v>0</v>
      </c>
      <c r="R30" s="529"/>
      <c r="S30" s="534">
        <v>0</v>
      </c>
      <c r="T30" s="533"/>
      <c r="U30" s="535">
        <v>0</v>
      </c>
    </row>
    <row r="31" spans="1:21" ht="14.4" customHeight="1" x14ac:dyDescent="0.3">
      <c r="A31" s="528">
        <v>29</v>
      </c>
      <c r="B31" s="529" t="s">
        <v>451</v>
      </c>
      <c r="C31" s="529" t="s">
        <v>669</v>
      </c>
      <c r="D31" s="530" t="s">
        <v>1370</v>
      </c>
      <c r="E31" s="531" t="s">
        <v>674</v>
      </c>
      <c r="F31" s="529" t="s">
        <v>666</v>
      </c>
      <c r="G31" s="529" t="s">
        <v>759</v>
      </c>
      <c r="H31" s="529" t="s">
        <v>452</v>
      </c>
      <c r="I31" s="529" t="s">
        <v>760</v>
      </c>
      <c r="J31" s="529" t="s">
        <v>761</v>
      </c>
      <c r="K31" s="529" t="s">
        <v>762</v>
      </c>
      <c r="L31" s="532">
        <v>0</v>
      </c>
      <c r="M31" s="532">
        <v>0</v>
      </c>
      <c r="N31" s="529">
        <v>1</v>
      </c>
      <c r="O31" s="533">
        <v>0.5</v>
      </c>
      <c r="P31" s="532">
        <v>0</v>
      </c>
      <c r="Q31" s="534"/>
      <c r="R31" s="529">
        <v>1</v>
      </c>
      <c r="S31" s="534">
        <v>1</v>
      </c>
      <c r="T31" s="533">
        <v>0.5</v>
      </c>
      <c r="U31" s="535">
        <v>1</v>
      </c>
    </row>
    <row r="32" spans="1:21" ht="14.4" customHeight="1" x14ac:dyDescent="0.3">
      <c r="A32" s="528">
        <v>29</v>
      </c>
      <c r="B32" s="529" t="s">
        <v>451</v>
      </c>
      <c r="C32" s="529" t="s">
        <v>669</v>
      </c>
      <c r="D32" s="530" t="s">
        <v>1370</v>
      </c>
      <c r="E32" s="531" t="s">
        <v>674</v>
      </c>
      <c r="F32" s="529" t="s">
        <v>666</v>
      </c>
      <c r="G32" s="529" t="s">
        <v>763</v>
      </c>
      <c r="H32" s="529" t="s">
        <v>452</v>
      </c>
      <c r="I32" s="529" t="s">
        <v>481</v>
      </c>
      <c r="J32" s="529" t="s">
        <v>764</v>
      </c>
      <c r="K32" s="529" t="s">
        <v>765</v>
      </c>
      <c r="L32" s="532">
        <v>0</v>
      </c>
      <c r="M32" s="532">
        <v>0</v>
      </c>
      <c r="N32" s="529">
        <v>5</v>
      </c>
      <c r="O32" s="533">
        <v>3.5</v>
      </c>
      <c r="P32" s="532">
        <v>0</v>
      </c>
      <c r="Q32" s="534"/>
      <c r="R32" s="529">
        <v>3</v>
      </c>
      <c r="S32" s="534">
        <v>0.6</v>
      </c>
      <c r="T32" s="533">
        <v>2</v>
      </c>
      <c r="U32" s="535">
        <v>0.5714285714285714</v>
      </c>
    </row>
    <row r="33" spans="1:21" ht="14.4" customHeight="1" x14ac:dyDescent="0.3">
      <c r="A33" s="528">
        <v>29</v>
      </c>
      <c r="B33" s="529" t="s">
        <v>451</v>
      </c>
      <c r="C33" s="529" t="s">
        <v>669</v>
      </c>
      <c r="D33" s="530" t="s">
        <v>1370</v>
      </c>
      <c r="E33" s="531" t="s">
        <v>674</v>
      </c>
      <c r="F33" s="529" t="s">
        <v>666</v>
      </c>
      <c r="G33" s="529" t="s">
        <v>766</v>
      </c>
      <c r="H33" s="529" t="s">
        <v>452</v>
      </c>
      <c r="I33" s="529" t="s">
        <v>655</v>
      </c>
      <c r="J33" s="529" t="s">
        <v>594</v>
      </c>
      <c r="K33" s="529" t="s">
        <v>767</v>
      </c>
      <c r="L33" s="532">
        <v>96.42</v>
      </c>
      <c r="M33" s="532">
        <v>96.42</v>
      </c>
      <c r="N33" s="529">
        <v>1</v>
      </c>
      <c r="O33" s="533">
        <v>1</v>
      </c>
      <c r="P33" s="532"/>
      <c r="Q33" s="534">
        <v>0</v>
      </c>
      <c r="R33" s="529"/>
      <c r="S33" s="534">
        <v>0</v>
      </c>
      <c r="T33" s="533"/>
      <c r="U33" s="535">
        <v>0</v>
      </c>
    </row>
    <row r="34" spans="1:21" ht="14.4" customHeight="1" x14ac:dyDescent="0.3">
      <c r="A34" s="528">
        <v>29</v>
      </c>
      <c r="B34" s="529" t="s">
        <v>451</v>
      </c>
      <c r="C34" s="529" t="s">
        <v>669</v>
      </c>
      <c r="D34" s="530" t="s">
        <v>1370</v>
      </c>
      <c r="E34" s="531" t="s">
        <v>674</v>
      </c>
      <c r="F34" s="529" t="s">
        <v>666</v>
      </c>
      <c r="G34" s="529" t="s">
        <v>766</v>
      </c>
      <c r="H34" s="529" t="s">
        <v>452</v>
      </c>
      <c r="I34" s="529" t="s">
        <v>593</v>
      </c>
      <c r="J34" s="529" t="s">
        <v>594</v>
      </c>
      <c r="K34" s="529" t="s">
        <v>768</v>
      </c>
      <c r="L34" s="532">
        <v>289.27</v>
      </c>
      <c r="M34" s="532">
        <v>13595.690000000002</v>
      </c>
      <c r="N34" s="529">
        <v>47</v>
      </c>
      <c r="O34" s="533">
        <v>31</v>
      </c>
      <c r="P34" s="532">
        <v>9545.9100000000017</v>
      </c>
      <c r="Q34" s="534">
        <v>0.7021276595744681</v>
      </c>
      <c r="R34" s="529">
        <v>33</v>
      </c>
      <c r="S34" s="534">
        <v>0.7021276595744681</v>
      </c>
      <c r="T34" s="533">
        <v>20</v>
      </c>
      <c r="U34" s="535">
        <v>0.64516129032258063</v>
      </c>
    </row>
    <row r="35" spans="1:21" ht="14.4" customHeight="1" x14ac:dyDescent="0.3">
      <c r="A35" s="528">
        <v>29</v>
      </c>
      <c r="B35" s="529" t="s">
        <v>451</v>
      </c>
      <c r="C35" s="529" t="s">
        <v>669</v>
      </c>
      <c r="D35" s="530" t="s">
        <v>1370</v>
      </c>
      <c r="E35" s="531" t="s">
        <v>674</v>
      </c>
      <c r="F35" s="529" t="s">
        <v>666</v>
      </c>
      <c r="G35" s="529" t="s">
        <v>766</v>
      </c>
      <c r="H35" s="529" t="s">
        <v>452</v>
      </c>
      <c r="I35" s="529" t="s">
        <v>593</v>
      </c>
      <c r="J35" s="529" t="s">
        <v>594</v>
      </c>
      <c r="K35" s="529" t="s">
        <v>768</v>
      </c>
      <c r="L35" s="532">
        <v>299.24</v>
      </c>
      <c r="M35" s="532">
        <v>6882.52</v>
      </c>
      <c r="N35" s="529">
        <v>23</v>
      </c>
      <c r="O35" s="533">
        <v>3</v>
      </c>
      <c r="P35" s="532">
        <v>6284.04</v>
      </c>
      <c r="Q35" s="534">
        <v>0.91304347826086951</v>
      </c>
      <c r="R35" s="529">
        <v>21</v>
      </c>
      <c r="S35" s="534">
        <v>0.91304347826086951</v>
      </c>
      <c r="T35" s="533">
        <v>1</v>
      </c>
      <c r="U35" s="535">
        <v>0.33333333333333331</v>
      </c>
    </row>
    <row r="36" spans="1:21" ht="14.4" customHeight="1" x14ac:dyDescent="0.3">
      <c r="A36" s="528">
        <v>29</v>
      </c>
      <c r="B36" s="529" t="s">
        <v>451</v>
      </c>
      <c r="C36" s="529" t="s">
        <v>669</v>
      </c>
      <c r="D36" s="530" t="s">
        <v>1370</v>
      </c>
      <c r="E36" s="531" t="s">
        <v>674</v>
      </c>
      <c r="F36" s="529" t="s">
        <v>666</v>
      </c>
      <c r="G36" s="529" t="s">
        <v>769</v>
      </c>
      <c r="H36" s="529" t="s">
        <v>452</v>
      </c>
      <c r="I36" s="529" t="s">
        <v>770</v>
      </c>
      <c r="J36" s="529" t="s">
        <v>771</v>
      </c>
      <c r="K36" s="529" t="s">
        <v>772</v>
      </c>
      <c r="L36" s="532">
        <v>22.44</v>
      </c>
      <c r="M36" s="532">
        <v>22.44</v>
      </c>
      <c r="N36" s="529">
        <v>1</v>
      </c>
      <c r="O36" s="533">
        <v>1</v>
      </c>
      <c r="P36" s="532">
        <v>22.44</v>
      </c>
      <c r="Q36" s="534">
        <v>1</v>
      </c>
      <c r="R36" s="529">
        <v>1</v>
      </c>
      <c r="S36" s="534">
        <v>1</v>
      </c>
      <c r="T36" s="533">
        <v>1</v>
      </c>
      <c r="U36" s="535">
        <v>1</v>
      </c>
    </row>
    <row r="37" spans="1:21" ht="14.4" customHeight="1" x14ac:dyDescent="0.3">
      <c r="A37" s="528">
        <v>29</v>
      </c>
      <c r="B37" s="529" t="s">
        <v>451</v>
      </c>
      <c r="C37" s="529" t="s">
        <v>669</v>
      </c>
      <c r="D37" s="530" t="s">
        <v>1370</v>
      </c>
      <c r="E37" s="531" t="s">
        <v>674</v>
      </c>
      <c r="F37" s="529" t="s">
        <v>666</v>
      </c>
      <c r="G37" s="529" t="s">
        <v>773</v>
      </c>
      <c r="H37" s="529" t="s">
        <v>452</v>
      </c>
      <c r="I37" s="529" t="s">
        <v>774</v>
      </c>
      <c r="J37" s="529" t="s">
        <v>775</v>
      </c>
      <c r="K37" s="529" t="s">
        <v>776</v>
      </c>
      <c r="L37" s="532">
        <v>186.27</v>
      </c>
      <c r="M37" s="532">
        <v>186.27</v>
      </c>
      <c r="N37" s="529">
        <v>1</v>
      </c>
      <c r="O37" s="533">
        <v>1</v>
      </c>
      <c r="P37" s="532">
        <v>186.27</v>
      </c>
      <c r="Q37" s="534">
        <v>1</v>
      </c>
      <c r="R37" s="529">
        <v>1</v>
      </c>
      <c r="S37" s="534">
        <v>1</v>
      </c>
      <c r="T37" s="533">
        <v>1</v>
      </c>
      <c r="U37" s="535">
        <v>1</v>
      </c>
    </row>
    <row r="38" spans="1:21" ht="14.4" customHeight="1" x14ac:dyDescent="0.3">
      <c r="A38" s="528">
        <v>29</v>
      </c>
      <c r="B38" s="529" t="s">
        <v>451</v>
      </c>
      <c r="C38" s="529" t="s">
        <v>669</v>
      </c>
      <c r="D38" s="530" t="s">
        <v>1370</v>
      </c>
      <c r="E38" s="531" t="s">
        <v>674</v>
      </c>
      <c r="F38" s="529" t="s">
        <v>666</v>
      </c>
      <c r="G38" s="529" t="s">
        <v>777</v>
      </c>
      <c r="H38" s="529" t="s">
        <v>1371</v>
      </c>
      <c r="I38" s="529" t="s">
        <v>778</v>
      </c>
      <c r="J38" s="529" t="s">
        <v>779</v>
      </c>
      <c r="K38" s="529" t="s">
        <v>780</v>
      </c>
      <c r="L38" s="532">
        <v>366.53</v>
      </c>
      <c r="M38" s="532">
        <v>366.53</v>
      </c>
      <c r="N38" s="529">
        <v>1</v>
      </c>
      <c r="O38" s="533">
        <v>0.5</v>
      </c>
      <c r="P38" s="532"/>
      <c r="Q38" s="534">
        <v>0</v>
      </c>
      <c r="R38" s="529"/>
      <c r="S38" s="534">
        <v>0</v>
      </c>
      <c r="T38" s="533"/>
      <c r="U38" s="535">
        <v>0</v>
      </c>
    </row>
    <row r="39" spans="1:21" ht="14.4" customHeight="1" x14ac:dyDescent="0.3">
      <c r="A39" s="528">
        <v>29</v>
      </c>
      <c r="B39" s="529" t="s">
        <v>451</v>
      </c>
      <c r="C39" s="529" t="s">
        <v>669</v>
      </c>
      <c r="D39" s="530" t="s">
        <v>1370</v>
      </c>
      <c r="E39" s="531" t="s">
        <v>674</v>
      </c>
      <c r="F39" s="529" t="s">
        <v>666</v>
      </c>
      <c r="G39" s="529" t="s">
        <v>781</v>
      </c>
      <c r="H39" s="529" t="s">
        <v>452</v>
      </c>
      <c r="I39" s="529" t="s">
        <v>597</v>
      </c>
      <c r="J39" s="529" t="s">
        <v>598</v>
      </c>
      <c r="K39" s="529" t="s">
        <v>782</v>
      </c>
      <c r="L39" s="532">
        <v>61.97</v>
      </c>
      <c r="M39" s="532">
        <v>247.88</v>
      </c>
      <c r="N39" s="529">
        <v>4</v>
      </c>
      <c r="O39" s="533">
        <v>4</v>
      </c>
      <c r="P39" s="532">
        <v>185.91</v>
      </c>
      <c r="Q39" s="534">
        <v>0.75</v>
      </c>
      <c r="R39" s="529">
        <v>3</v>
      </c>
      <c r="S39" s="534">
        <v>0.75</v>
      </c>
      <c r="T39" s="533">
        <v>3</v>
      </c>
      <c r="U39" s="535">
        <v>0.75</v>
      </c>
    </row>
    <row r="40" spans="1:21" ht="14.4" customHeight="1" x14ac:dyDescent="0.3">
      <c r="A40" s="528">
        <v>29</v>
      </c>
      <c r="B40" s="529" t="s">
        <v>451</v>
      </c>
      <c r="C40" s="529" t="s">
        <v>669</v>
      </c>
      <c r="D40" s="530" t="s">
        <v>1370</v>
      </c>
      <c r="E40" s="531" t="s">
        <v>674</v>
      </c>
      <c r="F40" s="529" t="s">
        <v>666</v>
      </c>
      <c r="G40" s="529" t="s">
        <v>783</v>
      </c>
      <c r="H40" s="529" t="s">
        <v>452</v>
      </c>
      <c r="I40" s="529" t="s">
        <v>784</v>
      </c>
      <c r="J40" s="529" t="s">
        <v>571</v>
      </c>
      <c r="K40" s="529" t="s">
        <v>785</v>
      </c>
      <c r="L40" s="532">
        <v>33.549999999999997</v>
      </c>
      <c r="M40" s="532">
        <v>33.549999999999997</v>
      </c>
      <c r="N40" s="529">
        <v>1</v>
      </c>
      <c r="O40" s="533">
        <v>0.5</v>
      </c>
      <c r="P40" s="532">
        <v>33.549999999999997</v>
      </c>
      <c r="Q40" s="534">
        <v>1</v>
      </c>
      <c r="R40" s="529">
        <v>1</v>
      </c>
      <c r="S40" s="534">
        <v>1</v>
      </c>
      <c r="T40" s="533">
        <v>0.5</v>
      </c>
      <c r="U40" s="535">
        <v>1</v>
      </c>
    </row>
    <row r="41" spans="1:21" ht="14.4" customHeight="1" x14ac:dyDescent="0.3">
      <c r="A41" s="528">
        <v>29</v>
      </c>
      <c r="B41" s="529" t="s">
        <v>451</v>
      </c>
      <c r="C41" s="529" t="s">
        <v>669</v>
      </c>
      <c r="D41" s="530" t="s">
        <v>1370</v>
      </c>
      <c r="E41" s="531" t="s">
        <v>674</v>
      </c>
      <c r="F41" s="529" t="s">
        <v>666</v>
      </c>
      <c r="G41" s="529" t="s">
        <v>786</v>
      </c>
      <c r="H41" s="529" t="s">
        <v>452</v>
      </c>
      <c r="I41" s="529" t="s">
        <v>787</v>
      </c>
      <c r="J41" s="529" t="s">
        <v>788</v>
      </c>
      <c r="K41" s="529" t="s">
        <v>789</v>
      </c>
      <c r="L41" s="532">
        <v>0</v>
      </c>
      <c r="M41" s="532">
        <v>0</v>
      </c>
      <c r="N41" s="529">
        <v>1</v>
      </c>
      <c r="O41" s="533">
        <v>1</v>
      </c>
      <c r="P41" s="532">
        <v>0</v>
      </c>
      <c r="Q41" s="534"/>
      <c r="R41" s="529">
        <v>1</v>
      </c>
      <c r="S41" s="534">
        <v>1</v>
      </c>
      <c r="T41" s="533">
        <v>1</v>
      </c>
      <c r="U41" s="535">
        <v>1</v>
      </c>
    </row>
    <row r="42" spans="1:21" ht="14.4" customHeight="1" x14ac:dyDescent="0.3">
      <c r="A42" s="528">
        <v>29</v>
      </c>
      <c r="B42" s="529" t="s">
        <v>451</v>
      </c>
      <c r="C42" s="529" t="s">
        <v>669</v>
      </c>
      <c r="D42" s="530" t="s">
        <v>1370</v>
      </c>
      <c r="E42" s="531" t="s">
        <v>674</v>
      </c>
      <c r="F42" s="529" t="s">
        <v>667</v>
      </c>
      <c r="G42" s="529" t="s">
        <v>790</v>
      </c>
      <c r="H42" s="529" t="s">
        <v>452</v>
      </c>
      <c r="I42" s="529" t="s">
        <v>791</v>
      </c>
      <c r="J42" s="529" t="s">
        <v>676</v>
      </c>
      <c r="K42" s="529"/>
      <c r="L42" s="532">
        <v>0</v>
      </c>
      <c r="M42" s="532">
        <v>0</v>
      </c>
      <c r="N42" s="529">
        <v>2</v>
      </c>
      <c r="O42" s="533">
        <v>2</v>
      </c>
      <c r="P42" s="532">
        <v>0</v>
      </c>
      <c r="Q42" s="534"/>
      <c r="R42" s="529">
        <v>2</v>
      </c>
      <c r="S42" s="534">
        <v>1</v>
      </c>
      <c r="T42" s="533">
        <v>2</v>
      </c>
      <c r="U42" s="535">
        <v>1</v>
      </c>
    </row>
    <row r="43" spans="1:21" ht="14.4" customHeight="1" x14ac:dyDescent="0.3">
      <c r="A43" s="528">
        <v>29</v>
      </c>
      <c r="B43" s="529" t="s">
        <v>451</v>
      </c>
      <c r="C43" s="529" t="s">
        <v>669</v>
      </c>
      <c r="D43" s="530" t="s">
        <v>1370</v>
      </c>
      <c r="E43" s="531" t="s">
        <v>674</v>
      </c>
      <c r="F43" s="529" t="s">
        <v>667</v>
      </c>
      <c r="G43" s="529" t="s">
        <v>790</v>
      </c>
      <c r="H43" s="529" t="s">
        <v>452</v>
      </c>
      <c r="I43" s="529" t="s">
        <v>792</v>
      </c>
      <c r="J43" s="529" t="s">
        <v>676</v>
      </c>
      <c r="K43" s="529"/>
      <c r="L43" s="532">
        <v>0</v>
      </c>
      <c r="M43" s="532">
        <v>0</v>
      </c>
      <c r="N43" s="529">
        <v>4</v>
      </c>
      <c r="O43" s="533">
        <v>4</v>
      </c>
      <c r="P43" s="532">
        <v>0</v>
      </c>
      <c r="Q43" s="534"/>
      <c r="R43" s="529">
        <v>3</v>
      </c>
      <c r="S43" s="534">
        <v>0.75</v>
      </c>
      <c r="T43" s="533">
        <v>3</v>
      </c>
      <c r="U43" s="535">
        <v>0.75</v>
      </c>
    </row>
    <row r="44" spans="1:21" ht="14.4" customHeight="1" x14ac:dyDescent="0.3">
      <c r="A44" s="528">
        <v>29</v>
      </c>
      <c r="B44" s="529" t="s">
        <v>451</v>
      </c>
      <c r="C44" s="529" t="s">
        <v>669</v>
      </c>
      <c r="D44" s="530" t="s">
        <v>1370</v>
      </c>
      <c r="E44" s="531" t="s">
        <v>674</v>
      </c>
      <c r="F44" s="529" t="s">
        <v>668</v>
      </c>
      <c r="G44" s="529" t="s">
        <v>793</v>
      </c>
      <c r="H44" s="529" t="s">
        <v>452</v>
      </c>
      <c r="I44" s="529" t="s">
        <v>794</v>
      </c>
      <c r="J44" s="529" t="s">
        <v>795</v>
      </c>
      <c r="K44" s="529" t="s">
        <v>796</v>
      </c>
      <c r="L44" s="532">
        <v>25</v>
      </c>
      <c r="M44" s="532">
        <v>75</v>
      </c>
      <c r="N44" s="529">
        <v>3</v>
      </c>
      <c r="O44" s="533">
        <v>3</v>
      </c>
      <c r="P44" s="532">
        <v>75</v>
      </c>
      <c r="Q44" s="534">
        <v>1</v>
      </c>
      <c r="R44" s="529">
        <v>3</v>
      </c>
      <c r="S44" s="534">
        <v>1</v>
      </c>
      <c r="T44" s="533">
        <v>3</v>
      </c>
      <c r="U44" s="535">
        <v>1</v>
      </c>
    </row>
    <row r="45" spans="1:21" ht="14.4" customHeight="1" x14ac:dyDescent="0.3">
      <c r="A45" s="528">
        <v>29</v>
      </c>
      <c r="B45" s="529" t="s">
        <v>451</v>
      </c>
      <c r="C45" s="529" t="s">
        <v>669</v>
      </c>
      <c r="D45" s="530" t="s">
        <v>1370</v>
      </c>
      <c r="E45" s="531" t="s">
        <v>674</v>
      </c>
      <c r="F45" s="529" t="s">
        <v>668</v>
      </c>
      <c r="G45" s="529" t="s">
        <v>793</v>
      </c>
      <c r="H45" s="529" t="s">
        <v>452</v>
      </c>
      <c r="I45" s="529" t="s">
        <v>797</v>
      </c>
      <c r="J45" s="529" t="s">
        <v>795</v>
      </c>
      <c r="K45" s="529" t="s">
        <v>798</v>
      </c>
      <c r="L45" s="532">
        <v>56.25</v>
      </c>
      <c r="M45" s="532">
        <v>731.25</v>
      </c>
      <c r="N45" s="529">
        <v>13</v>
      </c>
      <c r="O45" s="533">
        <v>11</v>
      </c>
      <c r="P45" s="532">
        <v>393.75</v>
      </c>
      <c r="Q45" s="534">
        <v>0.53846153846153844</v>
      </c>
      <c r="R45" s="529">
        <v>7</v>
      </c>
      <c r="S45" s="534">
        <v>0.53846153846153844</v>
      </c>
      <c r="T45" s="533">
        <v>6</v>
      </c>
      <c r="U45" s="535">
        <v>0.54545454545454541</v>
      </c>
    </row>
    <row r="46" spans="1:21" ht="14.4" customHeight="1" x14ac:dyDescent="0.3">
      <c r="A46" s="528">
        <v>29</v>
      </c>
      <c r="B46" s="529" t="s">
        <v>451</v>
      </c>
      <c r="C46" s="529" t="s">
        <v>669</v>
      </c>
      <c r="D46" s="530" t="s">
        <v>1370</v>
      </c>
      <c r="E46" s="531" t="s">
        <v>674</v>
      </c>
      <c r="F46" s="529" t="s">
        <v>668</v>
      </c>
      <c r="G46" s="529" t="s">
        <v>793</v>
      </c>
      <c r="H46" s="529" t="s">
        <v>452</v>
      </c>
      <c r="I46" s="529" t="s">
        <v>799</v>
      </c>
      <c r="J46" s="529" t="s">
        <v>795</v>
      </c>
      <c r="K46" s="529" t="s">
        <v>800</v>
      </c>
      <c r="L46" s="532">
        <v>100</v>
      </c>
      <c r="M46" s="532">
        <v>3500</v>
      </c>
      <c r="N46" s="529">
        <v>35</v>
      </c>
      <c r="O46" s="533">
        <v>15</v>
      </c>
      <c r="P46" s="532">
        <v>2800</v>
      </c>
      <c r="Q46" s="534">
        <v>0.8</v>
      </c>
      <c r="R46" s="529">
        <v>28</v>
      </c>
      <c r="S46" s="534">
        <v>0.8</v>
      </c>
      <c r="T46" s="533">
        <v>11</v>
      </c>
      <c r="U46" s="535">
        <v>0.73333333333333328</v>
      </c>
    </row>
    <row r="47" spans="1:21" ht="14.4" customHeight="1" x14ac:dyDescent="0.3">
      <c r="A47" s="528">
        <v>29</v>
      </c>
      <c r="B47" s="529" t="s">
        <v>451</v>
      </c>
      <c r="C47" s="529" t="s">
        <v>669</v>
      </c>
      <c r="D47" s="530" t="s">
        <v>1370</v>
      </c>
      <c r="E47" s="531" t="s">
        <v>674</v>
      </c>
      <c r="F47" s="529" t="s">
        <v>668</v>
      </c>
      <c r="G47" s="529" t="s">
        <v>793</v>
      </c>
      <c r="H47" s="529" t="s">
        <v>452</v>
      </c>
      <c r="I47" s="529" t="s">
        <v>801</v>
      </c>
      <c r="J47" s="529" t="s">
        <v>802</v>
      </c>
      <c r="K47" s="529" t="s">
        <v>803</v>
      </c>
      <c r="L47" s="532">
        <v>156</v>
      </c>
      <c r="M47" s="532">
        <v>156</v>
      </c>
      <c r="N47" s="529">
        <v>1</v>
      </c>
      <c r="O47" s="533">
        <v>1</v>
      </c>
      <c r="P47" s="532">
        <v>156</v>
      </c>
      <c r="Q47" s="534">
        <v>1</v>
      </c>
      <c r="R47" s="529">
        <v>1</v>
      </c>
      <c r="S47" s="534">
        <v>1</v>
      </c>
      <c r="T47" s="533">
        <v>1</v>
      </c>
      <c r="U47" s="535">
        <v>1</v>
      </c>
    </row>
    <row r="48" spans="1:21" ht="14.4" customHeight="1" x14ac:dyDescent="0.3">
      <c r="A48" s="528">
        <v>29</v>
      </c>
      <c r="B48" s="529" t="s">
        <v>451</v>
      </c>
      <c r="C48" s="529" t="s">
        <v>669</v>
      </c>
      <c r="D48" s="530" t="s">
        <v>1370</v>
      </c>
      <c r="E48" s="531" t="s">
        <v>674</v>
      </c>
      <c r="F48" s="529" t="s">
        <v>668</v>
      </c>
      <c r="G48" s="529" t="s">
        <v>793</v>
      </c>
      <c r="H48" s="529" t="s">
        <v>452</v>
      </c>
      <c r="I48" s="529" t="s">
        <v>804</v>
      </c>
      <c r="J48" s="529" t="s">
        <v>805</v>
      </c>
      <c r="K48" s="529" t="s">
        <v>806</v>
      </c>
      <c r="L48" s="532">
        <v>1</v>
      </c>
      <c r="M48" s="532">
        <v>1</v>
      </c>
      <c r="N48" s="529">
        <v>1</v>
      </c>
      <c r="O48" s="533">
        <v>1</v>
      </c>
      <c r="P48" s="532">
        <v>1</v>
      </c>
      <c r="Q48" s="534">
        <v>1</v>
      </c>
      <c r="R48" s="529">
        <v>1</v>
      </c>
      <c r="S48" s="534">
        <v>1</v>
      </c>
      <c r="T48" s="533">
        <v>1</v>
      </c>
      <c r="U48" s="535">
        <v>1</v>
      </c>
    </row>
    <row r="49" spans="1:21" ht="14.4" customHeight="1" x14ac:dyDescent="0.3">
      <c r="A49" s="528">
        <v>29</v>
      </c>
      <c r="B49" s="529" t="s">
        <v>451</v>
      </c>
      <c r="C49" s="529" t="s">
        <v>669</v>
      </c>
      <c r="D49" s="530" t="s">
        <v>1370</v>
      </c>
      <c r="E49" s="531" t="s">
        <v>674</v>
      </c>
      <c r="F49" s="529" t="s">
        <v>668</v>
      </c>
      <c r="G49" s="529" t="s">
        <v>793</v>
      </c>
      <c r="H49" s="529" t="s">
        <v>452</v>
      </c>
      <c r="I49" s="529" t="s">
        <v>807</v>
      </c>
      <c r="J49" s="529" t="s">
        <v>802</v>
      </c>
      <c r="K49" s="529" t="s">
        <v>808</v>
      </c>
      <c r="L49" s="532">
        <v>178</v>
      </c>
      <c r="M49" s="532">
        <v>178</v>
      </c>
      <c r="N49" s="529">
        <v>1</v>
      </c>
      <c r="O49" s="533">
        <v>1</v>
      </c>
      <c r="P49" s="532"/>
      <c r="Q49" s="534">
        <v>0</v>
      </c>
      <c r="R49" s="529"/>
      <c r="S49" s="534">
        <v>0</v>
      </c>
      <c r="T49" s="533"/>
      <c r="U49" s="535">
        <v>0</v>
      </c>
    </row>
    <row r="50" spans="1:21" ht="14.4" customHeight="1" x14ac:dyDescent="0.3">
      <c r="A50" s="528">
        <v>29</v>
      </c>
      <c r="B50" s="529" t="s">
        <v>451</v>
      </c>
      <c r="C50" s="529" t="s">
        <v>669</v>
      </c>
      <c r="D50" s="530" t="s">
        <v>1370</v>
      </c>
      <c r="E50" s="531" t="s">
        <v>674</v>
      </c>
      <c r="F50" s="529" t="s">
        <v>668</v>
      </c>
      <c r="G50" s="529" t="s">
        <v>793</v>
      </c>
      <c r="H50" s="529" t="s">
        <v>452</v>
      </c>
      <c r="I50" s="529" t="s">
        <v>809</v>
      </c>
      <c r="J50" s="529" t="s">
        <v>810</v>
      </c>
      <c r="K50" s="529" t="s">
        <v>811</v>
      </c>
      <c r="L50" s="532">
        <v>886.16</v>
      </c>
      <c r="M50" s="532">
        <v>5316.96</v>
      </c>
      <c r="N50" s="529">
        <v>6</v>
      </c>
      <c r="O50" s="533">
        <v>2</v>
      </c>
      <c r="P50" s="532">
        <v>5316.96</v>
      </c>
      <c r="Q50" s="534">
        <v>1</v>
      </c>
      <c r="R50" s="529">
        <v>6</v>
      </c>
      <c r="S50" s="534">
        <v>1</v>
      </c>
      <c r="T50" s="533">
        <v>2</v>
      </c>
      <c r="U50" s="535">
        <v>1</v>
      </c>
    </row>
    <row r="51" spans="1:21" ht="14.4" customHeight="1" x14ac:dyDescent="0.3">
      <c r="A51" s="528">
        <v>29</v>
      </c>
      <c r="B51" s="529" t="s">
        <v>451</v>
      </c>
      <c r="C51" s="529" t="s">
        <v>669</v>
      </c>
      <c r="D51" s="530" t="s">
        <v>1370</v>
      </c>
      <c r="E51" s="531" t="s">
        <v>674</v>
      </c>
      <c r="F51" s="529" t="s">
        <v>668</v>
      </c>
      <c r="G51" s="529" t="s">
        <v>793</v>
      </c>
      <c r="H51" s="529" t="s">
        <v>452</v>
      </c>
      <c r="I51" s="529" t="s">
        <v>812</v>
      </c>
      <c r="J51" s="529" t="s">
        <v>813</v>
      </c>
      <c r="K51" s="529" t="s">
        <v>814</v>
      </c>
      <c r="L51" s="532">
        <v>1127.46</v>
      </c>
      <c r="M51" s="532">
        <v>3382.38</v>
      </c>
      <c r="N51" s="529">
        <v>3</v>
      </c>
      <c r="O51" s="533">
        <v>1</v>
      </c>
      <c r="P51" s="532">
        <v>3382.38</v>
      </c>
      <c r="Q51" s="534">
        <v>1</v>
      </c>
      <c r="R51" s="529">
        <v>3</v>
      </c>
      <c r="S51" s="534">
        <v>1</v>
      </c>
      <c r="T51" s="533">
        <v>1</v>
      </c>
      <c r="U51" s="535">
        <v>1</v>
      </c>
    </row>
    <row r="52" spans="1:21" ht="14.4" customHeight="1" x14ac:dyDescent="0.3">
      <c r="A52" s="528">
        <v>29</v>
      </c>
      <c r="B52" s="529" t="s">
        <v>451</v>
      </c>
      <c r="C52" s="529" t="s">
        <v>669</v>
      </c>
      <c r="D52" s="530" t="s">
        <v>1370</v>
      </c>
      <c r="E52" s="531" t="s">
        <v>674</v>
      </c>
      <c r="F52" s="529" t="s">
        <v>668</v>
      </c>
      <c r="G52" s="529" t="s">
        <v>793</v>
      </c>
      <c r="H52" s="529" t="s">
        <v>452</v>
      </c>
      <c r="I52" s="529" t="s">
        <v>815</v>
      </c>
      <c r="J52" s="529" t="s">
        <v>810</v>
      </c>
      <c r="K52" s="529" t="s">
        <v>816</v>
      </c>
      <c r="L52" s="532">
        <v>841.6</v>
      </c>
      <c r="M52" s="532">
        <v>2524.8000000000002</v>
      </c>
      <c r="N52" s="529">
        <v>3</v>
      </c>
      <c r="O52" s="533">
        <v>1</v>
      </c>
      <c r="P52" s="532">
        <v>2524.8000000000002</v>
      </c>
      <c r="Q52" s="534">
        <v>1</v>
      </c>
      <c r="R52" s="529">
        <v>3</v>
      </c>
      <c r="S52" s="534">
        <v>1</v>
      </c>
      <c r="T52" s="533">
        <v>1</v>
      </c>
      <c r="U52" s="535">
        <v>1</v>
      </c>
    </row>
    <row r="53" spans="1:21" ht="14.4" customHeight="1" x14ac:dyDescent="0.3">
      <c r="A53" s="528">
        <v>29</v>
      </c>
      <c r="B53" s="529" t="s">
        <v>451</v>
      </c>
      <c r="C53" s="529" t="s">
        <v>669</v>
      </c>
      <c r="D53" s="530" t="s">
        <v>1370</v>
      </c>
      <c r="E53" s="531" t="s">
        <v>674</v>
      </c>
      <c r="F53" s="529" t="s">
        <v>668</v>
      </c>
      <c r="G53" s="529" t="s">
        <v>793</v>
      </c>
      <c r="H53" s="529" t="s">
        <v>452</v>
      </c>
      <c r="I53" s="529" t="s">
        <v>817</v>
      </c>
      <c r="J53" s="529" t="s">
        <v>810</v>
      </c>
      <c r="K53" s="529" t="s">
        <v>818</v>
      </c>
      <c r="L53" s="532">
        <v>1127.52</v>
      </c>
      <c r="M53" s="532">
        <v>3382.56</v>
      </c>
      <c r="N53" s="529">
        <v>3</v>
      </c>
      <c r="O53" s="533">
        <v>1</v>
      </c>
      <c r="P53" s="532">
        <v>3382.56</v>
      </c>
      <c r="Q53" s="534">
        <v>1</v>
      </c>
      <c r="R53" s="529">
        <v>3</v>
      </c>
      <c r="S53" s="534">
        <v>1</v>
      </c>
      <c r="T53" s="533">
        <v>1</v>
      </c>
      <c r="U53" s="535">
        <v>1</v>
      </c>
    </row>
    <row r="54" spans="1:21" ht="14.4" customHeight="1" x14ac:dyDescent="0.3">
      <c r="A54" s="528">
        <v>29</v>
      </c>
      <c r="B54" s="529" t="s">
        <v>451</v>
      </c>
      <c r="C54" s="529" t="s">
        <v>669</v>
      </c>
      <c r="D54" s="530" t="s">
        <v>1370</v>
      </c>
      <c r="E54" s="531" t="s">
        <v>674</v>
      </c>
      <c r="F54" s="529" t="s">
        <v>668</v>
      </c>
      <c r="G54" s="529" t="s">
        <v>793</v>
      </c>
      <c r="H54" s="529" t="s">
        <v>452</v>
      </c>
      <c r="I54" s="529" t="s">
        <v>819</v>
      </c>
      <c r="J54" s="529" t="s">
        <v>810</v>
      </c>
      <c r="K54" s="529" t="s">
        <v>820</v>
      </c>
      <c r="L54" s="532">
        <v>1333.78</v>
      </c>
      <c r="M54" s="532">
        <v>1333.78</v>
      </c>
      <c r="N54" s="529">
        <v>1</v>
      </c>
      <c r="O54" s="533">
        <v>1</v>
      </c>
      <c r="P54" s="532">
        <v>1333.78</v>
      </c>
      <c r="Q54" s="534">
        <v>1</v>
      </c>
      <c r="R54" s="529">
        <v>1</v>
      </c>
      <c r="S54" s="534">
        <v>1</v>
      </c>
      <c r="T54" s="533">
        <v>1</v>
      </c>
      <c r="U54" s="535">
        <v>1</v>
      </c>
    </row>
    <row r="55" spans="1:21" ht="14.4" customHeight="1" x14ac:dyDescent="0.3">
      <c r="A55" s="528">
        <v>29</v>
      </c>
      <c r="B55" s="529" t="s">
        <v>451</v>
      </c>
      <c r="C55" s="529" t="s">
        <v>669</v>
      </c>
      <c r="D55" s="530" t="s">
        <v>1370</v>
      </c>
      <c r="E55" s="531" t="s">
        <v>674</v>
      </c>
      <c r="F55" s="529" t="s">
        <v>668</v>
      </c>
      <c r="G55" s="529" t="s">
        <v>821</v>
      </c>
      <c r="H55" s="529" t="s">
        <v>452</v>
      </c>
      <c r="I55" s="529" t="s">
        <v>822</v>
      </c>
      <c r="J55" s="529" t="s">
        <v>823</v>
      </c>
      <c r="K55" s="529" t="s">
        <v>824</v>
      </c>
      <c r="L55" s="532">
        <v>410</v>
      </c>
      <c r="M55" s="532">
        <v>8610</v>
      </c>
      <c r="N55" s="529">
        <v>21</v>
      </c>
      <c r="O55" s="533">
        <v>15</v>
      </c>
      <c r="P55" s="532">
        <v>6970</v>
      </c>
      <c r="Q55" s="534">
        <v>0.80952380952380953</v>
      </c>
      <c r="R55" s="529">
        <v>17</v>
      </c>
      <c r="S55" s="534">
        <v>0.80952380952380953</v>
      </c>
      <c r="T55" s="533">
        <v>12</v>
      </c>
      <c r="U55" s="535">
        <v>0.8</v>
      </c>
    </row>
    <row r="56" spans="1:21" ht="14.4" customHeight="1" x14ac:dyDescent="0.3">
      <c r="A56" s="528">
        <v>29</v>
      </c>
      <c r="B56" s="529" t="s">
        <v>451</v>
      </c>
      <c r="C56" s="529" t="s">
        <v>669</v>
      </c>
      <c r="D56" s="530" t="s">
        <v>1370</v>
      </c>
      <c r="E56" s="531" t="s">
        <v>674</v>
      </c>
      <c r="F56" s="529" t="s">
        <v>668</v>
      </c>
      <c r="G56" s="529" t="s">
        <v>821</v>
      </c>
      <c r="H56" s="529" t="s">
        <v>452</v>
      </c>
      <c r="I56" s="529" t="s">
        <v>825</v>
      </c>
      <c r="J56" s="529" t="s">
        <v>826</v>
      </c>
      <c r="K56" s="529" t="s">
        <v>827</v>
      </c>
      <c r="L56" s="532">
        <v>566</v>
      </c>
      <c r="M56" s="532">
        <v>1132</v>
      </c>
      <c r="N56" s="529">
        <v>2</v>
      </c>
      <c r="O56" s="533">
        <v>2</v>
      </c>
      <c r="P56" s="532">
        <v>566</v>
      </c>
      <c r="Q56" s="534">
        <v>0.5</v>
      </c>
      <c r="R56" s="529">
        <v>1</v>
      </c>
      <c r="S56" s="534">
        <v>0.5</v>
      </c>
      <c r="T56" s="533">
        <v>1</v>
      </c>
      <c r="U56" s="535">
        <v>0.5</v>
      </c>
    </row>
    <row r="57" spans="1:21" ht="14.4" customHeight="1" x14ac:dyDescent="0.3">
      <c r="A57" s="528">
        <v>29</v>
      </c>
      <c r="B57" s="529" t="s">
        <v>451</v>
      </c>
      <c r="C57" s="529" t="s">
        <v>669</v>
      </c>
      <c r="D57" s="530" t="s">
        <v>1370</v>
      </c>
      <c r="E57" s="531" t="s">
        <v>674</v>
      </c>
      <c r="F57" s="529" t="s">
        <v>668</v>
      </c>
      <c r="G57" s="529" t="s">
        <v>828</v>
      </c>
      <c r="H57" s="529" t="s">
        <v>452</v>
      </c>
      <c r="I57" s="529" t="s">
        <v>829</v>
      </c>
      <c r="J57" s="529" t="s">
        <v>830</v>
      </c>
      <c r="K57" s="529" t="s">
        <v>831</v>
      </c>
      <c r="L57" s="532">
        <v>378.48</v>
      </c>
      <c r="M57" s="532">
        <v>378.48</v>
      </c>
      <c r="N57" s="529">
        <v>1</v>
      </c>
      <c r="O57" s="533">
        <v>1</v>
      </c>
      <c r="P57" s="532">
        <v>378.48</v>
      </c>
      <c r="Q57" s="534">
        <v>1</v>
      </c>
      <c r="R57" s="529">
        <v>1</v>
      </c>
      <c r="S57" s="534">
        <v>1</v>
      </c>
      <c r="T57" s="533">
        <v>1</v>
      </c>
      <c r="U57" s="535">
        <v>1</v>
      </c>
    </row>
    <row r="58" spans="1:21" ht="14.4" customHeight="1" x14ac:dyDescent="0.3">
      <c r="A58" s="528">
        <v>29</v>
      </c>
      <c r="B58" s="529" t="s">
        <v>451</v>
      </c>
      <c r="C58" s="529" t="s">
        <v>669</v>
      </c>
      <c r="D58" s="530" t="s">
        <v>1370</v>
      </c>
      <c r="E58" s="531" t="s">
        <v>674</v>
      </c>
      <c r="F58" s="529" t="s">
        <v>668</v>
      </c>
      <c r="G58" s="529" t="s">
        <v>828</v>
      </c>
      <c r="H58" s="529" t="s">
        <v>452</v>
      </c>
      <c r="I58" s="529" t="s">
        <v>832</v>
      </c>
      <c r="J58" s="529" t="s">
        <v>833</v>
      </c>
      <c r="K58" s="529" t="s">
        <v>834</v>
      </c>
      <c r="L58" s="532">
        <v>378.48</v>
      </c>
      <c r="M58" s="532">
        <v>378.48</v>
      </c>
      <c r="N58" s="529">
        <v>1</v>
      </c>
      <c r="O58" s="533">
        <v>1</v>
      </c>
      <c r="P58" s="532">
        <v>378.48</v>
      </c>
      <c r="Q58" s="534">
        <v>1</v>
      </c>
      <c r="R58" s="529">
        <v>1</v>
      </c>
      <c r="S58" s="534">
        <v>1</v>
      </c>
      <c r="T58" s="533">
        <v>1</v>
      </c>
      <c r="U58" s="535">
        <v>1</v>
      </c>
    </row>
    <row r="59" spans="1:21" ht="14.4" customHeight="1" x14ac:dyDescent="0.3">
      <c r="A59" s="528">
        <v>29</v>
      </c>
      <c r="B59" s="529" t="s">
        <v>451</v>
      </c>
      <c r="C59" s="529" t="s">
        <v>669</v>
      </c>
      <c r="D59" s="530" t="s">
        <v>1370</v>
      </c>
      <c r="E59" s="531" t="s">
        <v>674</v>
      </c>
      <c r="F59" s="529" t="s">
        <v>668</v>
      </c>
      <c r="G59" s="529" t="s">
        <v>828</v>
      </c>
      <c r="H59" s="529" t="s">
        <v>452</v>
      </c>
      <c r="I59" s="529" t="s">
        <v>835</v>
      </c>
      <c r="J59" s="529" t="s">
        <v>836</v>
      </c>
      <c r="K59" s="529" t="s">
        <v>837</v>
      </c>
      <c r="L59" s="532">
        <v>409.87</v>
      </c>
      <c r="M59" s="532">
        <v>409.87</v>
      </c>
      <c r="N59" s="529">
        <v>1</v>
      </c>
      <c r="O59" s="533">
        <v>1</v>
      </c>
      <c r="P59" s="532">
        <v>409.87</v>
      </c>
      <c r="Q59" s="534">
        <v>1</v>
      </c>
      <c r="R59" s="529">
        <v>1</v>
      </c>
      <c r="S59" s="534">
        <v>1</v>
      </c>
      <c r="T59" s="533">
        <v>1</v>
      </c>
      <c r="U59" s="535">
        <v>1</v>
      </c>
    </row>
    <row r="60" spans="1:21" ht="14.4" customHeight="1" x14ac:dyDescent="0.3">
      <c r="A60" s="528">
        <v>29</v>
      </c>
      <c r="B60" s="529" t="s">
        <v>451</v>
      </c>
      <c r="C60" s="529" t="s">
        <v>669</v>
      </c>
      <c r="D60" s="530" t="s">
        <v>1370</v>
      </c>
      <c r="E60" s="531" t="s">
        <v>674</v>
      </c>
      <c r="F60" s="529" t="s">
        <v>668</v>
      </c>
      <c r="G60" s="529" t="s">
        <v>828</v>
      </c>
      <c r="H60" s="529" t="s">
        <v>452</v>
      </c>
      <c r="I60" s="529" t="s">
        <v>838</v>
      </c>
      <c r="J60" s="529" t="s">
        <v>839</v>
      </c>
      <c r="K60" s="529" t="s">
        <v>840</v>
      </c>
      <c r="L60" s="532">
        <v>250</v>
      </c>
      <c r="M60" s="532">
        <v>250</v>
      </c>
      <c r="N60" s="529">
        <v>1</v>
      </c>
      <c r="O60" s="533">
        <v>1</v>
      </c>
      <c r="P60" s="532">
        <v>250</v>
      </c>
      <c r="Q60" s="534">
        <v>1</v>
      </c>
      <c r="R60" s="529">
        <v>1</v>
      </c>
      <c r="S60" s="534">
        <v>1</v>
      </c>
      <c r="T60" s="533">
        <v>1</v>
      </c>
      <c r="U60" s="535">
        <v>1</v>
      </c>
    </row>
    <row r="61" spans="1:21" ht="14.4" customHeight="1" x14ac:dyDescent="0.3">
      <c r="A61" s="528">
        <v>29</v>
      </c>
      <c r="B61" s="529" t="s">
        <v>451</v>
      </c>
      <c r="C61" s="529" t="s">
        <v>669</v>
      </c>
      <c r="D61" s="530" t="s">
        <v>1370</v>
      </c>
      <c r="E61" s="531" t="s">
        <v>674</v>
      </c>
      <c r="F61" s="529" t="s">
        <v>668</v>
      </c>
      <c r="G61" s="529" t="s">
        <v>828</v>
      </c>
      <c r="H61" s="529" t="s">
        <v>452</v>
      </c>
      <c r="I61" s="529" t="s">
        <v>841</v>
      </c>
      <c r="J61" s="529" t="s">
        <v>842</v>
      </c>
      <c r="K61" s="529" t="s">
        <v>843</v>
      </c>
      <c r="L61" s="532">
        <v>97</v>
      </c>
      <c r="M61" s="532">
        <v>97</v>
      </c>
      <c r="N61" s="529">
        <v>1</v>
      </c>
      <c r="O61" s="533">
        <v>1</v>
      </c>
      <c r="P61" s="532">
        <v>97</v>
      </c>
      <c r="Q61" s="534">
        <v>1</v>
      </c>
      <c r="R61" s="529">
        <v>1</v>
      </c>
      <c r="S61" s="534">
        <v>1</v>
      </c>
      <c r="T61" s="533">
        <v>1</v>
      </c>
      <c r="U61" s="535">
        <v>1</v>
      </c>
    </row>
    <row r="62" spans="1:21" ht="14.4" customHeight="1" x14ac:dyDescent="0.3">
      <c r="A62" s="528">
        <v>29</v>
      </c>
      <c r="B62" s="529" t="s">
        <v>451</v>
      </c>
      <c r="C62" s="529" t="s">
        <v>669</v>
      </c>
      <c r="D62" s="530" t="s">
        <v>1370</v>
      </c>
      <c r="E62" s="531" t="s">
        <v>674</v>
      </c>
      <c r="F62" s="529" t="s">
        <v>668</v>
      </c>
      <c r="G62" s="529" t="s">
        <v>828</v>
      </c>
      <c r="H62" s="529" t="s">
        <v>452</v>
      </c>
      <c r="I62" s="529" t="s">
        <v>844</v>
      </c>
      <c r="J62" s="529" t="s">
        <v>845</v>
      </c>
      <c r="K62" s="529"/>
      <c r="L62" s="532">
        <v>269</v>
      </c>
      <c r="M62" s="532">
        <v>269</v>
      </c>
      <c r="N62" s="529">
        <v>1</v>
      </c>
      <c r="O62" s="533">
        <v>1</v>
      </c>
      <c r="P62" s="532"/>
      <c r="Q62" s="534">
        <v>0</v>
      </c>
      <c r="R62" s="529"/>
      <c r="S62" s="534">
        <v>0</v>
      </c>
      <c r="T62" s="533"/>
      <c r="U62" s="535">
        <v>0</v>
      </c>
    </row>
    <row r="63" spans="1:21" ht="14.4" customHeight="1" x14ac:dyDescent="0.3">
      <c r="A63" s="528">
        <v>29</v>
      </c>
      <c r="B63" s="529" t="s">
        <v>451</v>
      </c>
      <c r="C63" s="529" t="s">
        <v>669</v>
      </c>
      <c r="D63" s="530" t="s">
        <v>1370</v>
      </c>
      <c r="E63" s="531" t="s">
        <v>674</v>
      </c>
      <c r="F63" s="529" t="s">
        <v>668</v>
      </c>
      <c r="G63" s="529" t="s">
        <v>846</v>
      </c>
      <c r="H63" s="529" t="s">
        <v>452</v>
      </c>
      <c r="I63" s="529" t="s">
        <v>847</v>
      </c>
      <c r="J63" s="529" t="s">
        <v>848</v>
      </c>
      <c r="K63" s="529" t="s">
        <v>849</v>
      </c>
      <c r="L63" s="532">
        <v>200</v>
      </c>
      <c r="M63" s="532">
        <v>200</v>
      </c>
      <c r="N63" s="529">
        <v>1</v>
      </c>
      <c r="O63" s="533">
        <v>1</v>
      </c>
      <c r="P63" s="532">
        <v>200</v>
      </c>
      <c r="Q63" s="534">
        <v>1</v>
      </c>
      <c r="R63" s="529">
        <v>1</v>
      </c>
      <c r="S63" s="534">
        <v>1</v>
      </c>
      <c r="T63" s="533">
        <v>1</v>
      </c>
      <c r="U63" s="535">
        <v>1</v>
      </c>
    </row>
    <row r="64" spans="1:21" ht="14.4" customHeight="1" x14ac:dyDescent="0.3">
      <c r="A64" s="528">
        <v>29</v>
      </c>
      <c r="B64" s="529" t="s">
        <v>451</v>
      </c>
      <c r="C64" s="529" t="s">
        <v>669</v>
      </c>
      <c r="D64" s="530" t="s">
        <v>1370</v>
      </c>
      <c r="E64" s="531" t="s">
        <v>674</v>
      </c>
      <c r="F64" s="529" t="s">
        <v>668</v>
      </c>
      <c r="G64" s="529" t="s">
        <v>846</v>
      </c>
      <c r="H64" s="529" t="s">
        <v>452</v>
      </c>
      <c r="I64" s="529" t="s">
        <v>850</v>
      </c>
      <c r="J64" s="529" t="s">
        <v>851</v>
      </c>
      <c r="K64" s="529" t="s">
        <v>852</v>
      </c>
      <c r="L64" s="532">
        <v>179</v>
      </c>
      <c r="M64" s="532">
        <v>179</v>
      </c>
      <c r="N64" s="529">
        <v>1</v>
      </c>
      <c r="O64" s="533">
        <v>1</v>
      </c>
      <c r="P64" s="532">
        <v>179</v>
      </c>
      <c r="Q64" s="534">
        <v>1</v>
      </c>
      <c r="R64" s="529">
        <v>1</v>
      </c>
      <c r="S64" s="534">
        <v>1</v>
      </c>
      <c r="T64" s="533">
        <v>1</v>
      </c>
      <c r="U64" s="535">
        <v>1</v>
      </c>
    </row>
    <row r="65" spans="1:21" ht="14.4" customHeight="1" x14ac:dyDescent="0.3">
      <c r="A65" s="528">
        <v>29</v>
      </c>
      <c r="B65" s="529" t="s">
        <v>451</v>
      </c>
      <c r="C65" s="529" t="s">
        <v>669</v>
      </c>
      <c r="D65" s="530" t="s">
        <v>1370</v>
      </c>
      <c r="E65" s="531" t="s">
        <v>674</v>
      </c>
      <c r="F65" s="529" t="s">
        <v>668</v>
      </c>
      <c r="G65" s="529" t="s">
        <v>846</v>
      </c>
      <c r="H65" s="529" t="s">
        <v>452</v>
      </c>
      <c r="I65" s="529" t="s">
        <v>853</v>
      </c>
      <c r="J65" s="529" t="s">
        <v>854</v>
      </c>
      <c r="K65" s="529" t="s">
        <v>855</v>
      </c>
      <c r="L65" s="532">
        <v>274.38</v>
      </c>
      <c r="M65" s="532">
        <v>548.76</v>
      </c>
      <c r="N65" s="529">
        <v>2</v>
      </c>
      <c r="O65" s="533">
        <v>1</v>
      </c>
      <c r="P65" s="532"/>
      <c r="Q65" s="534">
        <v>0</v>
      </c>
      <c r="R65" s="529"/>
      <c r="S65" s="534">
        <v>0</v>
      </c>
      <c r="T65" s="533"/>
      <c r="U65" s="535">
        <v>0</v>
      </c>
    </row>
    <row r="66" spans="1:21" ht="14.4" customHeight="1" x14ac:dyDescent="0.3">
      <c r="A66" s="528">
        <v>29</v>
      </c>
      <c r="B66" s="529" t="s">
        <v>451</v>
      </c>
      <c r="C66" s="529" t="s">
        <v>669</v>
      </c>
      <c r="D66" s="530" t="s">
        <v>1370</v>
      </c>
      <c r="E66" s="531" t="s">
        <v>674</v>
      </c>
      <c r="F66" s="529" t="s">
        <v>668</v>
      </c>
      <c r="G66" s="529" t="s">
        <v>846</v>
      </c>
      <c r="H66" s="529" t="s">
        <v>452</v>
      </c>
      <c r="I66" s="529" t="s">
        <v>856</v>
      </c>
      <c r="J66" s="529" t="s">
        <v>857</v>
      </c>
      <c r="K66" s="529" t="s">
        <v>858</v>
      </c>
      <c r="L66" s="532">
        <v>196.95</v>
      </c>
      <c r="M66" s="532">
        <v>196.95</v>
      </c>
      <c r="N66" s="529">
        <v>1</v>
      </c>
      <c r="O66" s="533">
        <v>1</v>
      </c>
      <c r="P66" s="532"/>
      <c r="Q66" s="534">
        <v>0</v>
      </c>
      <c r="R66" s="529"/>
      <c r="S66" s="534">
        <v>0</v>
      </c>
      <c r="T66" s="533"/>
      <c r="U66" s="535">
        <v>0</v>
      </c>
    </row>
    <row r="67" spans="1:21" ht="14.4" customHeight="1" x14ac:dyDescent="0.3">
      <c r="A67" s="528">
        <v>29</v>
      </c>
      <c r="B67" s="529" t="s">
        <v>451</v>
      </c>
      <c r="C67" s="529" t="s">
        <v>669</v>
      </c>
      <c r="D67" s="530" t="s">
        <v>1370</v>
      </c>
      <c r="E67" s="531" t="s">
        <v>676</v>
      </c>
      <c r="F67" s="529" t="s">
        <v>666</v>
      </c>
      <c r="G67" s="529" t="s">
        <v>684</v>
      </c>
      <c r="H67" s="529" t="s">
        <v>452</v>
      </c>
      <c r="I67" s="529" t="s">
        <v>696</v>
      </c>
      <c r="J67" s="529" t="s">
        <v>697</v>
      </c>
      <c r="K67" s="529" t="s">
        <v>698</v>
      </c>
      <c r="L67" s="532">
        <v>149.52000000000001</v>
      </c>
      <c r="M67" s="532">
        <v>149.52000000000001</v>
      </c>
      <c r="N67" s="529">
        <v>1</v>
      </c>
      <c r="O67" s="533">
        <v>1</v>
      </c>
      <c r="P67" s="532"/>
      <c r="Q67" s="534">
        <v>0</v>
      </c>
      <c r="R67" s="529"/>
      <c r="S67" s="534">
        <v>0</v>
      </c>
      <c r="T67" s="533"/>
      <c r="U67" s="535">
        <v>0</v>
      </c>
    </row>
    <row r="68" spans="1:21" ht="14.4" customHeight="1" x14ac:dyDescent="0.3">
      <c r="A68" s="528">
        <v>29</v>
      </c>
      <c r="B68" s="529" t="s">
        <v>451</v>
      </c>
      <c r="C68" s="529" t="s">
        <v>669</v>
      </c>
      <c r="D68" s="530" t="s">
        <v>1370</v>
      </c>
      <c r="E68" s="531" t="s">
        <v>676</v>
      </c>
      <c r="F68" s="529" t="s">
        <v>666</v>
      </c>
      <c r="G68" s="529" t="s">
        <v>766</v>
      </c>
      <c r="H68" s="529" t="s">
        <v>452</v>
      </c>
      <c r="I68" s="529" t="s">
        <v>593</v>
      </c>
      <c r="J68" s="529" t="s">
        <v>594</v>
      </c>
      <c r="K68" s="529" t="s">
        <v>768</v>
      </c>
      <c r="L68" s="532">
        <v>289.27</v>
      </c>
      <c r="M68" s="532">
        <v>289.27</v>
      </c>
      <c r="N68" s="529">
        <v>1</v>
      </c>
      <c r="O68" s="533">
        <v>1</v>
      </c>
      <c r="P68" s="532">
        <v>289.27</v>
      </c>
      <c r="Q68" s="534">
        <v>1</v>
      </c>
      <c r="R68" s="529">
        <v>1</v>
      </c>
      <c r="S68" s="534">
        <v>1</v>
      </c>
      <c r="T68" s="533">
        <v>1</v>
      </c>
      <c r="U68" s="535">
        <v>1</v>
      </c>
    </row>
    <row r="69" spans="1:21" ht="14.4" customHeight="1" x14ac:dyDescent="0.3">
      <c r="A69" s="528">
        <v>29</v>
      </c>
      <c r="B69" s="529" t="s">
        <v>451</v>
      </c>
      <c r="C69" s="529" t="s">
        <v>669</v>
      </c>
      <c r="D69" s="530" t="s">
        <v>1370</v>
      </c>
      <c r="E69" s="531" t="s">
        <v>676</v>
      </c>
      <c r="F69" s="529" t="s">
        <v>666</v>
      </c>
      <c r="G69" s="529" t="s">
        <v>783</v>
      </c>
      <c r="H69" s="529" t="s">
        <v>452</v>
      </c>
      <c r="I69" s="529" t="s">
        <v>859</v>
      </c>
      <c r="J69" s="529" t="s">
        <v>571</v>
      </c>
      <c r="K69" s="529" t="s">
        <v>860</v>
      </c>
      <c r="L69" s="532">
        <v>16.77</v>
      </c>
      <c r="M69" s="532">
        <v>16.77</v>
      </c>
      <c r="N69" s="529">
        <v>1</v>
      </c>
      <c r="O69" s="533">
        <v>1</v>
      </c>
      <c r="P69" s="532">
        <v>16.77</v>
      </c>
      <c r="Q69" s="534">
        <v>1</v>
      </c>
      <c r="R69" s="529">
        <v>1</v>
      </c>
      <c r="S69" s="534">
        <v>1</v>
      </c>
      <c r="T69" s="533">
        <v>1</v>
      </c>
      <c r="U69" s="535">
        <v>1</v>
      </c>
    </row>
    <row r="70" spans="1:21" ht="14.4" customHeight="1" x14ac:dyDescent="0.3">
      <c r="A70" s="528">
        <v>29</v>
      </c>
      <c r="B70" s="529" t="s">
        <v>451</v>
      </c>
      <c r="C70" s="529" t="s">
        <v>669</v>
      </c>
      <c r="D70" s="530" t="s">
        <v>1370</v>
      </c>
      <c r="E70" s="531" t="s">
        <v>676</v>
      </c>
      <c r="F70" s="529" t="s">
        <v>668</v>
      </c>
      <c r="G70" s="529" t="s">
        <v>793</v>
      </c>
      <c r="H70" s="529" t="s">
        <v>452</v>
      </c>
      <c r="I70" s="529" t="s">
        <v>799</v>
      </c>
      <c r="J70" s="529" t="s">
        <v>795</v>
      </c>
      <c r="K70" s="529" t="s">
        <v>800</v>
      </c>
      <c r="L70" s="532">
        <v>100</v>
      </c>
      <c r="M70" s="532">
        <v>100</v>
      </c>
      <c r="N70" s="529">
        <v>1</v>
      </c>
      <c r="O70" s="533">
        <v>1</v>
      </c>
      <c r="P70" s="532">
        <v>100</v>
      </c>
      <c r="Q70" s="534">
        <v>1</v>
      </c>
      <c r="R70" s="529">
        <v>1</v>
      </c>
      <c r="S70" s="534">
        <v>1</v>
      </c>
      <c r="T70" s="533">
        <v>1</v>
      </c>
      <c r="U70" s="535">
        <v>1</v>
      </c>
    </row>
    <row r="71" spans="1:21" ht="14.4" customHeight="1" x14ac:dyDescent="0.3">
      <c r="A71" s="528">
        <v>29</v>
      </c>
      <c r="B71" s="529" t="s">
        <v>451</v>
      </c>
      <c r="C71" s="529" t="s">
        <v>669</v>
      </c>
      <c r="D71" s="530" t="s">
        <v>1370</v>
      </c>
      <c r="E71" s="531" t="s">
        <v>676</v>
      </c>
      <c r="F71" s="529" t="s">
        <v>668</v>
      </c>
      <c r="G71" s="529" t="s">
        <v>828</v>
      </c>
      <c r="H71" s="529" t="s">
        <v>452</v>
      </c>
      <c r="I71" s="529" t="s">
        <v>861</v>
      </c>
      <c r="J71" s="529" t="s">
        <v>862</v>
      </c>
      <c r="K71" s="529" t="s">
        <v>863</v>
      </c>
      <c r="L71" s="532">
        <v>246.48</v>
      </c>
      <c r="M71" s="532">
        <v>246.48</v>
      </c>
      <c r="N71" s="529">
        <v>1</v>
      </c>
      <c r="O71" s="533">
        <v>1</v>
      </c>
      <c r="P71" s="532">
        <v>246.48</v>
      </c>
      <c r="Q71" s="534">
        <v>1</v>
      </c>
      <c r="R71" s="529">
        <v>1</v>
      </c>
      <c r="S71" s="534">
        <v>1</v>
      </c>
      <c r="T71" s="533">
        <v>1</v>
      </c>
      <c r="U71" s="535">
        <v>1</v>
      </c>
    </row>
    <row r="72" spans="1:21" ht="14.4" customHeight="1" x14ac:dyDescent="0.3">
      <c r="A72" s="528">
        <v>29</v>
      </c>
      <c r="B72" s="529" t="s">
        <v>451</v>
      </c>
      <c r="C72" s="529" t="s">
        <v>669</v>
      </c>
      <c r="D72" s="530" t="s">
        <v>1370</v>
      </c>
      <c r="E72" s="531" t="s">
        <v>677</v>
      </c>
      <c r="F72" s="529" t="s">
        <v>666</v>
      </c>
      <c r="G72" s="529" t="s">
        <v>684</v>
      </c>
      <c r="H72" s="529" t="s">
        <v>1371</v>
      </c>
      <c r="I72" s="529" t="s">
        <v>691</v>
      </c>
      <c r="J72" s="529" t="s">
        <v>689</v>
      </c>
      <c r="K72" s="529" t="s">
        <v>692</v>
      </c>
      <c r="L72" s="532">
        <v>154.36000000000001</v>
      </c>
      <c r="M72" s="532">
        <v>926.16000000000008</v>
      </c>
      <c r="N72" s="529">
        <v>6</v>
      </c>
      <c r="O72" s="533">
        <v>5</v>
      </c>
      <c r="P72" s="532">
        <v>617.44000000000005</v>
      </c>
      <c r="Q72" s="534">
        <v>0.66666666666666663</v>
      </c>
      <c r="R72" s="529">
        <v>4</v>
      </c>
      <c r="S72" s="534">
        <v>0.66666666666666663</v>
      </c>
      <c r="T72" s="533">
        <v>3.5</v>
      </c>
      <c r="U72" s="535">
        <v>0.7</v>
      </c>
    </row>
    <row r="73" spans="1:21" ht="14.4" customHeight="1" x14ac:dyDescent="0.3">
      <c r="A73" s="528">
        <v>29</v>
      </c>
      <c r="B73" s="529" t="s">
        <v>451</v>
      </c>
      <c r="C73" s="529" t="s">
        <v>669</v>
      </c>
      <c r="D73" s="530" t="s">
        <v>1370</v>
      </c>
      <c r="E73" s="531" t="s">
        <v>677</v>
      </c>
      <c r="F73" s="529" t="s">
        <v>666</v>
      </c>
      <c r="G73" s="529" t="s">
        <v>684</v>
      </c>
      <c r="H73" s="529" t="s">
        <v>1371</v>
      </c>
      <c r="I73" s="529" t="s">
        <v>699</v>
      </c>
      <c r="J73" s="529" t="s">
        <v>689</v>
      </c>
      <c r="K73" s="529" t="s">
        <v>700</v>
      </c>
      <c r="L73" s="532">
        <v>225.06</v>
      </c>
      <c r="M73" s="532">
        <v>675.18000000000006</v>
      </c>
      <c r="N73" s="529">
        <v>3</v>
      </c>
      <c r="O73" s="533">
        <v>2</v>
      </c>
      <c r="P73" s="532">
        <v>225.06</v>
      </c>
      <c r="Q73" s="534">
        <v>0.33333333333333331</v>
      </c>
      <c r="R73" s="529">
        <v>1</v>
      </c>
      <c r="S73" s="534">
        <v>0.33333333333333331</v>
      </c>
      <c r="T73" s="533">
        <v>0.5</v>
      </c>
      <c r="U73" s="535">
        <v>0.25</v>
      </c>
    </row>
    <row r="74" spans="1:21" ht="14.4" customHeight="1" x14ac:dyDescent="0.3">
      <c r="A74" s="528">
        <v>29</v>
      </c>
      <c r="B74" s="529" t="s">
        <v>451</v>
      </c>
      <c r="C74" s="529" t="s">
        <v>669</v>
      </c>
      <c r="D74" s="530" t="s">
        <v>1370</v>
      </c>
      <c r="E74" s="531" t="s">
        <v>677</v>
      </c>
      <c r="F74" s="529" t="s">
        <v>666</v>
      </c>
      <c r="G74" s="529" t="s">
        <v>701</v>
      </c>
      <c r="H74" s="529" t="s">
        <v>452</v>
      </c>
      <c r="I74" s="529" t="s">
        <v>864</v>
      </c>
      <c r="J74" s="529" t="s">
        <v>865</v>
      </c>
      <c r="K74" s="529" t="s">
        <v>866</v>
      </c>
      <c r="L74" s="532">
        <v>63.41</v>
      </c>
      <c r="M74" s="532">
        <v>190.23</v>
      </c>
      <c r="N74" s="529">
        <v>3</v>
      </c>
      <c r="O74" s="533">
        <v>0.5</v>
      </c>
      <c r="P74" s="532"/>
      <c r="Q74" s="534">
        <v>0</v>
      </c>
      <c r="R74" s="529"/>
      <c r="S74" s="534">
        <v>0</v>
      </c>
      <c r="T74" s="533"/>
      <c r="U74" s="535">
        <v>0</v>
      </c>
    </row>
    <row r="75" spans="1:21" ht="14.4" customHeight="1" x14ac:dyDescent="0.3">
      <c r="A75" s="528">
        <v>29</v>
      </c>
      <c r="B75" s="529" t="s">
        <v>451</v>
      </c>
      <c r="C75" s="529" t="s">
        <v>669</v>
      </c>
      <c r="D75" s="530" t="s">
        <v>1370</v>
      </c>
      <c r="E75" s="531" t="s">
        <v>677</v>
      </c>
      <c r="F75" s="529" t="s">
        <v>666</v>
      </c>
      <c r="G75" s="529" t="s">
        <v>701</v>
      </c>
      <c r="H75" s="529" t="s">
        <v>452</v>
      </c>
      <c r="I75" s="529" t="s">
        <v>702</v>
      </c>
      <c r="J75" s="529" t="s">
        <v>703</v>
      </c>
      <c r="K75" s="529" t="s">
        <v>704</v>
      </c>
      <c r="L75" s="532">
        <v>0</v>
      </c>
      <c r="M75" s="532">
        <v>0</v>
      </c>
      <c r="N75" s="529">
        <v>4</v>
      </c>
      <c r="O75" s="533">
        <v>4</v>
      </c>
      <c r="P75" s="532">
        <v>0</v>
      </c>
      <c r="Q75" s="534"/>
      <c r="R75" s="529">
        <v>4</v>
      </c>
      <c r="S75" s="534">
        <v>1</v>
      </c>
      <c r="T75" s="533">
        <v>4</v>
      </c>
      <c r="U75" s="535">
        <v>1</v>
      </c>
    </row>
    <row r="76" spans="1:21" ht="14.4" customHeight="1" x14ac:dyDescent="0.3">
      <c r="A76" s="528">
        <v>29</v>
      </c>
      <c r="B76" s="529" t="s">
        <v>451</v>
      </c>
      <c r="C76" s="529" t="s">
        <v>669</v>
      </c>
      <c r="D76" s="530" t="s">
        <v>1370</v>
      </c>
      <c r="E76" s="531" t="s">
        <v>677</v>
      </c>
      <c r="F76" s="529" t="s">
        <v>666</v>
      </c>
      <c r="G76" s="529" t="s">
        <v>867</v>
      </c>
      <c r="H76" s="529" t="s">
        <v>452</v>
      </c>
      <c r="I76" s="529" t="s">
        <v>868</v>
      </c>
      <c r="J76" s="529" t="s">
        <v>869</v>
      </c>
      <c r="K76" s="529" t="s">
        <v>870</v>
      </c>
      <c r="L76" s="532">
        <v>102.31</v>
      </c>
      <c r="M76" s="532">
        <v>102.31</v>
      </c>
      <c r="N76" s="529">
        <v>1</v>
      </c>
      <c r="O76" s="533">
        <v>1</v>
      </c>
      <c r="P76" s="532"/>
      <c r="Q76" s="534">
        <v>0</v>
      </c>
      <c r="R76" s="529"/>
      <c r="S76" s="534">
        <v>0</v>
      </c>
      <c r="T76" s="533"/>
      <c r="U76" s="535">
        <v>0</v>
      </c>
    </row>
    <row r="77" spans="1:21" ht="14.4" customHeight="1" x14ac:dyDescent="0.3">
      <c r="A77" s="528">
        <v>29</v>
      </c>
      <c r="B77" s="529" t="s">
        <v>451</v>
      </c>
      <c r="C77" s="529" t="s">
        <v>669</v>
      </c>
      <c r="D77" s="530" t="s">
        <v>1370</v>
      </c>
      <c r="E77" s="531" t="s">
        <v>677</v>
      </c>
      <c r="F77" s="529" t="s">
        <v>666</v>
      </c>
      <c r="G77" s="529" t="s">
        <v>707</v>
      </c>
      <c r="H77" s="529" t="s">
        <v>452</v>
      </c>
      <c r="I77" s="529" t="s">
        <v>871</v>
      </c>
      <c r="J77" s="529" t="s">
        <v>709</v>
      </c>
      <c r="K77" s="529" t="s">
        <v>872</v>
      </c>
      <c r="L77" s="532">
        <v>170.52</v>
      </c>
      <c r="M77" s="532">
        <v>170.52</v>
      </c>
      <c r="N77" s="529">
        <v>1</v>
      </c>
      <c r="O77" s="533">
        <v>0.5</v>
      </c>
      <c r="P77" s="532">
        <v>170.52</v>
      </c>
      <c r="Q77" s="534">
        <v>1</v>
      </c>
      <c r="R77" s="529">
        <v>1</v>
      </c>
      <c r="S77" s="534">
        <v>1</v>
      </c>
      <c r="T77" s="533">
        <v>0.5</v>
      </c>
      <c r="U77" s="535">
        <v>1</v>
      </c>
    </row>
    <row r="78" spans="1:21" ht="14.4" customHeight="1" x14ac:dyDescent="0.3">
      <c r="A78" s="528">
        <v>29</v>
      </c>
      <c r="B78" s="529" t="s">
        <v>451</v>
      </c>
      <c r="C78" s="529" t="s">
        <v>669</v>
      </c>
      <c r="D78" s="530" t="s">
        <v>1370</v>
      </c>
      <c r="E78" s="531" t="s">
        <v>677</v>
      </c>
      <c r="F78" s="529" t="s">
        <v>666</v>
      </c>
      <c r="G78" s="529" t="s">
        <v>873</v>
      </c>
      <c r="H78" s="529" t="s">
        <v>452</v>
      </c>
      <c r="I78" s="529" t="s">
        <v>874</v>
      </c>
      <c r="J78" s="529" t="s">
        <v>875</v>
      </c>
      <c r="K78" s="529" t="s">
        <v>876</v>
      </c>
      <c r="L78" s="532">
        <v>0</v>
      </c>
      <c r="M78" s="532">
        <v>0</v>
      </c>
      <c r="N78" s="529">
        <v>2</v>
      </c>
      <c r="O78" s="533">
        <v>1</v>
      </c>
      <c r="P78" s="532">
        <v>0</v>
      </c>
      <c r="Q78" s="534"/>
      <c r="R78" s="529">
        <v>1</v>
      </c>
      <c r="S78" s="534">
        <v>0.5</v>
      </c>
      <c r="T78" s="533">
        <v>0.5</v>
      </c>
      <c r="U78" s="535">
        <v>0.5</v>
      </c>
    </row>
    <row r="79" spans="1:21" ht="14.4" customHeight="1" x14ac:dyDescent="0.3">
      <c r="A79" s="528">
        <v>29</v>
      </c>
      <c r="B79" s="529" t="s">
        <v>451</v>
      </c>
      <c r="C79" s="529" t="s">
        <v>669</v>
      </c>
      <c r="D79" s="530" t="s">
        <v>1370</v>
      </c>
      <c r="E79" s="531" t="s">
        <v>677</v>
      </c>
      <c r="F79" s="529" t="s">
        <v>666</v>
      </c>
      <c r="G79" s="529" t="s">
        <v>877</v>
      </c>
      <c r="H79" s="529" t="s">
        <v>452</v>
      </c>
      <c r="I79" s="529" t="s">
        <v>501</v>
      </c>
      <c r="J79" s="529" t="s">
        <v>502</v>
      </c>
      <c r="K79" s="529" t="s">
        <v>878</v>
      </c>
      <c r="L79" s="532">
        <v>47.47</v>
      </c>
      <c r="M79" s="532">
        <v>142.41</v>
      </c>
      <c r="N79" s="529">
        <v>3</v>
      </c>
      <c r="O79" s="533">
        <v>2.5</v>
      </c>
      <c r="P79" s="532"/>
      <c r="Q79" s="534">
        <v>0</v>
      </c>
      <c r="R79" s="529"/>
      <c r="S79" s="534">
        <v>0</v>
      </c>
      <c r="T79" s="533"/>
      <c r="U79" s="535">
        <v>0</v>
      </c>
    </row>
    <row r="80" spans="1:21" ht="14.4" customHeight="1" x14ac:dyDescent="0.3">
      <c r="A80" s="528">
        <v>29</v>
      </c>
      <c r="B80" s="529" t="s">
        <v>451</v>
      </c>
      <c r="C80" s="529" t="s">
        <v>669</v>
      </c>
      <c r="D80" s="530" t="s">
        <v>1370</v>
      </c>
      <c r="E80" s="531" t="s">
        <v>677</v>
      </c>
      <c r="F80" s="529" t="s">
        <v>666</v>
      </c>
      <c r="G80" s="529" t="s">
        <v>877</v>
      </c>
      <c r="H80" s="529" t="s">
        <v>452</v>
      </c>
      <c r="I80" s="529" t="s">
        <v>879</v>
      </c>
      <c r="J80" s="529" t="s">
        <v>880</v>
      </c>
      <c r="K80" s="529" t="s">
        <v>881</v>
      </c>
      <c r="L80" s="532">
        <v>47.47</v>
      </c>
      <c r="M80" s="532">
        <v>47.47</v>
      </c>
      <c r="N80" s="529">
        <v>1</v>
      </c>
      <c r="O80" s="533">
        <v>1</v>
      </c>
      <c r="P80" s="532">
        <v>47.47</v>
      </c>
      <c r="Q80" s="534">
        <v>1</v>
      </c>
      <c r="R80" s="529">
        <v>1</v>
      </c>
      <c r="S80" s="534">
        <v>1</v>
      </c>
      <c r="T80" s="533">
        <v>1</v>
      </c>
      <c r="U80" s="535">
        <v>1</v>
      </c>
    </row>
    <row r="81" spans="1:21" ht="14.4" customHeight="1" x14ac:dyDescent="0.3">
      <c r="A81" s="528">
        <v>29</v>
      </c>
      <c r="B81" s="529" t="s">
        <v>451</v>
      </c>
      <c r="C81" s="529" t="s">
        <v>669</v>
      </c>
      <c r="D81" s="530" t="s">
        <v>1370</v>
      </c>
      <c r="E81" s="531" t="s">
        <v>677</v>
      </c>
      <c r="F81" s="529" t="s">
        <v>666</v>
      </c>
      <c r="G81" s="529" t="s">
        <v>882</v>
      </c>
      <c r="H81" s="529" t="s">
        <v>452</v>
      </c>
      <c r="I81" s="529" t="s">
        <v>883</v>
      </c>
      <c r="J81" s="529" t="s">
        <v>884</v>
      </c>
      <c r="K81" s="529" t="s">
        <v>885</v>
      </c>
      <c r="L81" s="532">
        <v>73.069999999999993</v>
      </c>
      <c r="M81" s="532">
        <v>73.069999999999993</v>
      </c>
      <c r="N81" s="529">
        <v>1</v>
      </c>
      <c r="O81" s="533">
        <v>1</v>
      </c>
      <c r="P81" s="532">
        <v>73.069999999999993</v>
      </c>
      <c r="Q81" s="534">
        <v>1</v>
      </c>
      <c r="R81" s="529">
        <v>1</v>
      </c>
      <c r="S81" s="534">
        <v>1</v>
      </c>
      <c r="T81" s="533">
        <v>1</v>
      </c>
      <c r="U81" s="535">
        <v>1</v>
      </c>
    </row>
    <row r="82" spans="1:21" ht="14.4" customHeight="1" x14ac:dyDescent="0.3">
      <c r="A82" s="528">
        <v>29</v>
      </c>
      <c r="B82" s="529" t="s">
        <v>451</v>
      </c>
      <c r="C82" s="529" t="s">
        <v>669</v>
      </c>
      <c r="D82" s="530" t="s">
        <v>1370</v>
      </c>
      <c r="E82" s="531" t="s">
        <v>677</v>
      </c>
      <c r="F82" s="529" t="s">
        <v>666</v>
      </c>
      <c r="G82" s="529" t="s">
        <v>886</v>
      </c>
      <c r="H82" s="529" t="s">
        <v>452</v>
      </c>
      <c r="I82" s="529" t="s">
        <v>887</v>
      </c>
      <c r="J82" s="529" t="s">
        <v>888</v>
      </c>
      <c r="K82" s="529" t="s">
        <v>889</v>
      </c>
      <c r="L82" s="532">
        <v>79.58</v>
      </c>
      <c r="M82" s="532">
        <v>79.58</v>
      </c>
      <c r="N82" s="529">
        <v>1</v>
      </c>
      <c r="O82" s="533">
        <v>1</v>
      </c>
      <c r="P82" s="532">
        <v>79.58</v>
      </c>
      <c r="Q82" s="534">
        <v>1</v>
      </c>
      <c r="R82" s="529">
        <v>1</v>
      </c>
      <c r="S82" s="534">
        <v>1</v>
      </c>
      <c r="T82" s="533">
        <v>1</v>
      </c>
      <c r="U82" s="535">
        <v>1</v>
      </c>
    </row>
    <row r="83" spans="1:21" ht="14.4" customHeight="1" x14ac:dyDescent="0.3">
      <c r="A83" s="528">
        <v>29</v>
      </c>
      <c r="B83" s="529" t="s">
        <v>451</v>
      </c>
      <c r="C83" s="529" t="s">
        <v>669</v>
      </c>
      <c r="D83" s="530" t="s">
        <v>1370</v>
      </c>
      <c r="E83" s="531" t="s">
        <v>677</v>
      </c>
      <c r="F83" s="529" t="s">
        <v>666</v>
      </c>
      <c r="G83" s="529" t="s">
        <v>719</v>
      </c>
      <c r="H83" s="529" t="s">
        <v>452</v>
      </c>
      <c r="I83" s="529" t="s">
        <v>720</v>
      </c>
      <c r="J83" s="529" t="s">
        <v>721</v>
      </c>
      <c r="K83" s="529" t="s">
        <v>722</v>
      </c>
      <c r="L83" s="532">
        <v>0</v>
      </c>
      <c r="M83" s="532">
        <v>0</v>
      </c>
      <c r="N83" s="529">
        <v>3</v>
      </c>
      <c r="O83" s="533">
        <v>3</v>
      </c>
      <c r="P83" s="532">
        <v>0</v>
      </c>
      <c r="Q83" s="534"/>
      <c r="R83" s="529">
        <v>1</v>
      </c>
      <c r="S83" s="534">
        <v>0.33333333333333331</v>
      </c>
      <c r="T83" s="533">
        <v>1</v>
      </c>
      <c r="U83" s="535">
        <v>0.33333333333333331</v>
      </c>
    </row>
    <row r="84" spans="1:21" ht="14.4" customHeight="1" x14ac:dyDescent="0.3">
      <c r="A84" s="528">
        <v>29</v>
      </c>
      <c r="B84" s="529" t="s">
        <v>451</v>
      </c>
      <c r="C84" s="529" t="s">
        <v>669</v>
      </c>
      <c r="D84" s="530" t="s">
        <v>1370</v>
      </c>
      <c r="E84" s="531" t="s">
        <v>677</v>
      </c>
      <c r="F84" s="529" t="s">
        <v>666</v>
      </c>
      <c r="G84" s="529" t="s">
        <v>719</v>
      </c>
      <c r="H84" s="529" t="s">
        <v>452</v>
      </c>
      <c r="I84" s="529" t="s">
        <v>890</v>
      </c>
      <c r="J84" s="529" t="s">
        <v>721</v>
      </c>
      <c r="K84" s="529" t="s">
        <v>891</v>
      </c>
      <c r="L84" s="532">
        <v>0</v>
      </c>
      <c r="M84" s="532">
        <v>0</v>
      </c>
      <c r="N84" s="529">
        <v>2</v>
      </c>
      <c r="O84" s="533">
        <v>2</v>
      </c>
      <c r="P84" s="532"/>
      <c r="Q84" s="534"/>
      <c r="R84" s="529"/>
      <c r="S84" s="534">
        <v>0</v>
      </c>
      <c r="T84" s="533"/>
      <c r="U84" s="535">
        <v>0</v>
      </c>
    </row>
    <row r="85" spans="1:21" ht="14.4" customHeight="1" x14ac:dyDescent="0.3">
      <c r="A85" s="528">
        <v>29</v>
      </c>
      <c r="B85" s="529" t="s">
        <v>451</v>
      </c>
      <c r="C85" s="529" t="s">
        <v>669</v>
      </c>
      <c r="D85" s="530" t="s">
        <v>1370</v>
      </c>
      <c r="E85" s="531" t="s">
        <v>677</v>
      </c>
      <c r="F85" s="529" t="s">
        <v>666</v>
      </c>
      <c r="G85" s="529" t="s">
        <v>892</v>
      </c>
      <c r="H85" s="529" t="s">
        <v>452</v>
      </c>
      <c r="I85" s="529" t="s">
        <v>893</v>
      </c>
      <c r="J85" s="529" t="s">
        <v>894</v>
      </c>
      <c r="K85" s="529" t="s">
        <v>895</v>
      </c>
      <c r="L85" s="532">
        <v>0</v>
      </c>
      <c r="M85" s="532">
        <v>0</v>
      </c>
      <c r="N85" s="529">
        <v>2</v>
      </c>
      <c r="O85" s="533">
        <v>1.5</v>
      </c>
      <c r="P85" s="532">
        <v>0</v>
      </c>
      <c r="Q85" s="534"/>
      <c r="R85" s="529">
        <v>1</v>
      </c>
      <c r="S85" s="534">
        <v>0.5</v>
      </c>
      <c r="T85" s="533">
        <v>1</v>
      </c>
      <c r="U85" s="535">
        <v>0.66666666666666663</v>
      </c>
    </row>
    <row r="86" spans="1:21" ht="14.4" customHeight="1" x14ac:dyDescent="0.3">
      <c r="A86" s="528">
        <v>29</v>
      </c>
      <c r="B86" s="529" t="s">
        <v>451</v>
      </c>
      <c r="C86" s="529" t="s">
        <v>669</v>
      </c>
      <c r="D86" s="530" t="s">
        <v>1370</v>
      </c>
      <c r="E86" s="531" t="s">
        <v>677</v>
      </c>
      <c r="F86" s="529" t="s">
        <v>666</v>
      </c>
      <c r="G86" s="529" t="s">
        <v>892</v>
      </c>
      <c r="H86" s="529" t="s">
        <v>452</v>
      </c>
      <c r="I86" s="529" t="s">
        <v>896</v>
      </c>
      <c r="J86" s="529" t="s">
        <v>894</v>
      </c>
      <c r="K86" s="529" t="s">
        <v>897</v>
      </c>
      <c r="L86" s="532">
        <v>0</v>
      </c>
      <c r="M86" s="532">
        <v>0</v>
      </c>
      <c r="N86" s="529">
        <v>3</v>
      </c>
      <c r="O86" s="533">
        <v>2.5</v>
      </c>
      <c r="P86" s="532">
        <v>0</v>
      </c>
      <c r="Q86" s="534"/>
      <c r="R86" s="529">
        <v>1</v>
      </c>
      <c r="S86" s="534">
        <v>0.33333333333333331</v>
      </c>
      <c r="T86" s="533">
        <v>0.5</v>
      </c>
      <c r="U86" s="535">
        <v>0.2</v>
      </c>
    </row>
    <row r="87" spans="1:21" ht="14.4" customHeight="1" x14ac:dyDescent="0.3">
      <c r="A87" s="528">
        <v>29</v>
      </c>
      <c r="B87" s="529" t="s">
        <v>451</v>
      </c>
      <c r="C87" s="529" t="s">
        <v>669</v>
      </c>
      <c r="D87" s="530" t="s">
        <v>1370</v>
      </c>
      <c r="E87" s="531" t="s">
        <v>677</v>
      </c>
      <c r="F87" s="529" t="s">
        <v>666</v>
      </c>
      <c r="G87" s="529" t="s">
        <v>892</v>
      </c>
      <c r="H87" s="529" t="s">
        <v>452</v>
      </c>
      <c r="I87" s="529" t="s">
        <v>898</v>
      </c>
      <c r="J87" s="529" t="s">
        <v>894</v>
      </c>
      <c r="K87" s="529" t="s">
        <v>899</v>
      </c>
      <c r="L87" s="532">
        <v>0</v>
      </c>
      <c r="M87" s="532">
        <v>0</v>
      </c>
      <c r="N87" s="529">
        <v>2</v>
      </c>
      <c r="O87" s="533">
        <v>1.5</v>
      </c>
      <c r="P87" s="532">
        <v>0</v>
      </c>
      <c r="Q87" s="534"/>
      <c r="R87" s="529">
        <v>2</v>
      </c>
      <c r="S87" s="534">
        <v>1</v>
      </c>
      <c r="T87" s="533">
        <v>1.5</v>
      </c>
      <c r="U87" s="535">
        <v>1</v>
      </c>
    </row>
    <row r="88" spans="1:21" ht="14.4" customHeight="1" x14ac:dyDescent="0.3">
      <c r="A88" s="528">
        <v>29</v>
      </c>
      <c r="B88" s="529" t="s">
        <v>451</v>
      </c>
      <c r="C88" s="529" t="s">
        <v>669</v>
      </c>
      <c r="D88" s="530" t="s">
        <v>1370</v>
      </c>
      <c r="E88" s="531" t="s">
        <v>677</v>
      </c>
      <c r="F88" s="529" t="s">
        <v>666</v>
      </c>
      <c r="G88" s="529" t="s">
        <v>726</v>
      </c>
      <c r="H88" s="529" t="s">
        <v>452</v>
      </c>
      <c r="I88" s="529" t="s">
        <v>727</v>
      </c>
      <c r="J88" s="529" t="s">
        <v>728</v>
      </c>
      <c r="K88" s="529" t="s">
        <v>729</v>
      </c>
      <c r="L88" s="532">
        <v>132.97999999999999</v>
      </c>
      <c r="M88" s="532">
        <v>398.93999999999994</v>
      </c>
      <c r="N88" s="529">
        <v>3</v>
      </c>
      <c r="O88" s="533">
        <v>0.5</v>
      </c>
      <c r="P88" s="532">
        <v>398.93999999999994</v>
      </c>
      <c r="Q88" s="534">
        <v>1</v>
      </c>
      <c r="R88" s="529">
        <v>3</v>
      </c>
      <c r="S88" s="534">
        <v>1</v>
      </c>
      <c r="T88" s="533">
        <v>0.5</v>
      </c>
      <c r="U88" s="535">
        <v>1</v>
      </c>
    </row>
    <row r="89" spans="1:21" ht="14.4" customHeight="1" x14ac:dyDescent="0.3">
      <c r="A89" s="528">
        <v>29</v>
      </c>
      <c r="B89" s="529" t="s">
        <v>451</v>
      </c>
      <c r="C89" s="529" t="s">
        <v>669</v>
      </c>
      <c r="D89" s="530" t="s">
        <v>1370</v>
      </c>
      <c r="E89" s="531" t="s">
        <v>677</v>
      </c>
      <c r="F89" s="529" t="s">
        <v>666</v>
      </c>
      <c r="G89" s="529" t="s">
        <v>726</v>
      </c>
      <c r="H89" s="529" t="s">
        <v>452</v>
      </c>
      <c r="I89" s="529" t="s">
        <v>900</v>
      </c>
      <c r="J89" s="529" t="s">
        <v>728</v>
      </c>
      <c r="K89" s="529" t="s">
        <v>729</v>
      </c>
      <c r="L89" s="532">
        <v>132.97999999999999</v>
      </c>
      <c r="M89" s="532">
        <v>132.97999999999999</v>
      </c>
      <c r="N89" s="529">
        <v>1</v>
      </c>
      <c r="O89" s="533">
        <v>1</v>
      </c>
      <c r="P89" s="532">
        <v>132.97999999999999</v>
      </c>
      <c r="Q89" s="534">
        <v>1</v>
      </c>
      <c r="R89" s="529">
        <v>1</v>
      </c>
      <c r="S89" s="534">
        <v>1</v>
      </c>
      <c r="T89" s="533">
        <v>1</v>
      </c>
      <c r="U89" s="535">
        <v>1</v>
      </c>
    </row>
    <row r="90" spans="1:21" ht="14.4" customHeight="1" x14ac:dyDescent="0.3">
      <c r="A90" s="528">
        <v>29</v>
      </c>
      <c r="B90" s="529" t="s">
        <v>451</v>
      </c>
      <c r="C90" s="529" t="s">
        <v>669</v>
      </c>
      <c r="D90" s="530" t="s">
        <v>1370</v>
      </c>
      <c r="E90" s="531" t="s">
        <v>677</v>
      </c>
      <c r="F90" s="529" t="s">
        <v>666</v>
      </c>
      <c r="G90" s="529" t="s">
        <v>901</v>
      </c>
      <c r="H90" s="529" t="s">
        <v>452</v>
      </c>
      <c r="I90" s="529" t="s">
        <v>902</v>
      </c>
      <c r="J90" s="529" t="s">
        <v>903</v>
      </c>
      <c r="K90" s="529" t="s">
        <v>479</v>
      </c>
      <c r="L90" s="532">
        <v>244.64</v>
      </c>
      <c r="M90" s="532">
        <v>1223.1999999999998</v>
      </c>
      <c r="N90" s="529">
        <v>5</v>
      </c>
      <c r="O90" s="533">
        <v>3.5</v>
      </c>
      <c r="P90" s="532">
        <v>733.92</v>
      </c>
      <c r="Q90" s="534">
        <v>0.60000000000000009</v>
      </c>
      <c r="R90" s="529">
        <v>3</v>
      </c>
      <c r="S90" s="534">
        <v>0.6</v>
      </c>
      <c r="T90" s="533">
        <v>1.5</v>
      </c>
      <c r="U90" s="535">
        <v>0.42857142857142855</v>
      </c>
    </row>
    <row r="91" spans="1:21" ht="14.4" customHeight="1" x14ac:dyDescent="0.3">
      <c r="A91" s="528">
        <v>29</v>
      </c>
      <c r="B91" s="529" t="s">
        <v>451</v>
      </c>
      <c r="C91" s="529" t="s">
        <v>669</v>
      </c>
      <c r="D91" s="530" t="s">
        <v>1370</v>
      </c>
      <c r="E91" s="531" t="s">
        <v>677</v>
      </c>
      <c r="F91" s="529" t="s">
        <v>666</v>
      </c>
      <c r="G91" s="529" t="s">
        <v>901</v>
      </c>
      <c r="H91" s="529" t="s">
        <v>452</v>
      </c>
      <c r="I91" s="529" t="s">
        <v>904</v>
      </c>
      <c r="J91" s="529" t="s">
        <v>903</v>
      </c>
      <c r="K91" s="529" t="s">
        <v>587</v>
      </c>
      <c r="L91" s="532">
        <v>0</v>
      </c>
      <c r="M91" s="532">
        <v>0</v>
      </c>
      <c r="N91" s="529">
        <v>5</v>
      </c>
      <c r="O91" s="533">
        <v>2</v>
      </c>
      <c r="P91" s="532">
        <v>0</v>
      </c>
      <c r="Q91" s="534"/>
      <c r="R91" s="529">
        <v>5</v>
      </c>
      <c r="S91" s="534">
        <v>1</v>
      </c>
      <c r="T91" s="533">
        <v>2</v>
      </c>
      <c r="U91" s="535">
        <v>1</v>
      </c>
    </row>
    <row r="92" spans="1:21" ht="14.4" customHeight="1" x14ac:dyDescent="0.3">
      <c r="A92" s="528">
        <v>29</v>
      </c>
      <c r="B92" s="529" t="s">
        <v>451</v>
      </c>
      <c r="C92" s="529" t="s">
        <v>669</v>
      </c>
      <c r="D92" s="530" t="s">
        <v>1370</v>
      </c>
      <c r="E92" s="531" t="s">
        <v>677</v>
      </c>
      <c r="F92" s="529" t="s">
        <v>666</v>
      </c>
      <c r="G92" s="529" t="s">
        <v>905</v>
      </c>
      <c r="H92" s="529" t="s">
        <v>452</v>
      </c>
      <c r="I92" s="529" t="s">
        <v>589</v>
      </c>
      <c r="J92" s="529" t="s">
        <v>590</v>
      </c>
      <c r="K92" s="529" t="s">
        <v>906</v>
      </c>
      <c r="L92" s="532">
        <v>61.97</v>
      </c>
      <c r="M92" s="532">
        <v>61.97</v>
      </c>
      <c r="N92" s="529">
        <v>1</v>
      </c>
      <c r="O92" s="533">
        <v>1</v>
      </c>
      <c r="P92" s="532">
        <v>61.97</v>
      </c>
      <c r="Q92" s="534">
        <v>1</v>
      </c>
      <c r="R92" s="529">
        <v>1</v>
      </c>
      <c r="S92" s="534">
        <v>1</v>
      </c>
      <c r="T92" s="533">
        <v>1</v>
      </c>
      <c r="U92" s="535">
        <v>1</v>
      </c>
    </row>
    <row r="93" spans="1:21" ht="14.4" customHeight="1" x14ac:dyDescent="0.3">
      <c r="A93" s="528">
        <v>29</v>
      </c>
      <c r="B93" s="529" t="s">
        <v>451</v>
      </c>
      <c r="C93" s="529" t="s">
        <v>669</v>
      </c>
      <c r="D93" s="530" t="s">
        <v>1370</v>
      </c>
      <c r="E93" s="531" t="s">
        <v>677</v>
      </c>
      <c r="F93" s="529" t="s">
        <v>666</v>
      </c>
      <c r="G93" s="529" t="s">
        <v>907</v>
      </c>
      <c r="H93" s="529" t="s">
        <v>452</v>
      </c>
      <c r="I93" s="529" t="s">
        <v>908</v>
      </c>
      <c r="J93" s="529" t="s">
        <v>909</v>
      </c>
      <c r="K93" s="529" t="s">
        <v>910</v>
      </c>
      <c r="L93" s="532">
        <v>126.59</v>
      </c>
      <c r="M93" s="532">
        <v>126.59</v>
      </c>
      <c r="N93" s="529">
        <v>1</v>
      </c>
      <c r="O93" s="533">
        <v>1</v>
      </c>
      <c r="P93" s="532">
        <v>126.59</v>
      </c>
      <c r="Q93" s="534">
        <v>1</v>
      </c>
      <c r="R93" s="529">
        <v>1</v>
      </c>
      <c r="S93" s="534">
        <v>1</v>
      </c>
      <c r="T93" s="533">
        <v>1</v>
      </c>
      <c r="U93" s="535">
        <v>1</v>
      </c>
    </row>
    <row r="94" spans="1:21" ht="14.4" customHeight="1" x14ac:dyDescent="0.3">
      <c r="A94" s="528">
        <v>29</v>
      </c>
      <c r="B94" s="529" t="s">
        <v>451</v>
      </c>
      <c r="C94" s="529" t="s">
        <v>669</v>
      </c>
      <c r="D94" s="530" t="s">
        <v>1370</v>
      </c>
      <c r="E94" s="531" t="s">
        <v>677</v>
      </c>
      <c r="F94" s="529" t="s">
        <v>666</v>
      </c>
      <c r="G94" s="529" t="s">
        <v>730</v>
      </c>
      <c r="H94" s="529" t="s">
        <v>1371</v>
      </c>
      <c r="I94" s="529" t="s">
        <v>731</v>
      </c>
      <c r="J94" s="529" t="s">
        <v>732</v>
      </c>
      <c r="K94" s="529" t="s">
        <v>733</v>
      </c>
      <c r="L94" s="532">
        <v>21.13</v>
      </c>
      <c r="M94" s="532">
        <v>84.52</v>
      </c>
      <c r="N94" s="529">
        <v>4</v>
      </c>
      <c r="O94" s="533">
        <v>4</v>
      </c>
      <c r="P94" s="532">
        <v>84.52</v>
      </c>
      <c r="Q94" s="534">
        <v>1</v>
      </c>
      <c r="R94" s="529">
        <v>4</v>
      </c>
      <c r="S94" s="534">
        <v>1</v>
      </c>
      <c r="T94" s="533">
        <v>4</v>
      </c>
      <c r="U94" s="535">
        <v>1</v>
      </c>
    </row>
    <row r="95" spans="1:21" ht="14.4" customHeight="1" x14ac:dyDescent="0.3">
      <c r="A95" s="528">
        <v>29</v>
      </c>
      <c r="B95" s="529" t="s">
        <v>451</v>
      </c>
      <c r="C95" s="529" t="s">
        <v>669</v>
      </c>
      <c r="D95" s="530" t="s">
        <v>1370</v>
      </c>
      <c r="E95" s="531" t="s">
        <v>677</v>
      </c>
      <c r="F95" s="529" t="s">
        <v>666</v>
      </c>
      <c r="G95" s="529" t="s">
        <v>730</v>
      </c>
      <c r="H95" s="529" t="s">
        <v>1371</v>
      </c>
      <c r="I95" s="529" t="s">
        <v>734</v>
      </c>
      <c r="J95" s="529" t="s">
        <v>732</v>
      </c>
      <c r="K95" s="529" t="s">
        <v>735</v>
      </c>
      <c r="L95" s="532">
        <v>105.64</v>
      </c>
      <c r="M95" s="532">
        <v>105.64</v>
      </c>
      <c r="N95" s="529">
        <v>1</v>
      </c>
      <c r="O95" s="533">
        <v>1</v>
      </c>
      <c r="P95" s="532">
        <v>105.64</v>
      </c>
      <c r="Q95" s="534">
        <v>1</v>
      </c>
      <c r="R95" s="529">
        <v>1</v>
      </c>
      <c r="S95" s="534">
        <v>1</v>
      </c>
      <c r="T95" s="533">
        <v>1</v>
      </c>
      <c r="U95" s="535">
        <v>1</v>
      </c>
    </row>
    <row r="96" spans="1:21" ht="14.4" customHeight="1" x14ac:dyDescent="0.3">
      <c r="A96" s="528">
        <v>29</v>
      </c>
      <c r="B96" s="529" t="s">
        <v>451</v>
      </c>
      <c r="C96" s="529" t="s">
        <v>669</v>
      </c>
      <c r="D96" s="530" t="s">
        <v>1370</v>
      </c>
      <c r="E96" s="531" t="s">
        <v>677</v>
      </c>
      <c r="F96" s="529" t="s">
        <v>666</v>
      </c>
      <c r="G96" s="529" t="s">
        <v>911</v>
      </c>
      <c r="H96" s="529" t="s">
        <v>452</v>
      </c>
      <c r="I96" s="529" t="s">
        <v>912</v>
      </c>
      <c r="J96" s="529" t="s">
        <v>913</v>
      </c>
      <c r="K96" s="529" t="s">
        <v>914</v>
      </c>
      <c r="L96" s="532">
        <v>0</v>
      </c>
      <c r="M96" s="532">
        <v>0</v>
      </c>
      <c r="N96" s="529">
        <v>3</v>
      </c>
      <c r="O96" s="533">
        <v>0.5</v>
      </c>
      <c r="P96" s="532"/>
      <c r="Q96" s="534"/>
      <c r="R96" s="529"/>
      <c r="S96" s="534">
        <v>0</v>
      </c>
      <c r="T96" s="533"/>
      <c r="U96" s="535">
        <v>0</v>
      </c>
    </row>
    <row r="97" spans="1:21" ht="14.4" customHeight="1" x14ac:dyDescent="0.3">
      <c r="A97" s="528">
        <v>29</v>
      </c>
      <c r="B97" s="529" t="s">
        <v>451</v>
      </c>
      <c r="C97" s="529" t="s">
        <v>669</v>
      </c>
      <c r="D97" s="530" t="s">
        <v>1370</v>
      </c>
      <c r="E97" s="531" t="s">
        <v>677</v>
      </c>
      <c r="F97" s="529" t="s">
        <v>666</v>
      </c>
      <c r="G97" s="529" t="s">
        <v>911</v>
      </c>
      <c r="H97" s="529" t="s">
        <v>452</v>
      </c>
      <c r="I97" s="529" t="s">
        <v>915</v>
      </c>
      <c r="J97" s="529" t="s">
        <v>913</v>
      </c>
      <c r="K97" s="529" t="s">
        <v>916</v>
      </c>
      <c r="L97" s="532">
        <v>0</v>
      </c>
      <c r="M97" s="532">
        <v>0</v>
      </c>
      <c r="N97" s="529">
        <v>2</v>
      </c>
      <c r="O97" s="533">
        <v>1</v>
      </c>
      <c r="P97" s="532"/>
      <c r="Q97" s="534"/>
      <c r="R97" s="529"/>
      <c r="S97" s="534">
        <v>0</v>
      </c>
      <c r="T97" s="533"/>
      <c r="U97" s="535">
        <v>0</v>
      </c>
    </row>
    <row r="98" spans="1:21" ht="14.4" customHeight="1" x14ac:dyDescent="0.3">
      <c r="A98" s="528">
        <v>29</v>
      </c>
      <c r="B98" s="529" t="s">
        <v>451</v>
      </c>
      <c r="C98" s="529" t="s">
        <v>669</v>
      </c>
      <c r="D98" s="530" t="s">
        <v>1370</v>
      </c>
      <c r="E98" s="531" t="s">
        <v>677</v>
      </c>
      <c r="F98" s="529" t="s">
        <v>666</v>
      </c>
      <c r="G98" s="529" t="s">
        <v>736</v>
      </c>
      <c r="H98" s="529" t="s">
        <v>1371</v>
      </c>
      <c r="I98" s="529" t="s">
        <v>742</v>
      </c>
      <c r="J98" s="529" t="s">
        <v>738</v>
      </c>
      <c r="K98" s="529" t="s">
        <v>743</v>
      </c>
      <c r="L98" s="532">
        <v>543.39</v>
      </c>
      <c r="M98" s="532">
        <v>543.39</v>
      </c>
      <c r="N98" s="529">
        <v>1</v>
      </c>
      <c r="O98" s="533">
        <v>1</v>
      </c>
      <c r="P98" s="532">
        <v>543.39</v>
      </c>
      <c r="Q98" s="534">
        <v>1</v>
      </c>
      <c r="R98" s="529">
        <v>1</v>
      </c>
      <c r="S98" s="534">
        <v>1</v>
      </c>
      <c r="T98" s="533">
        <v>1</v>
      </c>
      <c r="U98" s="535">
        <v>1</v>
      </c>
    </row>
    <row r="99" spans="1:21" ht="14.4" customHeight="1" x14ac:dyDescent="0.3">
      <c r="A99" s="528">
        <v>29</v>
      </c>
      <c r="B99" s="529" t="s">
        <v>451</v>
      </c>
      <c r="C99" s="529" t="s">
        <v>669</v>
      </c>
      <c r="D99" s="530" t="s">
        <v>1370</v>
      </c>
      <c r="E99" s="531" t="s">
        <v>677</v>
      </c>
      <c r="F99" s="529" t="s">
        <v>666</v>
      </c>
      <c r="G99" s="529" t="s">
        <v>748</v>
      </c>
      <c r="H99" s="529" t="s">
        <v>1371</v>
      </c>
      <c r="I99" s="529" t="s">
        <v>917</v>
      </c>
      <c r="J99" s="529" t="s">
        <v>558</v>
      </c>
      <c r="K99" s="529" t="s">
        <v>918</v>
      </c>
      <c r="L99" s="532">
        <v>18.260000000000002</v>
      </c>
      <c r="M99" s="532">
        <v>18.260000000000002</v>
      </c>
      <c r="N99" s="529">
        <v>1</v>
      </c>
      <c r="O99" s="533">
        <v>1</v>
      </c>
      <c r="P99" s="532">
        <v>18.260000000000002</v>
      </c>
      <c r="Q99" s="534">
        <v>1</v>
      </c>
      <c r="R99" s="529">
        <v>1</v>
      </c>
      <c r="S99" s="534">
        <v>1</v>
      </c>
      <c r="T99" s="533">
        <v>1</v>
      </c>
      <c r="U99" s="535">
        <v>1</v>
      </c>
    </row>
    <row r="100" spans="1:21" ht="14.4" customHeight="1" x14ac:dyDescent="0.3">
      <c r="A100" s="528">
        <v>29</v>
      </c>
      <c r="B100" s="529" t="s">
        <v>451</v>
      </c>
      <c r="C100" s="529" t="s">
        <v>669</v>
      </c>
      <c r="D100" s="530" t="s">
        <v>1370</v>
      </c>
      <c r="E100" s="531" t="s">
        <v>677</v>
      </c>
      <c r="F100" s="529" t="s">
        <v>666</v>
      </c>
      <c r="G100" s="529" t="s">
        <v>919</v>
      </c>
      <c r="H100" s="529" t="s">
        <v>452</v>
      </c>
      <c r="I100" s="529" t="s">
        <v>920</v>
      </c>
      <c r="J100" s="529" t="s">
        <v>921</v>
      </c>
      <c r="K100" s="529" t="s">
        <v>922</v>
      </c>
      <c r="L100" s="532">
        <v>90.53</v>
      </c>
      <c r="M100" s="532">
        <v>90.53</v>
      </c>
      <c r="N100" s="529">
        <v>1</v>
      </c>
      <c r="O100" s="533">
        <v>0.5</v>
      </c>
      <c r="P100" s="532">
        <v>90.53</v>
      </c>
      <c r="Q100" s="534">
        <v>1</v>
      </c>
      <c r="R100" s="529">
        <v>1</v>
      </c>
      <c r="S100" s="534">
        <v>1</v>
      </c>
      <c r="T100" s="533">
        <v>0.5</v>
      </c>
      <c r="U100" s="535">
        <v>1</v>
      </c>
    </row>
    <row r="101" spans="1:21" ht="14.4" customHeight="1" x14ac:dyDescent="0.3">
      <c r="A101" s="528">
        <v>29</v>
      </c>
      <c r="B101" s="529" t="s">
        <v>451</v>
      </c>
      <c r="C101" s="529" t="s">
        <v>669</v>
      </c>
      <c r="D101" s="530" t="s">
        <v>1370</v>
      </c>
      <c r="E101" s="531" t="s">
        <v>677</v>
      </c>
      <c r="F101" s="529" t="s">
        <v>666</v>
      </c>
      <c r="G101" s="529" t="s">
        <v>923</v>
      </c>
      <c r="H101" s="529" t="s">
        <v>452</v>
      </c>
      <c r="I101" s="529" t="s">
        <v>924</v>
      </c>
      <c r="J101" s="529" t="s">
        <v>925</v>
      </c>
      <c r="K101" s="529" t="s">
        <v>926</v>
      </c>
      <c r="L101" s="532">
        <v>139.63999999999999</v>
      </c>
      <c r="M101" s="532">
        <v>139.63999999999999</v>
      </c>
      <c r="N101" s="529">
        <v>1</v>
      </c>
      <c r="O101" s="533">
        <v>1</v>
      </c>
      <c r="P101" s="532">
        <v>139.63999999999999</v>
      </c>
      <c r="Q101" s="534">
        <v>1</v>
      </c>
      <c r="R101" s="529">
        <v>1</v>
      </c>
      <c r="S101" s="534">
        <v>1</v>
      </c>
      <c r="T101" s="533">
        <v>1</v>
      </c>
      <c r="U101" s="535">
        <v>1</v>
      </c>
    </row>
    <row r="102" spans="1:21" ht="14.4" customHeight="1" x14ac:dyDescent="0.3">
      <c r="A102" s="528">
        <v>29</v>
      </c>
      <c r="B102" s="529" t="s">
        <v>451</v>
      </c>
      <c r="C102" s="529" t="s">
        <v>669</v>
      </c>
      <c r="D102" s="530" t="s">
        <v>1370</v>
      </c>
      <c r="E102" s="531" t="s">
        <v>677</v>
      </c>
      <c r="F102" s="529" t="s">
        <v>666</v>
      </c>
      <c r="G102" s="529" t="s">
        <v>763</v>
      </c>
      <c r="H102" s="529" t="s">
        <v>452</v>
      </c>
      <c r="I102" s="529" t="s">
        <v>481</v>
      </c>
      <c r="J102" s="529" t="s">
        <v>764</v>
      </c>
      <c r="K102" s="529" t="s">
        <v>765</v>
      </c>
      <c r="L102" s="532">
        <v>0</v>
      </c>
      <c r="M102" s="532">
        <v>0</v>
      </c>
      <c r="N102" s="529">
        <v>2</v>
      </c>
      <c r="O102" s="533">
        <v>1</v>
      </c>
      <c r="P102" s="532">
        <v>0</v>
      </c>
      <c r="Q102" s="534"/>
      <c r="R102" s="529">
        <v>2</v>
      </c>
      <c r="S102" s="534">
        <v>1</v>
      </c>
      <c r="T102" s="533">
        <v>1</v>
      </c>
      <c r="U102" s="535">
        <v>1</v>
      </c>
    </row>
    <row r="103" spans="1:21" ht="14.4" customHeight="1" x14ac:dyDescent="0.3">
      <c r="A103" s="528">
        <v>29</v>
      </c>
      <c r="B103" s="529" t="s">
        <v>451</v>
      </c>
      <c r="C103" s="529" t="s">
        <v>669</v>
      </c>
      <c r="D103" s="530" t="s">
        <v>1370</v>
      </c>
      <c r="E103" s="531" t="s">
        <v>677</v>
      </c>
      <c r="F103" s="529" t="s">
        <v>666</v>
      </c>
      <c r="G103" s="529" t="s">
        <v>766</v>
      </c>
      <c r="H103" s="529" t="s">
        <v>452</v>
      </c>
      <c r="I103" s="529" t="s">
        <v>593</v>
      </c>
      <c r="J103" s="529" t="s">
        <v>594</v>
      </c>
      <c r="K103" s="529" t="s">
        <v>768</v>
      </c>
      <c r="L103" s="532">
        <v>289.27</v>
      </c>
      <c r="M103" s="532">
        <v>2892.7</v>
      </c>
      <c r="N103" s="529">
        <v>10</v>
      </c>
      <c r="O103" s="533">
        <v>8</v>
      </c>
      <c r="P103" s="532">
        <v>2603.4299999999998</v>
      </c>
      <c r="Q103" s="534">
        <v>0.9</v>
      </c>
      <c r="R103" s="529">
        <v>9</v>
      </c>
      <c r="S103" s="534">
        <v>0.9</v>
      </c>
      <c r="T103" s="533">
        <v>7</v>
      </c>
      <c r="U103" s="535">
        <v>0.875</v>
      </c>
    </row>
    <row r="104" spans="1:21" ht="14.4" customHeight="1" x14ac:dyDescent="0.3">
      <c r="A104" s="528">
        <v>29</v>
      </c>
      <c r="B104" s="529" t="s">
        <v>451</v>
      </c>
      <c r="C104" s="529" t="s">
        <v>669</v>
      </c>
      <c r="D104" s="530" t="s">
        <v>1370</v>
      </c>
      <c r="E104" s="531" t="s">
        <v>677</v>
      </c>
      <c r="F104" s="529" t="s">
        <v>666</v>
      </c>
      <c r="G104" s="529" t="s">
        <v>766</v>
      </c>
      <c r="H104" s="529" t="s">
        <v>452</v>
      </c>
      <c r="I104" s="529" t="s">
        <v>593</v>
      </c>
      <c r="J104" s="529" t="s">
        <v>594</v>
      </c>
      <c r="K104" s="529" t="s">
        <v>768</v>
      </c>
      <c r="L104" s="532">
        <v>299.24</v>
      </c>
      <c r="M104" s="532">
        <v>2992.4</v>
      </c>
      <c r="N104" s="529">
        <v>10</v>
      </c>
      <c r="O104" s="533">
        <v>5</v>
      </c>
      <c r="P104" s="532">
        <v>1196.96</v>
      </c>
      <c r="Q104" s="534">
        <v>0.4</v>
      </c>
      <c r="R104" s="529">
        <v>4</v>
      </c>
      <c r="S104" s="534">
        <v>0.4</v>
      </c>
      <c r="T104" s="533">
        <v>2.5</v>
      </c>
      <c r="U104" s="535">
        <v>0.5</v>
      </c>
    </row>
    <row r="105" spans="1:21" ht="14.4" customHeight="1" x14ac:dyDescent="0.3">
      <c r="A105" s="528">
        <v>29</v>
      </c>
      <c r="B105" s="529" t="s">
        <v>451</v>
      </c>
      <c r="C105" s="529" t="s">
        <v>669</v>
      </c>
      <c r="D105" s="530" t="s">
        <v>1370</v>
      </c>
      <c r="E105" s="531" t="s">
        <v>677</v>
      </c>
      <c r="F105" s="529" t="s">
        <v>666</v>
      </c>
      <c r="G105" s="529" t="s">
        <v>773</v>
      </c>
      <c r="H105" s="529" t="s">
        <v>452</v>
      </c>
      <c r="I105" s="529" t="s">
        <v>774</v>
      </c>
      <c r="J105" s="529" t="s">
        <v>775</v>
      </c>
      <c r="K105" s="529" t="s">
        <v>776</v>
      </c>
      <c r="L105" s="532">
        <v>186.27</v>
      </c>
      <c r="M105" s="532">
        <v>186.27</v>
      </c>
      <c r="N105" s="529">
        <v>1</v>
      </c>
      <c r="O105" s="533">
        <v>1</v>
      </c>
      <c r="P105" s="532">
        <v>186.27</v>
      </c>
      <c r="Q105" s="534">
        <v>1</v>
      </c>
      <c r="R105" s="529">
        <v>1</v>
      </c>
      <c r="S105" s="534">
        <v>1</v>
      </c>
      <c r="T105" s="533">
        <v>1</v>
      </c>
      <c r="U105" s="535">
        <v>1</v>
      </c>
    </row>
    <row r="106" spans="1:21" ht="14.4" customHeight="1" x14ac:dyDescent="0.3">
      <c r="A106" s="528">
        <v>29</v>
      </c>
      <c r="B106" s="529" t="s">
        <v>451</v>
      </c>
      <c r="C106" s="529" t="s">
        <v>669</v>
      </c>
      <c r="D106" s="530" t="s">
        <v>1370</v>
      </c>
      <c r="E106" s="531" t="s">
        <v>677</v>
      </c>
      <c r="F106" s="529" t="s">
        <v>666</v>
      </c>
      <c r="G106" s="529" t="s">
        <v>781</v>
      </c>
      <c r="H106" s="529" t="s">
        <v>452</v>
      </c>
      <c r="I106" s="529" t="s">
        <v>927</v>
      </c>
      <c r="J106" s="529" t="s">
        <v>598</v>
      </c>
      <c r="K106" s="529" t="s">
        <v>928</v>
      </c>
      <c r="L106" s="532">
        <v>61.97</v>
      </c>
      <c r="M106" s="532">
        <v>61.97</v>
      </c>
      <c r="N106" s="529">
        <v>1</v>
      </c>
      <c r="O106" s="533">
        <v>1</v>
      </c>
      <c r="P106" s="532"/>
      <c r="Q106" s="534">
        <v>0</v>
      </c>
      <c r="R106" s="529"/>
      <c r="S106" s="534">
        <v>0</v>
      </c>
      <c r="T106" s="533"/>
      <c r="U106" s="535">
        <v>0</v>
      </c>
    </row>
    <row r="107" spans="1:21" ht="14.4" customHeight="1" x14ac:dyDescent="0.3">
      <c r="A107" s="528">
        <v>29</v>
      </c>
      <c r="B107" s="529" t="s">
        <v>451</v>
      </c>
      <c r="C107" s="529" t="s">
        <v>669</v>
      </c>
      <c r="D107" s="530" t="s">
        <v>1370</v>
      </c>
      <c r="E107" s="531" t="s">
        <v>677</v>
      </c>
      <c r="F107" s="529" t="s">
        <v>666</v>
      </c>
      <c r="G107" s="529" t="s">
        <v>781</v>
      </c>
      <c r="H107" s="529" t="s">
        <v>452</v>
      </c>
      <c r="I107" s="529" t="s">
        <v>597</v>
      </c>
      <c r="J107" s="529" t="s">
        <v>598</v>
      </c>
      <c r="K107" s="529" t="s">
        <v>782</v>
      </c>
      <c r="L107" s="532">
        <v>61.97</v>
      </c>
      <c r="M107" s="532">
        <v>185.91</v>
      </c>
      <c r="N107" s="529">
        <v>3</v>
      </c>
      <c r="O107" s="533">
        <v>3</v>
      </c>
      <c r="P107" s="532">
        <v>185.91</v>
      </c>
      <c r="Q107" s="534">
        <v>1</v>
      </c>
      <c r="R107" s="529">
        <v>3</v>
      </c>
      <c r="S107" s="534">
        <v>1</v>
      </c>
      <c r="T107" s="533">
        <v>3</v>
      </c>
      <c r="U107" s="535">
        <v>1</v>
      </c>
    </row>
    <row r="108" spans="1:21" ht="14.4" customHeight="1" x14ac:dyDescent="0.3">
      <c r="A108" s="528">
        <v>29</v>
      </c>
      <c r="B108" s="529" t="s">
        <v>451</v>
      </c>
      <c r="C108" s="529" t="s">
        <v>669</v>
      </c>
      <c r="D108" s="530" t="s">
        <v>1370</v>
      </c>
      <c r="E108" s="531" t="s">
        <v>677</v>
      </c>
      <c r="F108" s="529" t="s">
        <v>666</v>
      </c>
      <c r="G108" s="529" t="s">
        <v>929</v>
      </c>
      <c r="H108" s="529" t="s">
        <v>1371</v>
      </c>
      <c r="I108" s="529" t="s">
        <v>930</v>
      </c>
      <c r="J108" s="529" t="s">
        <v>931</v>
      </c>
      <c r="K108" s="529" t="s">
        <v>932</v>
      </c>
      <c r="L108" s="532">
        <v>31.32</v>
      </c>
      <c r="M108" s="532">
        <v>31.32</v>
      </c>
      <c r="N108" s="529">
        <v>1</v>
      </c>
      <c r="O108" s="533">
        <v>1</v>
      </c>
      <c r="P108" s="532">
        <v>31.32</v>
      </c>
      <c r="Q108" s="534">
        <v>1</v>
      </c>
      <c r="R108" s="529">
        <v>1</v>
      </c>
      <c r="S108" s="534">
        <v>1</v>
      </c>
      <c r="T108" s="533">
        <v>1</v>
      </c>
      <c r="U108" s="535">
        <v>1</v>
      </c>
    </row>
    <row r="109" spans="1:21" ht="14.4" customHeight="1" x14ac:dyDescent="0.3">
      <c r="A109" s="528">
        <v>29</v>
      </c>
      <c r="B109" s="529" t="s">
        <v>451</v>
      </c>
      <c r="C109" s="529" t="s">
        <v>669</v>
      </c>
      <c r="D109" s="530" t="s">
        <v>1370</v>
      </c>
      <c r="E109" s="531" t="s">
        <v>677</v>
      </c>
      <c r="F109" s="529" t="s">
        <v>666</v>
      </c>
      <c r="G109" s="529" t="s">
        <v>929</v>
      </c>
      <c r="H109" s="529" t="s">
        <v>1371</v>
      </c>
      <c r="I109" s="529" t="s">
        <v>933</v>
      </c>
      <c r="J109" s="529" t="s">
        <v>934</v>
      </c>
      <c r="K109" s="529" t="s">
        <v>935</v>
      </c>
      <c r="L109" s="532">
        <v>31.32</v>
      </c>
      <c r="M109" s="532">
        <v>62.64</v>
      </c>
      <c r="N109" s="529">
        <v>2</v>
      </c>
      <c r="O109" s="533">
        <v>1</v>
      </c>
      <c r="P109" s="532">
        <v>62.64</v>
      </c>
      <c r="Q109" s="534">
        <v>1</v>
      </c>
      <c r="R109" s="529">
        <v>2</v>
      </c>
      <c r="S109" s="534">
        <v>1</v>
      </c>
      <c r="T109" s="533">
        <v>1</v>
      </c>
      <c r="U109" s="535">
        <v>1</v>
      </c>
    </row>
    <row r="110" spans="1:21" ht="14.4" customHeight="1" x14ac:dyDescent="0.3">
      <c r="A110" s="528">
        <v>29</v>
      </c>
      <c r="B110" s="529" t="s">
        <v>451</v>
      </c>
      <c r="C110" s="529" t="s">
        <v>669</v>
      </c>
      <c r="D110" s="530" t="s">
        <v>1370</v>
      </c>
      <c r="E110" s="531" t="s">
        <v>677</v>
      </c>
      <c r="F110" s="529" t="s">
        <v>668</v>
      </c>
      <c r="G110" s="529" t="s">
        <v>793</v>
      </c>
      <c r="H110" s="529" t="s">
        <v>452</v>
      </c>
      <c r="I110" s="529" t="s">
        <v>794</v>
      </c>
      <c r="J110" s="529" t="s">
        <v>795</v>
      </c>
      <c r="K110" s="529" t="s">
        <v>796</v>
      </c>
      <c r="L110" s="532">
        <v>25</v>
      </c>
      <c r="M110" s="532">
        <v>25</v>
      </c>
      <c r="N110" s="529">
        <v>1</v>
      </c>
      <c r="O110" s="533">
        <v>1</v>
      </c>
      <c r="P110" s="532"/>
      <c r="Q110" s="534">
        <v>0</v>
      </c>
      <c r="R110" s="529"/>
      <c r="S110" s="534">
        <v>0</v>
      </c>
      <c r="T110" s="533"/>
      <c r="U110" s="535">
        <v>0</v>
      </c>
    </row>
    <row r="111" spans="1:21" ht="14.4" customHeight="1" x14ac:dyDescent="0.3">
      <c r="A111" s="528">
        <v>29</v>
      </c>
      <c r="B111" s="529" t="s">
        <v>451</v>
      </c>
      <c r="C111" s="529" t="s">
        <v>669</v>
      </c>
      <c r="D111" s="530" t="s">
        <v>1370</v>
      </c>
      <c r="E111" s="531" t="s">
        <v>677</v>
      </c>
      <c r="F111" s="529" t="s">
        <v>668</v>
      </c>
      <c r="G111" s="529" t="s">
        <v>793</v>
      </c>
      <c r="H111" s="529" t="s">
        <v>452</v>
      </c>
      <c r="I111" s="529" t="s">
        <v>799</v>
      </c>
      <c r="J111" s="529" t="s">
        <v>795</v>
      </c>
      <c r="K111" s="529" t="s">
        <v>800</v>
      </c>
      <c r="L111" s="532">
        <v>100</v>
      </c>
      <c r="M111" s="532">
        <v>3000</v>
      </c>
      <c r="N111" s="529">
        <v>30</v>
      </c>
      <c r="O111" s="533">
        <v>22</v>
      </c>
      <c r="P111" s="532">
        <v>2800</v>
      </c>
      <c r="Q111" s="534">
        <v>0.93333333333333335</v>
      </c>
      <c r="R111" s="529">
        <v>28</v>
      </c>
      <c r="S111" s="534">
        <v>0.93333333333333335</v>
      </c>
      <c r="T111" s="533">
        <v>20</v>
      </c>
      <c r="U111" s="535">
        <v>0.90909090909090906</v>
      </c>
    </row>
    <row r="112" spans="1:21" ht="14.4" customHeight="1" x14ac:dyDescent="0.3">
      <c r="A112" s="528">
        <v>29</v>
      </c>
      <c r="B112" s="529" t="s">
        <v>451</v>
      </c>
      <c r="C112" s="529" t="s">
        <v>669</v>
      </c>
      <c r="D112" s="530" t="s">
        <v>1370</v>
      </c>
      <c r="E112" s="531" t="s">
        <v>677</v>
      </c>
      <c r="F112" s="529" t="s">
        <v>668</v>
      </c>
      <c r="G112" s="529" t="s">
        <v>793</v>
      </c>
      <c r="H112" s="529" t="s">
        <v>452</v>
      </c>
      <c r="I112" s="529" t="s">
        <v>801</v>
      </c>
      <c r="J112" s="529" t="s">
        <v>802</v>
      </c>
      <c r="K112" s="529" t="s">
        <v>803</v>
      </c>
      <c r="L112" s="532">
        <v>156</v>
      </c>
      <c r="M112" s="532">
        <v>936</v>
      </c>
      <c r="N112" s="529">
        <v>6</v>
      </c>
      <c r="O112" s="533">
        <v>4</v>
      </c>
      <c r="P112" s="532">
        <v>936</v>
      </c>
      <c r="Q112" s="534">
        <v>1</v>
      </c>
      <c r="R112" s="529">
        <v>6</v>
      </c>
      <c r="S112" s="534">
        <v>1</v>
      </c>
      <c r="T112" s="533">
        <v>4</v>
      </c>
      <c r="U112" s="535">
        <v>1</v>
      </c>
    </row>
    <row r="113" spans="1:21" ht="14.4" customHeight="1" x14ac:dyDescent="0.3">
      <c r="A113" s="528">
        <v>29</v>
      </c>
      <c r="B113" s="529" t="s">
        <v>451</v>
      </c>
      <c r="C113" s="529" t="s">
        <v>669</v>
      </c>
      <c r="D113" s="530" t="s">
        <v>1370</v>
      </c>
      <c r="E113" s="531" t="s">
        <v>677</v>
      </c>
      <c r="F113" s="529" t="s">
        <v>668</v>
      </c>
      <c r="G113" s="529" t="s">
        <v>793</v>
      </c>
      <c r="H113" s="529" t="s">
        <v>452</v>
      </c>
      <c r="I113" s="529" t="s">
        <v>936</v>
      </c>
      <c r="J113" s="529" t="s">
        <v>810</v>
      </c>
      <c r="K113" s="529" t="s">
        <v>937</v>
      </c>
      <c r="L113" s="532">
        <v>1021.04</v>
      </c>
      <c r="M113" s="532">
        <v>3063.12</v>
      </c>
      <c r="N113" s="529">
        <v>3</v>
      </c>
      <c r="O113" s="533">
        <v>1</v>
      </c>
      <c r="P113" s="532"/>
      <c r="Q113" s="534">
        <v>0</v>
      </c>
      <c r="R113" s="529"/>
      <c r="S113" s="534">
        <v>0</v>
      </c>
      <c r="T113" s="533"/>
      <c r="U113" s="535">
        <v>0</v>
      </c>
    </row>
    <row r="114" spans="1:21" ht="14.4" customHeight="1" x14ac:dyDescent="0.3">
      <c r="A114" s="528">
        <v>29</v>
      </c>
      <c r="B114" s="529" t="s">
        <v>451</v>
      </c>
      <c r="C114" s="529" t="s">
        <v>669</v>
      </c>
      <c r="D114" s="530" t="s">
        <v>1370</v>
      </c>
      <c r="E114" s="531" t="s">
        <v>677</v>
      </c>
      <c r="F114" s="529" t="s">
        <v>668</v>
      </c>
      <c r="G114" s="529" t="s">
        <v>793</v>
      </c>
      <c r="H114" s="529" t="s">
        <v>452</v>
      </c>
      <c r="I114" s="529" t="s">
        <v>938</v>
      </c>
      <c r="J114" s="529" t="s">
        <v>939</v>
      </c>
      <c r="K114" s="529" t="s">
        <v>940</v>
      </c>
      <c r="L114" s="532">
        <v>96</v>
      </c>
      <c r="M114" s="532">
        <v>288</v>
      </c>
      <c r="N114" s="529">
        <v>3</v>
      </c>
      <c r="O114" s="533">
        <v>2</v>
      </c>
      <c r="P114" s="532">
        <v>288</v>
      </c>
      <c r="Q114" s="534">
        <v>1</v>
      </c>
      <c r="R114" s="529">
        <v>3</v>
      </c>
      <c r="S114" s="534">
        <v>1</v>
      </c>
      <c r="T114" s="533">
        <v>2</v>
      </c>
      <c r="U114" s="535">
        <v>1</v>
      </c>
    </row>
    <row r="115" spans="1:21" ht="14.4" customHeight="1" x14ac:dyDescent="0.3">
      <c r="A115" s="528">
        <v>29</v>
      </c>
      <c r="B115" s="529" t="s">
        <v>451</v>
      </c>
      <c r="C115" s="529" t="s">
        <v>669</v>
      </c>
      <c r="D115" s="530" t="s">
        <v>1370</v>
      </c>
      <c r="E115" s="531" t="s">
        <v>677</v>
      </c>
      <c r="F115" s="529" t="s">
        <v>668</v>
      </c>
      <c r="G115" s="529" t="s">
        <v>793</v>
      </c>
      <c r="H115" s="529" t="s">
        <v>452</v>
      </c>
      <c r="I115" s="529" t="s">
        <v>941</v>
      </c>
      <c r="J115" s="529" t="s">
        <v>942</v>
      </c>
      <c r="K115" s="529" t="s">
        <v>943</v>
      </c>
      <c r="L115" s="532">
        <v>50</v>
      </c>
      <c r="M115" s="532">
        <v>100</v>
      </c>
      <c r="N115" s="529">
        <v>2</v>
      </c>
      <c r="O115" s="533">
        <v>1</v>
      </c>
      <c r="P115" s="532"/>
      <c r="Q115" s="534">
        <v>0</v>
      </c>
      <c r="R115" s="529"/>
      <c r="S115" s="534">
        <v>0</v>
      </c>
      <c r="T115" s="533"/>
      <c r="U115" s="535">
        <v>0</v>
      </c>
    </row>
    <row r="116" spans="1:21" ht="14.4" customHeight="1" x14ac:dyDescent="0.3">
      <c r="A116" s="528">
        <v>29</v>
      </c>
      <c r="B116" s="529" t="s">
        <v>451</v>
      </c>
      <c r="C116" s="529" t="s">
        <v>669</v>
      </c>
      <c r="D116" s="530" t="s">
        <v>1370</v>
      </c>
      <c r="E116" s="531" t="s">
        <v>677</v>
      </c>
      <c r="F116" s="529" t="s">
        <v>668</v>
      </c>
      <c r="G116" s="529" t="s">
        <v>821</v>
      </c>
      <c r="H116" s="529" t="s">
        <v>452</v>
      </c>
      <c r="I116" s="529" t="s">
        <v>822</v>
      </c>
      <c r="J116" s="529" t="s">
        <v>823</v>
      </c>
      <c r="K116" s="529" t="s">
        <v>824</v>
      </c>
      <c r="L116" s="532">
        <v>410</v>
      </c>
      <c r="M116" s="532">
        <v>6150</v>
      </c>
      <c r="N116" s="529">
        <v>15</v>
      </c>
      <c r="O116" s="533">
        <v>12</v>
      </c>
      <c r="P116" s="532">
        <v>5740</v>
      </c>
      <c r="Q116" s="534">
        <v>0.93333333333333335</v>
      </c>
      <c r="R116" s="529">
        <v>14</v>
      </c>
      <c r="S116" s="534">
        <v>0.93333333333333335</v>
      </c>
      <c r="T116" s="533">
        <v>11</v>
      </c>
      <c r="U116" s="535">
        <v>0.91666666666666663</v>
      </c>
    </row>
    <row r="117" spans="1:21" ht="14.4" customHeight="1" x14ac:dyDescent="0.3">
      <c r="A117" s="528">
        <v>29</v>
      </c>
      <c r="B117" s="529" t="s">
        <v>451</v>
      </c>
      <c r="C117" s="529" t="s">
        <v>669</v>
      </c>
      <c r="D117" s="530" t="s">
        <v>1370</v>
      </c>
      <c r="E117" s="531" t="s">
        <v>677</v>
      </c>
      <c r="F117" s="529" t="s">
        <v>668</v>
      </c>
      <c r="G117" s="529" t="s">
        <v>821</v>
      </c>
      <c r="H117" s="529" t="s">
        <v>452</v>
      </c>
      <c r="I117" s="529" t="s">
        <v>825</v>
      </c>
      <c r="J117" s="529" t="s">
        <v>826</v>
      </c>
      <c r="K117" s="529" t="s">
        <v>827</v>
      </c>
      <c r="L117" s="532">
        <v>566</v>
      </c>
      <c r="M117" s="532">
        <v>3396</v>
      </c>
      <c r="N117" s="529">
        <v>6</v>
      </c>
      <c r="O117" s="533">
        <v>4</v>
      </c>
      <c r="P117" s="532">
        <v>3396</v>
      </c>
      <c r="Q117" s="534">
        <v>1</v>
      </c>
      <c r="R117" s="529">
        <v>6</v>
      </c>
      <c r="S117" s="534">
        <v>1</v>
      </c>
      <c r="T117" s="533">
        <v>4</v>
      </c>
      <c r="U117" s="535">
        <v>1</v>
      </c>
    </row>
    <row r="118" spans="1:21" ht="14.4" customHeight="1" x14ac:dyDescent="0.3">
      <c r="A118" s="528">
        <v>29</v>
      </c>
      <c r="B118" s="529" t="s">
        <v>451</v>
      </c>
      <c r="C118" s="529" t="s">
        <v>669</v>
      </c>
      <c r="D118" s="530" t="s">
        <v>1370</v>
      </c>
      <c r="E118" s="531" t="s">
        <v>677</v>
      </c>
      <c r="F118" s="529" t="s">
        <v>668</v>
      </c>
      <c r="G118" s="529" t="s">
        <v>828</v>
      </c>
      <c r="H118" s="529" t="s">
        <v>452</v>
      </c>
      <c r="I118" s="529" t="s">
        <v>944</v>
      </c>
      <c r="J118" s="529" t="s">
        <v>945</v>
      </c>
      <c r="K118" s="529" t="s">
        <v>946</v>
      </c>
      <c r="L118" s="532">
        <v>378.48</v>
      </c>
      <c r="M118" s="532">
        <v>378.48</v>
      </c>
      <c r="N118" s="529">
        <v>1</v>
      </c>
      <c r="O118" s="533">
        <v>1</v>
      </c>
      <c r="P118" s="532">
        <v>378.48</v>
      </c>
      <c r="Q118" s="534">
        <v>1</v>
      </c>
      <c r="R118" s="529">
        <v>1</v>
      </c>
      <c r="S118" s="534">
        <v>1</v>
      </c>
      <c r="T118" s="533">
        <v>1</v>
      </c>
      <c r="U118" s="535">
        <v>1</v>
      </c>
    </row>
    <row r="119" spans="1:21" ht="14.4" customHeight="1" x14ac:dyDescent="0.3">
      <c r="A119" s="528">
        <v>29</v>
      </c>
      <c r="B119" s="529" t="s">
        <v>451</v>
      </c>
      <c r="C119" s="529" t="s">
        <v>669</v>
      </c>
      <c r="D119" s="530" t="s">
        <v>1370</v>
      </c>
      <c r="E119" s="531" t="s">
        <v>677</v>
      </c>
      <c r="F119" s="529" t="s">
        <v>668</v>
      </c>
      <c r="G119" s="529" t="s">
        <v>828</v>
      </c>
      <c r="H119" s="529" t="s">
        <v>452</v>
      </c>
      <c r="I119" s="529" t="s">
        <v>835</v>
      </c>
      <c r="J119" s="529" t="s">
        <v>836</v>
      </c>
      <c r="K119" s="529" t="s">
        <v>837</v>
      </c>
      <c r="L119" s="532">
        <v>409.87</v>
      </c>
      <c r="M119" s="532">
        <v>409.87</v>
      </c>
      <c r="N119" s="529">
        <v>1</v>
      </c>
      <c r="O119" s="533">
        <v>1</v>
      </c>
      <c r="P119" s="532">
        <v>409.87</v>
      </c>
      <c r="Q119" s="534">
        <v>1</v>
      </c>
      <c r="R119" s="529">
        <v>1</v>
      </c>
      <c r="S119" s="534">
        <v>1</v>
      </c>
      <c r="T119" s="533">
        <v>1</v>
      </c>
      <c r="U119" s="535">
        <v>1</v>
      </c>
    </row>
    <row r="120" spans="1:21" ht="14.4" customHeight="1" x14ac:dyDescent="0.3">
      <c r="A120" s="528">
        <v>29</v>
      </c>
      <c r="B120" s="529" t="s">
        <v>451</v>
      </c>
      <c r="C120" s="529" t="s">
        <v>669</v>
      </c>
      <c r="D120" s="530" t="s">
        <v>1370</v>
      </c>
      <c r="E120" s="531" t="s">
        <v>677</v>
      </c>
      <c r="F120" s="529" t="s">
        <v>668</v>
      </c>
      <c r="G120" s="529" t="s">
        <v>828</v>
      </c>
      <c r="H120" s="529" t="s">
        <v>452</v>
      </c>
      <c r="I120" s="529" t="s">
        <v>947</v>
      </c>
      <c r="J120" s="529" t="s">
        <v>948</v>
      </c>
      <c r="K120" s="529" t="s">
        <v>949</v>
      </c>
      <c r="L120" s="532">
        <v>58.5</v>
      </c>
      <c r="M120" s="532">
        <v>117</v>
      </c>
      <c r="N120" s="529">
        <v>2</v>
      </c>
      <c r="O120" s="533">
        <v>2</v>
      </c>
      <c r="P120" s="532">
        <v>117</v>
      </c>
      <c r="Q120" s="534">
        <v>1</v>
      </c>
      <c r="R120" s="529">
        <v>2</v>
      </c>
      <c r="S120" s="534">
        <v>1</v>
      </c>
      <c r="T120" s="533">
        <v>2</v>
      </c>
      <c r="U120" s="535">
        <v>1</v>
      </c>
    </row>
    <row r="121" spans="1:21" ht="14.4" customHeight="1" x14ac:dyDescent="0.3">
      <c r="A121" s="528">
        <v>29</v>
      </c>
      <c r="B121" s="529" t="s">
        <v>451</v>
      </c>
      <c r="C121" s="529" t="s">
        <v>669</v>
      </c>
      <c r="D121" s="530" t="s">
        <v>1370</v>
      </c>
      <c r="E121" s="531" t="s">
        <v>677</v>
      </c>
      <c r="F121" s="529" t="s">
        <v>668</v>
      </c>
      <c r="G121" s="529" t="s">
        <v>828</v>
      </c>
      <c r="H121" s="529" t="s">
        <v>452</v>
      </c>
      <c r="I121" s="529" t="s">
        <v>861</v>
      </c>
      <c r="J121" s="529" t="s">
        <v>862</v>
      </c>
      <c r="K121" s="529" t="s">
        <v>863</v>
      </c>
      <c r="L121" s="532">
        <v>246.48</v>
      </c>
      <c r="M121" s="532">
        <v>246.48</v>
      </c>
      <c r="N121" s="529">
        <v>1</v>
      </c>
      <c r="O121" s="533">
        <v>1</v>
      </c>
      <c r="P121" s="532">
        <v>246.48</v>
      </c>
      <c r="Q121" s="534">
        <v>1</v>
      </c>
      <c r="R121" s="529">
        <v>1</v>
      </c>
      <c r="S121" s="534">
        <v>1</v>
      </c>
      <c r="T121" s="533">
        <v>1</v>
      </c>
      <c r="U121" s="535">
        <v>1</v>
      </c>
    </row>
    <row r="122" spans="1:21" ht="14.4" customHeight="1" x14ac:dyDescent="0.3">
      <c r="A122" s="528">
        <v>29</v>
      </c>
      <c r="B122" s="529" t="s">
        <v>451</v>
      </c>
      <c r="C122" s="529" t="s">
        <v>669</v>
      </c>
      <c r="D122" s="530" t="s">
        <v>1370</v>
      </c>
      <c r="E122" s="531" t="s">
        <v>677</v>
      </c>
      <c r="F122" s="529" t="s">
        <v>668</v>
      </c>
      <c r="G122" s="529" t="s">
        <v>828</v>
      </c>
      <c r="H122" s="529" t="s">
        <v>452</v>
      </c>
      <c r="I122" s="529" t="s">
        <v>950</v>
      </c>
      <c r="J122" s="529" t="s">
        <v>951</v>
      </c>
      <c r="K122" s="529" t="s">
        <v>952</v>
      </c>
      <c r="L122" s="532">
        <v>261.29000000000002</v>
      </c>
      <c r="M122" s="532">
        <v>261.29000000000002</v>
      </c>
      <c r="N122" s="529">
        <v>1</v>
      </c>
      <c r="O122" s="533">
        <v>1</v>
      </c>
      <c r="P122" s="532">
        <v>261.29000000000002</v>
      </c>
      <c r="Q122" s="534">
        <v>1</v>
      </c>
      <c r="R122" s="529">
        <v>1</v>
      </c>
      <c r="S122" s="534">
        <v>1</v>
      </c>
      <c r="T122" s="533">
        <v>1</v>
      </c>
      <c r="U122" s="535">
        <v>1</v>
      </c>
    </row>
    <row r="123" spans="1:21" ht="14.4" customHeight="1" x14ac:dyDescent="0.3">
      <c r="A123" s="528">
        <v>29</v>
      </c>
      <c r="B123" s="529" t="s">
        <v>451</v>
      </c>
      <c r="C123" s="529" t="s">
        <v>669</v>
      </c>
      <c r="D123" s="530" t="s">
        <v>1370</v>
      </c>
      <c r="E123" s="531" t="s">
        <v>677</v>
      </c>
      <c r="F123" s="529" t="s">
        <v>668</v>
      </c>
      <c r="G123" s="529" t="s">
        <v>828</v>
      </c>
      <c r="H123" s="529" t="s">
        <v>452</v>
      </c>
      <c r="I123" s="529" t="s">
        <v>953</v>
      </c>
      <c r="J123" s="529" t="s">
        <v>954</v>
      </c>
      <c r="K123" s="529" t="s">
        <v>955</v>
      </c>
      <c r="L123" s="532">
        <v>1000</v>
      </c>
      <c r="M123" s="532">
        <v>1000</v>
      </c>
      <c r="N123" s="529">
        <v>1</v>
      </c>
      <c r="O123" s="533">
        <v>1</v>
      </c>
      <c r="P123" s="532">
        <v>1000</v>
      </c>
      <c r="Q123" s="534">
        <v>1</v>
      </c>
      <c r="R123" s="529">
        <v>1</v>
      </c>
      <c r="S123" s="534">
        <v>1</v>
      </c>
      <c r="T123" s="533">
        <v>1</v>
      </c>
      <c r="U123" s="535">
        <v>1</v>
      </c>
    </row>
    <row r="124" spans="1:21" ht="14.4" customHeight="1" x14ac:dyDescent="0.3">
      <c r="A124" s="528">
        <v>29</v>
      </c>
      <c r="B124" s="529" t="s">
        <v>451</v>
      </c>
      <c r="C124" s="529" t="s">
        <v>669</v>
      </c>
      <c r="D124" s="530" t="s">
        <v>1370</v>
      </c>
      <c r="E124" s="531" t="s">
        <v>677</v>
      </c>
      <c r="F124" s="529" t="s">
        <v>668</v>
      </c>
      <c r="G124" s="529" t="s">
        <v>956</v>
      </c>
      <c r="H124" s="529" t="s">
        <v>452</v>
      </c>
      <c r="I124" s="529" t="s">
        <v>957</v>
      </c>
      <c r="J124" s="529" t="s">
        <v>958</v>
      </c>
      <c r="K124" s="529"/>
      <c r="L124" s="532">
        <v>0</v>
      </c>
      <c r="M124" s="532">
        <v>0</v>
      </c>
      <c r="N124" s="529">
        <v>2</v>
      </c>
      <c r="O124" s="533">
        <v>2</v>
      </c>
      <c r="P124" s="532"/>
      <c r="Q124" s="534"/>
      <c r="R124" s="529"/>
      <c r="S124" s="534">
        <v>0</v>
      </c>
      <c r="T124" s="533"/>
      <c r="U124" s="535">
        <v>0</v>
      </c>
    </row>
    <row r="125" spans="1:21" ht="14.4" customHeight="1" x14ac:dyDescent="0.3">
      <c r="A125" s="528">
        <v>29</v>
      </c>
      <c r="B125" s="529" t="s">
        <v>451</v>
      </c>
      <c r="C125" s="529" t="s">
        <v>669</v>
      </c>
      <c r="D125" s="530" t="s">
        <v>1370</v>
      </c>
      <c r="E125" s="531" t="s">
        <v>680</v>
      </c>
      <c r="F125" s="529" t="s">
        <v>666</v>
      </c>
      <c r="G125" s="529" t="s">
        <v>684</v>
      </c>
      <c r="H125" s="529" t="s">
        <v>452</v>
      </c>
      <c r="I125" s="529" t="s">
        <v>959</v>
      </c>
      <c r="J125" s="529" t="s">
        <v>686</v>
      </c>
      <c r="K125" s="529" t="s">
        <v>692</v>
      </c>
      <c r="L125" s="532">
        <v>154.36000000000001</v>
      </c>
      <c r="M125" s="532">
        <v>154.36000000000001</v>
      </c>
      <c r="N125" s="529">
        <v>1</v>
      </c>
      <c r="O125" s="533">
        <v>0.5</v>
      </c>
      <c r="P125" s="532">
        <v>154.36000000000001</v>
      </c>
      <c r="Q125" s="534">
        <v>1</v>
      </c>
      <c r="R125" s="529">
        <v>1</v>
      </c>
      <c r="S125" s="534">
        <v>1</v>
      </c>
      <c r="T125" s="533">
        <v>0.5</v>
      </c>
      <c r="U125" s="535">
        <v>1</v>
      </c>
    </row>
    <row r="126" spans="1:21" ht="14.4" customHeight="1" x14ac:dyDescent="0.3">
      <c r="A126" s="528">
        <v>29</v>
      </c>
      <c r="B126" s="529" t="s">
        <v>451</v>
      </c>
      <c r="C126" s="529" t="s">
        <v>669</v>
      </c>
      <c r="D126" s="530" t="s">
        <v>1370</v>
      </c>
      <c r="E126" s="531" t="s">
        <v>680</v>
      </c>
      <c r="F126" s="529" t="s">
        <v>666</v>
      </c>
      <c r="G126" s="529" t="s">
        <v>684</v>
      </c>
      <c r="H126" s="529" t="s">
        <v>1371</v>
      </c>
      <c r="I126" s="529" t="s">
        <v>691</v>
      </c>
      <c r="J126" s="529" t="s">
        <v>689</v>
      </c>
      <c r="K126" s="529" t="s">
        <v>692</v>
      </c>
      <c r="L126" s="532">
        <v>154.36000000000001</v>
      </c>
      <c r="M126" s="532">
        <v>2469.7600000000002</v>
      </c>
      <c r="N126" s="529">
        <v>16</v>
      </c>
      <c r="O126" s="533">
        <v>8.5</v>
      </c>
      <c r="P126" s="532">
        <v>1852.3200000000002</v>
      </c>
      <c r="Q126" s="534">
        <v>0.75</v>
      </c>
      <c r="R126" s="529">
        <v>12</v>
      </c>
      <c r="S126" s="534">
        <v>0.75</v>
      </c>
      <c r="T126" s="533">
        <v>6</v>
      </c>
      <c r="U126" s="535">
        <v>0.70588235294117652</v>
      </c>
    </row>
    <row r="127" spans="1:21" ht="14.4" customHeight="1" x14ac:dyDescent="0.3">
      <c r="A127" s="528">
        <v>29</v>
      </c>
      <c r="B127" s="529" t="s">
        <v>451</v>
      </c>
      <c r="C127" s="529" t="s">
        <v>669</v>
      </c>
      <c r="D127" s="530" t="s">
        <v>1370</v>
      </c>
      <c r="E127" s="531" t="s">
        <v>680</v>
      </c>
      <c r="F127" s="529" t="s">
        <v>666</v>
      </c>
      <c r="G127" s="529" t="s">
        <v>684</v>
      </c>
      <c r="H127" s="529" t="s">
        <v>1371</v>
      </c>
      <c r="I127" s="529" t="s">
        <v>699</v>
      </c>
      <c r="J127" s="529" t="s">
        <v>689</v>
      </c>
      <c r="K127" s="529" t="s">
        <v>700</v>
      </c>
      <c r="L127" s="532">
        <v>225.06</v>
      </c>
      <c r="M127" s="532">
        <v>225.06</v>
      </c>
      <c r="N127" s="529">
        <v>1</v>
      </c>
      <c r="O127" s="533">
        <v>1</v>
      </c>
      <c r="P127" s="532">
        <v>225.06</v>
      </c>
      <c r="Q127" s="534">
        <v>1</v>
      </c>
      <c r="R127" s="529">
        <v>1</v>
      </c>
      <c r="S127" s="534">
        <v>1</v>
      </c>
      <c r="T127" s="533">
        <v>1</v>
      </c>
      <c r="U127" s="535">
        <v>1</v>
      </c>
    </row>
    <row r="128" spans="1:21" ht="14.4" customHeight="1" x14ac:dyDescent="0.3">
      <c r="A128" s="528">
        <v>29</v>
      </c>
      <c r="B128" s="529" t="s">
        <v>451</v>
      </c>
      <c r="C128" s="529" t="s">
        <v>669</v>
      </c>
      <c r="D128" s="530" t="s">
        <v>1370</v>
      </c>
      <c r="E128" s="531" t="s">
        <v>680</v>
      </c>
      <c r="F128" s="529" t="s">
        <v>666</v>
      </c>
      <c r="G128" s="529" t="s">
        <v>960</v>
      </c>
      <c r="H128" s="529" t="s">
        <v>452</v>
      </c>
      <c r="I128" s="529" t="s">
        <v>961</v>
      </c>
      <c r="J128" s="529" t="s">
        <v>962</v>
      </c>
      <c r="K128" s="529" t="s">
        <v>963</v>
      </c>
      <c r="L128" s="532">
        <v>582.21</v>
      </c>
      <c r="M128" s="532">
        <v>582.21</v>
      </c>
      <c r="N128" s="529">
        <v>1</v>
      </c>
      <c r="O128" s="533">
        <v>0.5</v>
      </c>
      <c r="P128" s="532">
        <v>582.21</v>
      </c>
      <c r="Q128" s="534">
        <v>1</v>
      </c>
      <c r="R128" s="529">
        <v>1</v>
      </c>
      <c r="S128" s="534">
        <v>1</v>
      </c>
      <c r="T128" s="533">
        <v>0.5</v>
      </c>
      <c r="U128" s="535">
        <v>1</v>
      </c>
    </row>
    <row r="129" spans="1:21" ht="14.4" customHeight="1" x14ac:dyDescent="0.3">
      <c r="A129" s="528">
        <v>29</v>
      </c>
      <c r="B129" s="529" t="s">
        <v>451</v>
      </c>
      <c r="C129" s="529" t="s">
        <v>669</v>
      </c>
      <c r="D129" s="530" t="s">
        <v>1370</v>
      </c>
      <c r="E129" s="531" t="s">
        <v>680</v>
      </c>
      <c r="F129" s="529" t="s">
        <v>666</v>
      </c>
      <c r="G129" s="529" t="s">
        <v>701</v>
      </c>
      <c r="H129" s="529" t="s">
        <v>452</v>
      </c>
      <c r="I129" s="529" t="s">
        <v>702</v>
      </c>
      <c r="J129" s="529" t="s">
        <v>703</v>
      </c>
      <c r="K129" s="529" t="s">
        <v>704</v>
      </c>
      <c r="L129" s="532">
        <v>0</v>
      </c>
      <c r="M129" s="532">
        <v>0</v>
      </c>
      <c r="N129" s="529">
        <v>18</v>
      </c>
      <c r="O129" s="533">
        <v>18</v>
      </c>
      <c r="P129" s="532">
        <v>0</v>
      </c>
      <c r="Q129" s="534"/>
      <c r="R129" s="529">
        <v>17</v>
      </c>
      <c r="S129" s="534">
        <v>0.94444444444444442</v>
      </c>
      <c r="T129" s="533">
        <v>17</v>
      </c>
      <c r="U129" s="535">
        <v>0.94444444444444442</v>
      </c>
    </row>
    <row r="130" spans="1:21" ht="14.4" customHeight="1" x14ac:dyDescent="0.3">
      <c r="A130" s="528">
        <v>29</v>
      </c>
      <c r="B130" s="529" t="s">
        <v>451</v>
      </c>
      <c r="C130" s="529" t="s">
        <v>669</v>
      </c>
      <c r="D130" s="530" t="s">
        <v>1370</v>
      </c>
      <c r="E130" s="531" t="s">
        <v>680</v>
      </c>
      <c r="F130" s="529" t="s">
        <v>666</v>
      </c>
      <c r="G130" s="529" t="s">
        <v>707</v>
      </c>
      <c r="H130" s="529" t="s">
        <v>452</v>
      </c>
      <c r="I130" s="529" t="s">
        <v>871</v>
      </c>
      <c r="J130" s="529" t="s">
        <v>709</v>
      </c>
      <c r="K130" s="529" t="s">
        <v>872</v>
      </c>
      <c r="L130" s="532">
        <v>170.52</v>
      </c>
      <c r="M130" s="532">
        <v>170.52</v>
      </c>
      <c r="N130" s="529">
        <v>1</v>
      </c>
      <c r="O130" s="533">
        <v>0.5</v>
      </c>
      <c r="P130" s="532">
        <v>170.52</v>
      </c>
      <c r="Q130" s="534">
        <v>1</v>
      </c>
      <c r="R130" s="529">
        <v>1</v>
      </c>
      <c r="S130" s="534">
        <v>1</v>
      </c>
      <c r="T130" s="533">
        <v>0.5</v>
      </c>
      <c r="U130" s="535">
        <v>1</v>
      </c>
    </row>
    <row r="131" spans="1:21" ht="14.4" customHeight="1" x14ac:dyDescent="0.3">
      <c r="A131" s="528">
        <v>29</v>
      </c>
      <c r="B131" s="529" t="s">
        <v>451</v>
      </c>
      <c r="C131" s="529" t="s">
        <v>669</v>
      </c>
      <c r="D131" s="530" t="s">
        <v>1370</v>
      </c>
      <c r="E131" s="531" t="s">
        <v>680</v>
      </c>
      <c r="F131" s="529" t="s">
        <v>666</v>
      </c>
      <c r="G131" s="529" t="s">
        <v>964</v>
      </c>
      <c r="H131" s="529" t="s">
        <v>452</v>
      </c>
      <c r="I131" s="529" t="s">
        <v>965</v>
      </c>
      <c r="J131" s="529" t="s">
        <v>966</v>
      </c>
      <c r="K131" s="529" t="s">
        <v>967</v>
      </c>
      <c r="L131" s="532">
        <v>72.5</v>
      </c>
      <c r="M131" s="532">
        <v>72.5</v>
      </c>
      <c r="N131" s="529">
        <v>1</v>
      </c>
      <c r="O131" s="533">
        <v>0.5</v>
      </c>
      <c r="P131" s="532"/>
      <c r="Q131" s="534">
        <v>0</v>
      </c>
      <c r="R131" s="529"/>
      <c r="S131" s="534">
        <v>0</v>
      </c>
      <c r="T131" s="533"/>
      <c r="U131" s="535">
        <v>0</v>
      </c>
    </row>
    <row r="132" spans="1:21" ht="14.4" customHeight="1" x14ac:dyDescent="0.3">
      <c r="A132" s="528">
        <v>29</v>
      </c>
      <c r="B132" s="529" t="s">
        <v>451</v>
      </c>
      <c r="C132" s="529" t="s">
        <v>669</v>
      </c>
      <c r="D132" s="530" t="s">
        <v>1370</v>
      </c>
      <c r="E132" s="531" t="s">
        <v>680</v>
      </c>
      <c r="F132" s="529" t="s">
        <v>666</v>
      </c>
      <c r="G132" s="529" t="s">
        <v>873</v>
      </c>
      <c r="H132" s="529" t="s">
        <v>452</v>
      </c>
      <c r="I132" s="529" t="s">
        <v>968</v>
      </c>
      <c r="J132" s="529" t="s">
        <v>969</v>
      </c>
      <c r="K132" s="529" t="s">
        <v>872</v>
      </c>
      <c r="L132" s="532">
        <v>78.33</v>
      </c>
      <c r="M132" s="532">
        <v>78.33</v>
      </c>
      <c r="N132" s="529">
        <v>1</v>
      </c>
      <c r="O132" s="533">
        <v>1</v>
      </c>
      <c r="P132" s="532">
        <v>78.33</v>
      </c>
      <c r="Q132" s="534">
        <v>1</v>
      </c>
      <c r="R132" s="529">
        <v>1</v>
      </c>
      <c r="S132" s="534">
        <v>1</v>
      </c>
      <c r="T132" s="533">
        <v>1</v>
      </c>
      <c r="U132" s="535">
        <v>1</v>
      </c>
    </row>
    <row r="133" spans="1:21" ht="14.4" customHeight="1" x14ac:dyDescent="0.3">
      <c r="A133" s="528">
        <v>29</v>
      </c>
      <c r="B133" s="529" t="s">
        <v>451</v>
      </c>
      <c r="C133" s="529" t="s">
        <v>669</v>
      </c>
      <c r="D133" s="530" t="s">
        <v>1370</v>
      </c>
      <c r="E133" s="531" t="s">
        <v>680</v>
      </c>
      <c r="F133" s="529" t="s">
        <v>666</v>
      </c>
      <c r="G133" s="529" t="s">
        <v>882</v>
      </c>
      <c r="H133" s="529" t="s">
        <v>452</v>
      </c>
      <c r="I133" s="529" t="s">
        <v>970</v>
      </c>
      <c r="J133" s="529" t="s">
        <v>971</v>
      </c>
      <c r="K133" s="529" t="s">
        <v>972</v>
      </c>
      <c r="L133" s="532">
        <v>24.35</v>
      </c>
      <c r="M133" s="532">
        <v>24.35</v>
      </c>
      <c r="N133" s="529">
        <v>1</v>
      </c>
      <c r="O133" s="533">
        <v>1</v>
      </c>
      <c r="P133" s="532"/>
      <c r="Q133" s="534">
        <v>0</v>
      </c>
      <c r="R133" s="529"/>
      <c r="S133" s="534">
        <v>0</v>
      </c>
      <c r="T133" s="533"/>
      <c r="U133" s="535">
        <v>0</v>
      </c>
    </row>
    <row r="134" spans="1:21" ht="14.4" customHeight="1" x14ac:dyDescent="0.3">
      <c r="A134" s="528">
        <v>29</v>
      </c>
      <c r="B134" s="529" t="s">
        <v>451</v>
      </c>
      <c r="C134" s="529" t="s">
        <v>669</v>
      </c>
      <c r="D134" s="530" t="s">
        <v>1370</v>
      </c>
      <c r="E134" s="531" t="s">
        <v>680</v>
      </c>
      <c r="F134" s="529" t="s">
        <v>666</v>
      </c>
      <c r="G134" s="529" t="s">
        <v>973</v>
      </c>
      <c r="H134" s="529" t="s">
        <v>452</v>
      </c>
      <c r="I134" s="529" t="s">
        <v>974</v>
      </c>
      <c r="J134" s="529" t="s">
        <v>975</v>
      </c>
      <c r="K134" s="529" t="s">
        <v>976</v>
      </c>
      <c r="L134" s="532">
        <v>91.11</v>
      </c>
      <c r="M134" s="532">
        <v>91.11</v>
      </c>
      <c r="N134" s="529">
        <v>1</v>
      </c>
      <c r="O134" s="533">
        <v>0.5</v>
      </c>
      <c r="P134" s="532">
        <v>91.11</v>
      </c>
      <c r="Q134" s="534">
        <v>1</v>
      </c>
      <c r="R134" s="529">
        <v>1</v>
      </c>
      <c r="S134" s="534">
        <v>1</v>
      </c>
      <c r="T134" s="533">
        <v>0.5</v>
      </c>
      <c r="U134" s="535">
        <v>1</v>
      </c>
    </row>
    <row r="135" spans="1:21" ht="14.4" customHeight="1" x14ac:dyDescent="0.3">
      <c r="A135" s="528">
        <v>29</v>
      </c>
      <c r="B135" s="529" t="s">
        <v>451</v>
      </c>
      <c r="C135" s="529" t="s">
        <v>669</v>
      </c>
      <c r="D135" s="530" t="s">
        <v>1370</v>
      </c>
      <c r="E135" s="531" t="s">
        <v>680</v>
      </c>
      <c r="F135" s="529" t="s">
        <v>666</v>
      </c>
      <c r="G135" s="529" t="s">
        <v>973</v>
      </c>
      <c r="H135" s="529" t="s">
        <v>452</v>
      </c>
      <c r="I135" s="529" t="s">
        <v>977</v>
      </c>
      <c r="J135" s="529" t="s">
        <v>975</v>
      </c>
      <c r="K135" s="529" t="s">
        <v>976</v>
      </c>
      <c r="L135" s="532">
        <v>91.11</v>
      </c>
      <c r="M135" s="532">
        <v>182.22</v>
      </c>
      <c r="N135" s="529">
        <v>2</v>
      </c>
      <c r="O135" s="533">
        <v>0.5</v>
      </c>
      <c r="P135" s="532"/>
      <c r="Q135" s="534">
        <v>0</v>
      </c>
      <c r="R135" s="529"/>
      <c r="S135" s="534">
        <v>0</v>
      </c>
      <c r="T135" s="533"/>
      <c r="U135" s="535">
        <v>0</v>
      </c>
    </row>
    <row r="136" spans="1:21" ht="14.4" customHeight="1" x14ac:dyDescent="0.3">
      <c r="A136" s="528">
        <v>29</v>
      </c>
      <c r="B136" s="529" t="s">
        <v>451</v>
      </c>
      <c r="C136" s="529" t="s">
        <v>669</v>
      </c>
      <c r="D136" s="530" t="s">
        <v>1370</v>
      </c>
      <c r="E136" s="531" t="s">
        <v>680</v>
      </c>
      <c r="F136" s="529" t="s">
        <v>666</v>
      </c>
      <c r="G136" s="529" t="s">
        <v>978</v>
      </c>
      <c r="H136" s="529" t="s">
        <v>1371</v>
      </c>
      <c r="I136" s="529" t="s">
        <v>979</v>
      </c>
      <c r="J136" s="529" t="s">
        <v>980</v>
      </c>
      <c r="K136" s="529" t="s">
        <v>981</v>
      </c>
      <c r="L136" s="532">
        <v>173.14</v>
      </c>
      <c r="M136" s="532">
        <v>173.14</v>
      </c>
      <c r="N136" s="529">
        <v>1</v>
      </c>
      <c r="O136" s="533">
        <v>1</v>
      </c>
      <c r="P136" s="532"/>
      <c r="Q136" s="534">
        <v>0</v>
      </c>
      <c r="R136" s="529"/>
      <c r="S136" s="534">
        <v>0</v>
      </c>
      <c r="T136" s="533"/>
      <c r="U136" s="535">
        <v>0</v>
      </c>
    </row>
    <row r="137" spans="1:21" ht="14.4" customHeight="1" x14ac:dyDescent="0.3">
      <c r="A137" s="528">
        <v>29</v>
      </c>
      <c r="B137" s="529" t="s">
        <v>451</v>
      </c>
      <c r="C137" s="529" t="s">
        <v>669</v>
      </c>
      <c r="D137" s="530" t="s">
        <v>1370</v>
      </c>
      <c r="E137" s="531" t="s">
        <v>680</v>
      </c>
      <c r="F137" s="529" t="s">
        <v>666</v>
      </c>
      <c r="G137" s="529" t="s">
        <v>982</v>
      </c>
      <c r="H137" s="529" t="s">
        <v>452</v>
      </c>
      <c r="I137" s="529" t="s">
        <v>983</v>
      </c>
      <c r="J137" s="529" t="s">
        <v>984</v>
      </c>
      <c r="K137" s="529" t="s">
        <v>985</v>
      </c>
      <c r="L137" s="532">
        <v>107.27</v>
      </c>
      <c r="M137" s="532">
        <v>107.27</v>
      </c>
      <c r="N137" s="529">
        <v>1</v>
      </c>
      <c r="O137" s="533">
        <v>1</v>
      </c>
      <c r="P137" s="532"/>
      <c r="Q137" s="534">
        <v>0</v>
      </c>
      <c r="R137" s="529"/>
      <c r="S137" s="534">
        <v>0</v>
      </c>
      <c r="T137" s="533"/>
      <c r="U137" s="535">
        <v>0</v>
      </c>
    </row>
    <row r="138" spans="1:21" ht="14.4" customHeight="1" x14ac:dyDescent="0.3">
      <c r="A138" s="528">
        <v>29</v>
      </c>
      <c r="B138" s="529" t="s">
        <v>451</v>
      </c>
      <c r="C138" s="529" t="s">
        <v>669</v>
      </c>
      <c r="D138" s="530" t="s">
        <v>1370</v>
      </c>
      <c r="E138" s="531" t="s">
        <v>680</v>
      </c>
      <c r="F138" s="529" t="s">
        <v>666</v>
      </c>
      <c r="G138" s="529" t="s">
        <v>982</v>
      </c>
      <c r="H138" s="529" t="s">
        <v>452</v>
      </c>
      <c r="I138" s="529" t="s">
        <v>986</v>
      </c>
      <c r="J138" s="529" t="s">
        <v>984</v>
      </c>
      <c r="K138" s="529" t="s">
        <v>985</v>
      </c>
      <c r="L138" s="532">
        <v>107.27</v>
      </c>
      <c r="M138" s="532">
        <v>214.54</v>
      </c>
      <c r="N138" s="529">
        <v>2</v>
      </c>
      <c r="O138" s="533">
        <v>1</v>
      </c>
      <c r="P138" s="532"/>
      <c r="Q138" s="534">
        <v>0</v>
      </c>
      <c r="R138" s="529"/>
      <c r="S138" s="534">
        <v>0</v>
      </c>
      <c r="T138" s="533"/>
      <c r="U138" s="535">
        <v>0</v>
      </c>
    </row>
    <row r="139" spans="1:21" ht="14.4" customHeight="1" x14ac:dyDescent="0.3">
      <c r="A139" s="528">
        <v>29</v>
      </c>
      <c r="B139" s="529" t="s">
        <v>451</v>
      </c>
      <c r="C139" s="529" t="s">
        <v>669</v>
      </c>
      <c r="D139" s="530" t="s">
        <v>1370</v>
      </c>
      <c r="E139" s="531" t="s">
        <v>680</v>
      </c>
      <c r="F139" s="529" t="s">
        <v>666</v>
      </c>
      <c r="G139" s="529" t="s">
        <v>987</v>
      </c>
      <c r="H139" s="529" t="s">
        <v>452</v>
      </c>
      <c r="I139" s="529" t="s">
        <v>988</v>
      </c>
      <c r="J139" s="529" t="s">
        <v>989</v>
      </c>
      <c r="K139" s="529" t="s">
        <v>990</v>
      </c>
      <c r="L139" s="532">
        <v>0</v>
      </c>
      <c r="M139" s="532">
        <v>0</v>
      </c>
      <c r="N139" s="529">
        <v>1</v>
      </c>
      <c r="O139" s="533">
        <v>0.5</v>
      </c>
      <c r="P139" s="532"/>
      <c r="Q139" s="534"/>
      <c r="R139" s="529"/>
      <c r="S139" s="534">
        <v>0</v>
      </c>
      <c r="T139" s="533"/>
      <c r="U139" s="535">
        <v>0</v>
      </c>
    </row>
    <row r="140" spans="1:21" ht="14.4" customHeight="1" x14ac:dyDescent="0.3">
      <c r="A140" s="528">
        <v>29</v>
      </c>
      <c r="B140" s="529" t="s">
        <v>451</v>
      </c>
      <c r="C140" s="529" t="s">
        <v>669</v>
      </c>
      <c r="D140" s="530" t="s">
        <v>1370</v>
      </c>
      <c r="E140" s="531" t="s">
        <v>680</v>
      </c>
      <c r="F140" s="529" t="s">
        <v>666</v>
      </c>
      <c r="G140" s="529" t="s">
        <v>991</v>
      </c>
      <c r="H140" s="529" t="s">
        <v>452</v>
      </c>
      <c r="I140" s="529" t="s">
        <v>992</v>
      </c>
      <c r="J140" s="529" t="s">
        <v>993</v>
      </c>
      <c r="K140" s="529" t="s">
        <v>994</v>
      </c>
      <c r="L140" s="532">
        <v>0</v>
      </c>
      <c r="M140" s="532">
        <v>0</v>
      </c>
      <c r="N140" s="529">
        <v>1</v>
      </c>
      <c r="O140" s="533">
        <v>1</v>
      </c>
      <c r="P140" s="532">
        <v>0</v>
      </c>
      <c r="Q140" s="534"/>
      <c r="R140" s="529">
        <v>1</v>
      </c>
      <c r="S140" s="534">
        <v>1</v>
      </c>
      <c r="T140" s="533">
        <v>1</v>
      </c>
      <c r="U140" s="535">
        <v>1</v>
      </c>
    </row>
    <row r="141" spans="1:21" ht="14.4" customHeight="1" x14ac:dyDescent="0.3">
      <c r="A141" s="528">
        <v>29</v>
      </c>
      <c r="B141" s="529" t="s">
        <v>451</v>
      </c>
      <c r="C141" s="529" t="s">
        <v>669</v>
      </c>
      <c r="D141" s="530" t="s">
        <v>1370</v>
      </c>
      <c r="E141" s="531" t="s">
        <v>680</v>
      </c>
      <c r="F141" s="529" t="s">
        <v>666</v>
      </c>
      <c r="G141" s="529" t="s">
        <v>995</v>
      </c>
      <c r="H141" s="529" t="s">
        <v>452</v>
      </c>
      <c r="I141" s="529" t="s">
        <v>996</v>
      </c>
      <c r="J141" s="529" t="s">
        <v>997</v>
      </c>
      <c r="K141" s="529" t="s">
        <v>998</v>
      </c>
      <c r="L141" s="532">
        <v>30.46</v>
      </c>
      <c r="M141" s="532">
        <v>30.46</v>
      </c>
      <c r="N141" s="529">
        <v>1</v>
      </c>
      <c r="O141" s="533">
        <v>0.5</v>
      </c>
      <c r="P141" s="532">
        <v>30.46</v>
      </c>
      <c r="Q141" s="534">
        <v>1</v>
      </c>
      <c r="R141" s="529">
        <v>1</v>
      </c>
      <c r="S141" s="534">
        <v>1</v>
      </c>
      <c r="T141" s="533">
        <v>0.5</v>
      </c>
      <c r="U141" s="535">
        <v>1</v>
      </c>
    </row>
    <row r="142" spans="1:21" ht="14.4" customHeight="1" x14ac:dyDescent="0.3">
      <c r="A142" s="528">
        <v>29</v>
      </c>
      <c r="B142" s="529" t="s">
        <v>451</v>
      </c>
      <c r="C142" s="529" t="s">
        <v>669</v>
      </c>
      <c r="D142" s="530" t="s">
        <v>1370</v>
      </c>
      <c r="E142" s="531" t="s">
        <v>680</v>
      </c>
      <c r="F142" s="529" t="s">
        <v>666</v>
      </c>
      <c r="G142" s="529" t="s">
        <v>995</v>
      </c>
      <c r="H142" s="529" t="s">
        <v>452</v>
      </c>
      <c r="I142" s="529" t="s">
        <v>508</v>
      </c>
      <c r="J142" s="529" t="s">
        <v>509</v>
      </c>
      <c r="K142" s="529" t="s">
        <v>510</v>
      </c>
      <c r="L142" s="532">
        <v>60.9</v>
      </c>
      <c r="M142" s="532">
        <v>304.5</v>
      </c>
      <c r="N142" s="529">
        <v>5</v>
      </c>
      <c r="O142" s="533">
        <v>3</v>
      </c>
      <c r="P142" s="532">
        <v>182.7</v>
      </c>
      <c r="Q142" s="534">
        <v>0.6</v>
      </c>
      <c r="R142" s="529">
        <v>3</v>
      </c>
      <c r="S142" s="534">
        <v>0.6</v>
      </c>
      <c r="T142" s="533">
        <v>1.5</v>
      </c>
      <c r="U142" s="535">
        <v>0.5</v>
      </c>
    </row>
    <row r="143" spans="1:21" ht="14.4" customHeight="1" x14ac:dyDescent="0.3">
      <c r="A143" s="528">
        <v>29</v>
      </c>
      <c r="B143" s="529" t="s">
        <v>451</v>
      </c>
      <c r="C143" s="529" t="s">
        <v>669</v>
      </c>
      <c r="D143" s="530" t="s">
        <v>1370</v>
      </c>
      <c r="E143" s="531" t="s">
        <v>680</v>
      </c>
      <c r="F143" s="529" t="s">
        <v>666</v>
      </c>
      <c r="G143" s="529" t="s">
        <v>999</v>
      </c>
      <c r="H143" s="529" t="s">
        <v>452</v>
      </c>
      <c r="I143" s="529" t="s">
        <v>585</v>
      </c>
      <c r="J143" s="529" t="s">
        <v>586</v>
      </c>
      <c r="K143" s="529" t="s">
        <v>1000</v>
      </c>
      <c r="L143" s="532">
        <v>48.09</v>
      </c>
      <c r="M143" s="532">
        <v>144.27000000000001</v>
      </c>
      <c r="N143" s="529">
        <v>3</v>
      </c>
      <c r="O143" s="533">
        <v>3</v>
      </c>
      <c r="P143" s="532">
        <v>96.18</v>
      </c>
      <c r="Q143" s="534">
        <v>0.66666666666666663</v>
      </c>
      <c r="R143" s="529">
        <v>2</v>
      </c>
      <c r="S143" s="534">
        <v>0.66666666666666663</v>
      </c>
      <c r="T143" s="533">
        <v>2</v>
      </c>
      <c r="U143" s="535">
        <v>0.66666666666666663</v>
      </c>
    </row>
    <row r="144" spans="1:21" ht="14.4" customHeight="1" x14ac:dyDescent="0.3">
      <c r="A144" s="528">
        <v>29</v>
      </c>
      <c r="B144" s="529" t="s">
        <v>451</v>
      </c>
      <c r="C144" s="529" t="s">
        <v>669</v>
      </c>
      <c r="D144" s="530" t="s">
        <v>1370</v>
      </c>
      <c r="E144" s="531" t="s">
        <v>680</v>
      </c>
      <c r="F144" s="529" t="s">
        <v>666</v>
      </c>
      <c r="G144" s="529" t="s">
        <v>892</v>
      </c>
      <c r="H144" s="529" t="s">
        <v>452</v>
      </c>
      <c r="I144" s="529" t="s">
        <v>893</v>
      </c>
      <c r="J144" s="529" t="s">
        <v>894</v>
      </c>
      <c r="K144" s="529" t="s">
        <v>895</v>
      </c>
      <c r="L144" s="532">
        <v>0</v>
      </c>
      <c r="M144" s="532">
        <v>0</v>
      </c>
      <c r="N144" s="529">
        <v>3</v>
      </c>
      <c r="O144" s="533">
        <v>1</v>
      </c>
      <c r="P144" s="532">
        <v>0</v>
      </c>
      <c r="Q144" s="534"/>
      <c r="R144" s="529">
        <v>3</v>
      </c>
      <c r="S144" s="534">
        <v>1</v>
      </c>
      <c r="T144" s="533">
        <v>1</v>
      </c>
      <c r="U144" s="535">
        <v>1</v>
      </c>
    </row>
    <row r="145" spans="1:21" ht="14.4" customHeight="1" x14ac:dyDescent="0.3">
      <c r="A145" s="528">
        <v>29</v>
      </c>
      <c r="B145" s="529" t="s">
        <v>451</v>
      </c>
      <c r="C145" s="529" t="s">
        <v>669</v>
      </c>
      <c r="D145" s="530" t="s">
        <v>1370</v>
      </c>
      <c r="E145" s="531" t="s">
        <v>680</v>
      </c>
      <c r="F145" s="529" t="s">
        <v>666</v>
      </c>
      <c r="G145" s="529" t="s">
        <v>892</v>
      </c>
      <c r="H145" s="529" t="s">
        <v>452</v>
      </c>
      <c r="I145" s="529" t="s">
        <v>896</v>
      </c>
      <c r="J145" s="529" t="s">
        <v>894</v>
      </c>
      <c r="K145" s="529" t="s">
        <v>897</v>
      </c>
      <c r="L145" s="532">
        <v>0</v>
      </c>
      <c r="M145" s="532">
        <v>0</v>
      </c>
      <c r="N145" s="529">
        <v>3</v>
      </c>
      <c r="O145" s="533">
        <v>1.5</v>
      </c>
      <c r="P145" s="532">
        <v>0</v>
      </c>
      <c r="Q145" s="534"/>
      <c r="R145" s="529">
        <v>1</v>
      </c>
      <c r="S145" s="534">
        <v>0.33333333333333331</v>
      </c>
      <c r="T145" s="533">
        <v>0.5</v>
      </c>
      <c r="U145" s="535">
        <v>0.33333333333333331</v>
      </c>
    </row>
    <row r="146" spans="1:21" ht="14.4" customHeight="1" x14ac:dyDescent="0.3">
      <c r="A146" s="528">
        <v>29</v>
      </c>
      <c r="B146" s="529" t="s">
        <v>451</v>
      </c>
      <c r="C146" s="529" t="s">
        <v>669</v>
      </c>
      <c r="D146" s="530" t="s">
        <v>1370</v>
      </c>
      <c r="E146" s="531" t="s">
        <v>680</v>
      </c>
      <c r="F146" s="529" t="s">
        <v>666</v>
      </c>
      <c r="G146" s="529" t="s">
        <v>892</v>
      </c>
      <c r="H146" s="529" t="s">
        <v>452</v>
      </c>
      <c r="I146" s="529" t="s">
        <v>898</v>
      </c>
      <c r="J146" s="529" t="s">
        <v>894</v>
      </c>
      <c r="K146" s="529" t="s">
        <v>899</v>
      </c>
      <c r="L146" s="532">
        <v>0</v>
      </c>
      <c r="M146" s="532">
        <v>0</v>
      </c>
      <c r="N146" s="529">
        <v>1</v>
      </c>
      <c r="O146" s="533">
        <v>0.5</v>
      </c>
      <c r="P146" s="532"/>
      <c r="Q146" s="534"/>
      <c r="R146" s="529"/>
      <c r="S146" s="534">
        <v>0</v>
      </c>
      <c r="T146" s="533"/>
      <c r="U146" s="535">
        <v>0</v>
      </c>
    </row>
    <row r="147" spans="1:21" ht="14.4" customHeight="1" x14ac:dyDescent="0.3">
      <c r="A147" s="528">
        <v>29</v>
      </c>
      <c r="B147" s="529" t="s">
        <v>451</v>
      </c>
      <c r="C147" s="529" t="s">
        <v>669</v>
      </c>
      <c r="D147" s="530" t="s">
        <v>1370</v>
      </c>
      <c r="E147" s="531" t="s">
        <v>680</v>
      </c>
      <c r="F147" s="529" t="s">
        <v>666</v>
      </c>
      <c r="G147" s="529" t="s">
        <v>905</v>
      </c>
      <c r="H147" s="529" t="s">
        <v>452</v>
      </c>
      <c r="I147" s="529" t="s">
        <v>589</v>
      </c>
      <c r="J147" s="529" t="s">
        <v>590</v>
      </c>
      <c r="K147" s="529" t="s">
        <v>906</v>
      </c>
      <c r="L147" s="532">
        <v>61.97</v>
      </c>
      <c r="M147" s="532">
        <v>61.97</v>
      </c>
      <c r="N147" s="529">
        <v>1</v>
      </c>
      <c r="O147" s="533">
        <v>1</v>
      </c>
      <c r="P147" s="532">
        <v>61.97</v>
      </c>
      <c r="Q147" s="534">
        <v>1</v>
      </c>
      <c r="R147" s="529">
        <v>1</v>
      </c>
      <c r="S147" s="534">
        <v>1</v>
      </c>
      <c r="T147" s="533">
        <v>1</v>
      </c>
      <c r="U147" s="535">
        <v>1</v>
      </c>
    </row>
    <row r="148" spans="1:21" ht="14.4" customHeight="1" x14ac:dyDescent="0.3">
      <c r="A148" s="528">
        <v>29</v>
      </c>
      <c r="B148" s="529" t="s">
        <v>451</v>
      </c>
      <c r="C148" s="529" t="s">
        <v>669</v>
      </c>
      <c r="D148" s="530" t="s">
        <v>1370</v>
      </c>
      <c r="E148" s="531" t="s">
        <v>680</v>
      </c>
      <c r="F148" s="529" t="s">
        <v>666</v>
      </c>
      <c r="G148" s="529" t="s">
        <v>1001</v>
      </c>
      <c r="H148" s="529" t="s">
        <v>1371</v>
      </c>
      <c r="I148" s="529" t="s">
        <v>1002</v>
      </c>
      <c r="J148" s="529" t="s">
        <v>1003</v>
      </c>
      <c r="K148" s="529" t="s">
        <v>1004</v>
      </c>
      <c r="L148" s="532">
        <v>115.27</v>
      </c>
      <c r="M148" s="532">
        <v>115.27</v>
      </c>
      <c r="N148" s="529">
        <v>1</v>
      </c>
      <c r="O148" s="533">
        <v>0.5</v>
      </c>
      <c r="P148" s="532">
        <v>115.27</v>
      </c>
      <c r="Q148" s="534">
        <v>1</v>
      </c>
      <c r="R148" s="529">
        <v>1</v>
      </c>
      <c r="S148" s="534">
        <v>1</v>
      </c>
      <c r="T148" s="533">
        <v>0.5</v>
      </c>
      <c r="U148" s="535">
        <v>1</v>
      </c>
    </row>
    <row r="149" spans="1:21" ht="14.4" customHeight="1" x14ac:dyDescent="0.3">
      <c r="A149" s="528">
        <v>29</v>
      </c>
      <c r="B149" s="529" t="s">
        <v>451</v>
      </c>
      <c r="C149" s="529" t="s">
        <v>669</v>
      </c>
      <c r="D149" s="530" t="s">
        <v>1370</v>
      </c>
      <c r="E149" s="531" t="s">
        <v>680</v>
      </c>
      <c r="F149" s="529" t="s">
        <v>666</v>
      </c>
      <c r="G149" s="529" t="s">
        <v>1005</v>
      </c>
      <c r="H149" s="529" t="s">
        <v>452</v>
      </c>
      <c r="I149" s="529" t="s">
        <v>1006</v>
      </c>
      <c r="J149" s="529" t="s">
        <v>1007</v>
      </c>
      <c r="K149" s="529" t="s">
        <v>994</v>
      </c>
      <c r="L149" s="532">
        <v>38.56</v>
      </c>
      <c r="M149" s="532">
        <v>38.56</v>
      </c>
      <c r="N149" s="529">
        <v>1</v>
      </c>
      <c r="O149" s="533">
        <v>0.5</v>
      </c>
      <c r="P149" s="532"/>
      <c r="Q149" s="534">
        <v>0</v>
      </c>
      <c r="R149" s="529"/>
      <c r="S149" s="534">
        <v>0</v>
      </c>
      <c r="T149" s="533"/>
      <c r="U149" s="535">
        <v>0</v>
      </c>
    </row>
    <row r="150" spans="1:21" ht="14.4" customHeight="1" x14ac:dyDescent="0.3">
      <c r="A150" s="528">
        <v>29</v>
      </c>
      <c r="B150" s="529" t="s">
        <v>451</v>
      </c>
      <c r="C150" s="529" t="s">
        <v>669</v>
      </c>
      <c r="D150" s="530" t="s">
        <v>1370</v>
      </c>
      <c r="E150" s="531" t="s">
        <v>680</v>
      </c>
      <c r="F150" s="529" t="s">
        <v>666</v>
      </c>
      <c r="G150" s="529" t="s">
        <v>730</v>
      </c>
      <c r="H150" s="529" t="s">
        <v>1371</v>
      </c>
      <c r="I150" s="529" t="s">
        <v>731</v>
      </c>
      <c r="J150" s="529" t="s">
        <v>732</v>
      </c>
      <c r="K150" s="529" t="s">
        <v>733</v>
      </c>
      <c r="L150" s="532">
        <v>21.13</v>
      </c>
      <c r="M150" s="532">
        <v>21.13</v>
      </c>
      <c r="N150" s="529">
        <v>1</v>
      </c>
      <c r="O150" s="533">
        <v>1</v>
      </c>
      <c r="P150" s="532">
        <v>21.13</v>
      </c>
      <c r="Q150" s="534">
        <v>1</v>
      </c>
      <c r="R150" s="529">
        <v>1</v>
      </c>
      <c r="S150" s="534">
        <v>1</v>
      </c>
      <c r="T150" s="533">
        <v>1</v>
      </c>
      <c r="U150" s="535">
        <v>1</v>
      </c>
    </row>
    <row r="151" spans="1:21" ht="14.4" customHeight="1" x14ac:dyDescent="0.3">
      <c r="A151" s="528">
        <v>29</v>
      </c>
      <c r="B151" s="529" t="s">
        <v>451</v>
      </c>
      <c r="C151" s="529" t="s">
        <v>669</v>
      </c>
      <c r="D151" s="530" t="s">
        <v>1370</v>
      </c>
      <c r="E151" s="531" t="s">
        <v>680</v>
      </c>
      <c r="F151" s="529" t="s">
        <v>666</v>
      </c>
      <c r="G151" s="529" t="s">
        <v>736</v>
      </c>
      <c r="H151" s="529" t="s">
        <v>1371</v>
      </c>
      <c r="I151" s="529" t="s">
        <v>742</v>
      </c>
      <c r="J151" s="529" t="s">
        <v>738</v>
      </c>
      <c r="K151" s="529" t="s">
        <v>743</v>
      </c>
      <c r="L151" s="532">
        <v>543.39</v>
      </c>
      <c r="M151" s="532">
        <v>543.39</v>
      </c>
      <c r="N151" s="529">
        <v>1</v>
      </c>
      <c r="O151" s="533">
        <v>0.5</v>
      </c>
      <c r="P151" s="532"/>
      <c r="Q151" s="534">
        <v>0</v>
      </c>
      <c r="R151" s="529"/>
      <c r="S151" s="534">
        <v>0</v>
      </c>
      <c r="T151" s="533"/>
      <c r="U151" s="535">
        <v>0</v>
      </c>
    </row>
    <row r="152" spans="1:21" ht="14.4" customHeight="1" x14ac:dyDescent="0.3">
      <c r="A152" s="528">
        <v>29</v>
      </c>
      <c r="B152" s="529" t="s">
        <v>451</v>
      </c>
      <c r="C152" s="529" t="s">
        <v>669</v>
      </c>
      <c r="D152" s="530" t="s">
        <v>1370</v>
      </c>
      <c r="E152" s="531" t="s">
        <v>680</v>
      </c>
      <c r="F152" s="529" t="s">
        <v>666</v>
      </c>
      <c r="G152" s="529" t="s">
        <v>736</v>
      </c>
      <c r="H152" s="529" t="s">
        <v>1371</v>
      </c>
      <c r="I152" s="529" t="s">
        <v>1008</v>
      </c>
      <c r="J152" s="529" t="s">
        <v>738</v>
      </c>
      <c r="K152" s="529" t="s">
        <v>743</v>
      </c>
      <c r="L152" s="532">
        <v>543.39</v>
      </c>
      <c r="M152" s="532">
        <v>1086.78</v>
      </c>
      <c r="N152" s="529">
        <v>2</v>
      </c>
      <c r="O152" s="533">
        <v>1</v>
      </c>
      <c r="P152" s="532">
        <v>1086.78</v>
      </c>
      <c r="Q152" s="534">
        <v>1</v>
      </c>
      <c r="R152" s="529">
        <v>2</v>
      </c>
      <c r="S152" s="534">
        <v>1</v>
      </c>
      <c r="T152" s="533">
        <v>1</v>
      </c>
      <c r="U152" s="535">
        <v>1</v>
      </c>
    </row>
    <row r="153" spans="1:21" ht="14.4" customHeight="1" x14ac:dyDescent="0.3">
      <c r="A153" s="528">
        <v>29</v>
      </c>
      <c r="B153" s="529" t="s">
        <v>451</v>
      </c>
      <c r="C153" s="529" t="s">
        <v>669</v>
      </c>
      <c r="D153" s="530" t="s">
        <v>1370</v>
      </c>
      <c r="E153" s="531" t="s">
        <v>680</v>
      </c>
      <c r="F153" s="529" t="s">
        <v>666</v>
      </c>
      <c r="G153" s="529" t="s">
        <v>748</v>
      </c>
      <c r="H153" s="529" t="s">
        <v>1371</v>
      </c>
      <c r="I153" s="529" t="s">
        <v>749</v>
      </c>
      <c r="J153" s="529" t="s">
        <v>558</v>
      </c>
      <c r="K153" s="529" t="s">
        <v>750</v>
      </c>
      <c r="L153" s="532">
        <v>36.54</v>
      </c>
      <c r="M153" s="532">
        <v>36.54</v>
      </c>
      <c r="N153" s="529">
        <v>1</v>
      </c>
      <c r="O153" s="533">
        <v>0.5</v>
      </c>
      <c r="P153" s="532"/>
      <c r="Q153" s="534">
        <v>0</v>
      </c>
      <c r="R153" s="529"/>
      <c r="S153" s="534">
        <v>0</v>
      </c>
      <c r="T153" s="533"/>
      <c r="U153" s="535">
        <v>0</v>
      </c>
    </row>
    <row r="154" spans="1:21" ht="14.4" customHeight="1" x14ac:dyDescent="0.3">
      <c r="A154" s="528">
        <v>29</v>
      </c>
      <c r="B154" s="529" t="s">
        <v>451</v>
      </c>
      <c r="C154" s="529" t="s">
        <v>669</v>
      </c>
      <c r="D154" s="530" t="s">
        <v>1370</v>
      </c>
      <c r="E154" s="531" t="s">
        <v>680</v>
      </c>
      <c r="F154" s="529" t="s">
        <v>666</v>
      </c>
      <c r="G154" s="529" t="s">
        <v>748</v>
      </c>
      <c r="H154" s="529" t="s">
        <v>1371</v>
      </c>
      <c r="I154" s="529" t="s">
        <v>1009</v>
      </c>
      <c r="J154" s="529" t="s">
        <v>558</v>
      </c>
      <c r="K154" s="529" t="s">
        <v>1010</v>
      </c>
      <c r="L154" s="532">
        <v>0</v>
      </c>
      <c r="M154" s="532">
        <v>0</v>
      </c>
      <c r="N154" s="529">
        <v>1</v>
      </c>
      <c r="O154" s="533">
        <v>0.5</v>
      </c>
      <c r="P154" s="532">
        <v>0</v>
      </c>
      <c r="Q154" s="534"/>
      <c r="R154" s="529">
        <v>1</v>
      </c>
      <c r="S154" s="534">
        <v>1</v>
      </c>
      <c r="T154" s="533">
        <v>0.5</v>
      </c>
      <c r="U154" s="535">
        <v>1</v>
      </c>
    </row>
    <row r="155" spans="1:21" ht="14.4" customHeight="1" x14ac:dyDescent="0.3">
      <c r="A155" s="528">
        <v>29</v>
      </c>
      <c r="B155" s="529" t="s">
        <v>451</v>
      </c>
      <c r="C155" s="529" t="s">
        <v>669</v>
      </c>
      <c r="D155" s="530" t="s">
        <v>1370</v>
      </c>
      <c r="E155" s="531" t="s">
        <v>680</v>
      </c>
      <c r="F155" s="529" t="s">
        <v>666</v>
      </c>
      <c r="G155" s="529" t="s">
        <v>748</v>
      </c>
      <c r="H155" s="529" t="s">
        <v>452</v>
      </c>
      <c r="I155" s="529" t="s">
        <v>557</v>
      </c>
      <c r="J155" s="529" t="s">
        <v>558</v>
      </c>
      <c r="K155" s="529" t="s">
        <v>1011</v>
      </c>
      <c r="L155" s="532">
        <v>36.54</v>
      </c>
      <c r="M155" s="532">
        <v>36.54</v>
      </c>
      <c r="N155" s="529">
        <v>1</v>
      </c>
      <c r="O155" s="533">
        <v>0.5</v>
      </c>
      <c r="P155" s="532">
        <v>36.54</v>
      </c>
      <c r="Q155" s="534">
        <v>1</v>
      </c>
      <c r="R155" s="529">
        <v>1</v>
      </c>
      <c r="S155" s="534">
        <v>1</v>
      </c>
      <c r="T155" s="533">
        <v>0.5</v>
      </c>
      <c r="U155" s="535">
        <v>1</v>
      </c>
    </row>
    <row r="156" spans="1:21" ht="14.4" customHeight="1" x14ac:dyDescent="0.3">
      <c r="A156" s="528">
        <v>29</v>
      </c>
      <c r="B156" s="529" t="s">
        <v>451</v>
      </c>
      <c r="C156" s="529" t="s">
        <v>669</v>
      </c>
      <c r="D156" s="530" t="s">
        <v>1370</v>
      </c>
      <c r="E156" s="531" t="s">
        <v>680</v>
      </c>
      <c r="F156" s="529" t="s">
        <v>666</v>
      </c>
      <c r="G156" s="529" t="s">
        <v>748</v>
      </c>
      <c r="H156" s="529" t="s">
        <v>452</v>
      </c>
      <c r="I156" s="529" t="s">
        <v>1012</v>
      </c>
      <c r="J156" s="529" t="s">
        <v>1013</v>
      </c>
      <c r="K156" s="529" t="s">
        <v>1014</v>
      </c>
      <c r="L156" s="532">
        <v>0</v>
      </c>
      <c r="M156" s="532">
        <v>0</v>
      </c>
      <c r="N156" s="529">
        <v>3</v>
      </c>
      <c r="O156" s="533">
        <v>2</v>
      </c>
      <c r="P156" s="532">
        <v>0</v>
      </c>
      <c r="Q156" s="534"/>
      <c r="R156" s="529">
        <v>2</v>
      </c>
      <c r="S156" s="534">
        <v>0.66666666666666663</v>
      </c>
      <c r="T156" s="533">
        <v>1</v>
      </c>
      <c r="U156" s="535">
        <v>0.5</v>
      </c>
    </row>
    <row r="157" spans="1:21" ht="14.4" customHeight="1" x14ac:dyDescent="0.3">
      <c r="A157" s="528">
        <v>29</v>
      </c>
      <c r="B157" s="529" t="s">
        <v>451</v>
      </c>
      <c r="C157" s="529" t="s">
        <v>669</v>
      </c>
      <c r="D157" s="530" t="s">
        <v>1370</v>
      </c>
      <c r="E157" s="531" t="s">
        <v>680</v>
      </c>
      <c r="F157" s="529" t="s">
        <v>666</v>
      </c>
      <c r="G157" s="529" t="s">
        <v>748</v>
      </c>
      <c r="H157" s="529" t="s">
        <v>452</v>
      </c>
      <c r="I157" s="529" t="s">
        <v>1015</v>
      </c>
      <c r="J157" s="529" t="s">
        <v>1013</v>
      </c>
      <c r="K157" s="529" t="s">
        <v>1016</v>
      </c>
      <c r="L157" s="532">
        <v>0</v>
      </c>
      <c r="M157" s="532">
        <v>0</v>
      </c>
      <c r="N157" s="529">
        <v>1</v>
      </c>
      <c r="O157" s="533">
        <v>0.5</v>
      </c>
      <c r="P157" s="532"/>
      <c r="Q157" s="534"/>
      <c r="R157" s="529"/>
      <c r="S157" s="534">
        <v>0</v>
      </c>
      <c r="T157" s="533"/>
      <c r="U157" s="535">
        <v>0</v>
      </c>
    </row>
    <row r="158" spans="1:21" ht="14.4" customHeight="1" x14ac:dyDescent="0.3">
      <c r="A158" s="528">
        <v>29</v>
      </c>
      <c r="B158" s="529" t="s">
        <v>451</v>
      </c>
      <c r="C158" s="529" t="s">
        <v>669</v>
      </c>
      <c r="D158" s="530" t="s">
        <v>1370</v>
      </c>
      <c r="E158" s="531" t="s">
        <v>680</v>
      </c>
      <c r="F158" s="529" t="s">
        <v>666</v>
      </c>
      <c r="G158" s="529" t="s">
        <v>1017</v>
      </c>
      <c r="H158" s="529" t="s">
        <v>452</v>
      </c>
      <c r="I158" s="529" t="s">
        <v>1018</v>
      </c>
      <c r="J158" s="529" t="s">
        <v>1019</v>
      </c>
      <c r="K158" s="529" t="s">
        <v>1020</v>
      </c>
      <c r="L158" s="532">
        <v>173.31</v>
      </c>
      <c r="M158" s="532">
        <v>173.31</v>
      </c>
      <c r="N158" s="529">
        <v>1</v>
      </c>
      <c r="O158" s="533">
        <v>1</v>
      </c>
      <c r="P158" s="532">
        <v>173.31</v>
      </c>
      <c r="Q158" s="534">
        <v>1</v>
      </c>
      <c r="R158" s="529">
        <v>1</v>
      </c>
      <c r="S158" s="534">
        <v>1</v>
      </c>
      <c r="T158" s="533">
        <v>1</v>
      </c>
      <c r="U158" s="535">
        <v>1</v>
      </c>
    </row>
    <row r="159" spans="1:21" ht="14.4" customHeight="1" x14ac:dyDescent="0.3">
      <c r="A159" s="528">
        <v>29</v>
      </c>
      <c r="B159" s="529" t="s">
        <v>451</v>
      </c>
      <c r="C159" s="529" t="s">
        <v>669</v>
      </c>
      <c r="D159" s="530" t="s">
        <v>1370</v>
      </c>
      <c r="E159" s="531" t="s">
        <v>680</v>
      </c>
      <c r="F159" s="529" t="s">
        <v>666</v>
      </c>
      <c r="G159" s="529" t="s">
        <v>1017</v>
      </c>
      <c r="H159" s="529" t="s">
        <v>452</v>
      </c>
      <c r="I159" s="529" t="s">
        <v>1021</v>
      </c>
      <c r="J159" s="529" t="s">
        <v>1019</v>
      </c>
      <c r="K159" s="529" t="s">
        <v>1022</v>
      </c>
      <c r="L159" s="532">
        <v>34.659999999999997</v>
      </c>
      <c r="M159" s="532">
        <v>34.659999999999997</v>
      </c>
      <c r="N159" s="529">
        <v>1</v>
      </c>
      <c r="O159" s="533">
        <v>1</v>
      </c>
      <c r="P159" s="532"/>
      <c r="Q159" s="534">
        <v>0</v>
      </c>
      <c r="R159" s="529"/>
      <c r="S159" s="534">
        <v>0</v>
      </c>
      <c r="T159" s="533"/>
      <c r="U159" s="535">
        <v>0</v>
      </c>
    </row>
    <row r="160" spans="1:21" ht="14.4" customHeight="1" x14ac:dyDescent="0.3">
      <c r="A160" s="528">
        <v>29</v>
      </c>
      <c r="B160" s="529" t="s">
        <v>451</v>
      </c>
      <c r="C160" s="529" t="s">
        <v>669</v>
      </c>
      <c r="D160" s="530" t="s">
        <v>1370</v>
      </c>
      <c r="E160" s="531" t="s">
        <v>680</v>
      </c>
      <c r="F160" s="529" t="s">
        <v>666</v>
      </c>
      <c r="G160" s="529" t="s">
        <v>1023</v>
      </c>
      <c r="H160" s="529" t="s">
        <v>452</v>
      </c>
      <c r="I160" s="529" t="s">
        <v>1024</v>
      </c>
      <c r="J160" s="529" t="s">
        <v>1025</v>
      </c>
      <c r="K160" s="529" t="s">
        <v>1026</v>
      </c>
      <c r="L160" s="532">
        <v>0</v>
      </c>
      <c r="M160" s="532">
        <v>0</v>
      </c>
      <c r="N160" s="529">
        <v>2</v>
      </c>
      <c r="O160" s="533">
        <v>0.5</v>
      </c>
      <c r="P160" s="532"/>
      <c r="Q160" s="534"/>
      <c r="R160" s="529"/>
      <c r="S160" s="534">
        <v>0</v>
      </c>
      <c r="T160" s="533"/>
      <c r="U160" s="535">
        <v>0</v>
      </c>
    </row>
    <row r="161" spans="1:21" ht="14.4" customHeight="1" x14ac:dyDescent="0.3">
      <c r="A161" s="528">
        <v>29</v>
      </c>
      <c r="B161" s="529" t="s">
        <v>451</v>
      </c>
      <c r="C161" s="529" t="s">
        <v>669</v>
      </c>
      <c r="D161" s="530" t="s">
        <v>1370</v>
      </c>
      <c r="E161" s="531" t="s">
        <v>680</v>
      </c>
      <c r="F161" s="529" t="s">
        <v>666</v>
      </c>
      <c r="G161" s="529" t="s">
        <v>1027</v>
      </c>
      <c r="H161" s="529" t="s">
        <v>452</v>
      </c>
      <c r="I161" s="529" t="s">
        <v>1028</v>
      </c>
      <c r="J161" s="529" t="s">
        <v>1029</v>
      </c>
      <c r="K161" s="529" t="s">
        <v>1030</v>
      </c>
      <c r="L161" s="532">
        <v>83.68</v>
      </c>
      <c r="M161" s="532">
        <v>251.04000000000002</v>
      </c>
      <c r="N161" s="529">
        <v>3</v>
      </c>
      <c r="O161" s="533">
        <v>2</v>
      </c>
      <c r="P161" s="532"/>
      <c r="Q161" s="534">
        <v>0</v>
      </c>
      <c r="R161" s="529"/>
      <c r="S161" s="534">
        <v>0</v>
      </c>
      <c r="T161" s="533"/>
      <c r="U161" s="535">
        <v>0</v>
      </c>
    </row>
    <row r="162" spans="1:21" ht="14.4" customHeight="1" x14ac:dyDescent="0.3">
      <c r="A162" s="528">
        <v>29</v>
      </c>
      <c r="B162" s="529" t="s">
        <v>451</v>
      </c>
      <c r="C162" s="529" t="s">
        <v>669</v>
      </c>
      <c r="D162" s="530" t="s">
        <v>1370</v>
      </c>
      <c r="E162" s="531" t="s">
        <v>680</v>
      </c>
      <c r="F162" s="529" t="s">
        <v>666</v>
      </c>
      <c r="G162" s="529" t="s">
        <v>763</v>
      </c>
      <c r="H162" s="529" t="s">
        <v>452</v>
      </c>
      <c r="I162" s="529" t="s">
        <v>481</v>
      </c>
      <c r="J162" s="529" t="s">
        <v>764</v>
      </c>
      <c r="K162" s="529" t="s">
        <v>765</v>
      </c>
      <c r="L162" s="532">
        <v>0</v>
      </c>
      <c r="M162" s="532">
        <v>0</v>
      </c>
      <c r="N162" s="529">
        <v>29</v>
      </c>
      <c r="O162" s="533">
        <v>21.5</v>
      </c>
      <c r="P162" s="532">
        <v>0</v>
      </c>
      <c r="Q162" s="534"/>
      <c r="R162" s="529">
        <v>20</v>
      </c>
      <c r="S162" s="534">
        <v>0.68965517241379315</v>
      </c>
      <c r="T162" s="533">
        <v>14</v>
      </c>
      <c r="U162" s="535">
        <v>0.65116279069767447</v>
      </c>
    </row>
    <row r="163" spans="1:21" ht="14.4" customHeight="1" x14ac:dyDescent="0.3">
      <c r="A163" s="528">
        <v>29</v>
      </c>
      <c r="B163" s="529" t="s">
        <v>451</v>
      </c>
      <c r="C163" s="529" t="s">
        <v>669</v>
      </c>
      <c r="D163" s="530" t="s">
        <v>1370</v>
      </c>
      <c r="E163" s="531" t="s">
        <v>680</v>
      </c>
      <c r="F163" s="529" t="s">
        <v>666</v>
      </c>
      <c r="G163" s="529" t="s">
        <v>766</v>
      </c>
      <c r="H163" s="529" t="s">
        <v>452</v>
      </c>
      <c r="I163" s="529" t="s">
        <v>593</v>
      </c>
      <c r="J163" s="529" t="s">
        <v>594</v>
      </c>
      <c r="K163" s="529" t="s">
        <v>768</v>
      </c>
      <c r="L163" s="532">
        <v>299.24</v>
      </c>
      <c r="M163" s="532">
        <v>1795.44</v>
      </c>
      <c r="N163" s="529">
        <v>6</v>
      </c>
      <c r="O163" s="533">
        <v>6</v>
      </c>
      <c r="P163" s="532">
        <v>897.72</v>
      </c>
      <c r="Q163" s="534">
        <v>0.5</v>
      </c>
      <c r="R163" s="529">
        <v>3</v>
      </c>
      <c r="S163" s="534">
        <v>0.5</v>
      </c>
      <c r="T163" s="533">
        <v>3</v>
      </c>
      <c r="U163" s="535">
        <v>0.5</v>
      </c>
    </row>
    <row r="164" spans="1:21" ht="14.4" customHeight="1" x14ac:dyDescent="0.3">
      <c r="A164" s="528">
        <v>29</v>
      </c>
      <c r="B164" s="529" t="s">
        <v>451</v>
      </c>
      <c r="C164" s="529" t="s">
        <v>669</v>
      </c>
      <c r="D164" s="530" t="s">
        <v>1370</v>
      </c>
      <c r="E164" s="531" t="s">
        <v>680</v>
      </c>
      <c r="F164" s="529" t="s">
        <v>666</v>
      </c>
      <c r="G164" s="529" t="s">
        <v>781</v>
      </c>
      <c r="H164" s="529" t="s">
        <v>452</v>
      </c>
      <c r="I164" s="529" t="s">
        <v>597</v>
      </c>
      <c r="J164" s="529" t="s">
        <v>598</v>
      </c>
      <c r="K164" s="529" t="s">
        <v>782</v>
      </c>
      <c r="L164" s="532">
        <v>61.97</v>
      </c>
      <c r="M164" s="532">
        <v>123.94</v>
      </c>
      <c r="N164" s="529">
        <v>2</v>
      </c>
      <c r="O164" s="533">
        <v>1</v>
      </c>
      <c r="P164" s="532">
        <v>61.97</v>
      </c>
      <c r="Q164" s="534">
        <v>0.5</v>
      </c>
      <c r="R164" s="529">
        <v>1</v>
      </c>
      <c r="S164" s="534">
        <v>0.5</v>
      </c>
      <c r="T164" s="533">
        <v>0.5</v>
      </c>
      <c r="U164" s="535">
        <v>0.5</v>
      </c>
    </row>
    <row r="165" spans="1:21" ht="14.4" customHeight="1" x14ac:dyDescent="0.3">
      <c r="A165" s="528">
        <v>29</v>
      </c>
      <c r="B165" s="529" t="s">
        <v>451</v>
      </c>
      <c r="C165" s="529" t="s">
        <v>669</v>
      </c>
      <c r="D165" s="530" t="s">
        <v>1370</v>
      </c>
      <c r="E165" s="531" t="s">
        <v>680</v>
      </c>
      <c r="F165" s="529" t="s">
        <v>666</v>
      </c>
      <c r="G165" s="529" t="s">
        <v>783</v>
      </c>
      <c r="H165" s="529" t="s">
        <v>452</v>
      </c>
      <c r="I165" s="529" t="s">
        <v>1031</v>
      </c>
      <c r="J165" s="529" t="s">
        <v>571</v>
      </c>
      <c r="K165" s="529" t="s">
        <v>1032</v>
      </c>
      <c r="L165" s="532">
        <v>50.32</v>
      </c>
      <c r="M165" s="532">
        <v>201.28</v>
      </c>
      <c r="N165" s="529">
        <v>4</v>
      </c>
      <c r="O165" s="533">
        <v>2.5</v>
      </c>
      <c r="P165" s="532">
        <v>100.64</v>
      </c>
      <c r="Q165" s="534">
        <v>0.5</v>
      </c>
      <c r="R165" s="529">
        <v>2</v>
      </c>
      <c r="S165" s="534">
        <v>0.5</v>
      </c>
      <c r="T165" s="533">
        <v>1</v>
      </c>
      <c r="U165" s="535">
        <v>0.4</v>
      </c>
    </row>
    <row r="166" spans="1:21" ht="14.4" customHeight="1" x14ac:dyDescent="0.3">
      <c r="A166" s="528">
        <v>29</v>
      </c>
      <c r="B166" s="529" t="s">
        <v>451</v>
      </c>
      <c r="C166" s="529" t="s">
        <v>669</v>
      </c>
      <c r="D166" s="530" t="s">
        <v>1370</v>
      </c>
      <c r="E166" s="531" t="s">
        <v>680</v>
      </c>
      <c r="F166" s="529" t="s">
        <v>666</v>
      </c>
      <c r="G166" s="529" t="s">
        <v>783</v>
      </c>
      <c r="H166" s="529" t="s">
        <v>452</v>
      </c>
      <c r="I166" s="529" t="s">
        <v>1033</v>
      </c>
      <c r="J166" s="529" t="s">
        <v>571</v>
      </c>
      <c r="K166" s="529" t="s">
        <v>1034</v>
      </c>
      <c r="L166" s="532">
        <v>100.62</v>
      </c>
      <c r="M166" s="532">
        <v>100.62</v>
      </c>
      <c r="N166" s="529">
        <v>1</v>
      </c>
      <c r="O166" s="533">
        <v>0.5</v>
      </c>
      <c r="P166" s="532">
        <v>100.62</v>
      </c>
      <c r="Q166" s="534">
        <v>1</v>
      </c>
      <c r="R166" s="529">
        <v>1</v>
      </c>
      <c r="S166" s="534">
        <v>1</v>
      </c>
      <c r="T166" s="533">
        <v>0.5</v>
      </c>
      <c r="U166" s="535">
        <v>1</v>
      </c>
    </row>
    <row r="167" spans="1:21" ht="14.4" customHeight="1" x14ac:dyDescent="0.3">
      <c r="A167" s="528">
        <v>29</v>
      </c>
      <c r="B167" s="529" t="s">
        <v>451</v>
      </c>
      <c r="C167" s="529" t="s">
        <v>669</v>
      </c>
      <c r="D167" s="530" t="s">
        <v>1370</v>
      </c>
      <c r="E167" s="531" t="s">
        <v>680</v>
      </c>
      <c r="F167" s="529" t="s">
        <v>666</v>
      </c>
      <c r="G167" s="529" t="s">
        <v>786</v>
      </c>
      <c r="H167" s="529" t="s">
        <v>452</v>
      </c>
      <c r="I167" s="529" t="s">
        <v>787</v>
      </c>
      <c r="J167" s="529" t="s">
        <v>788</v>
      </c>
      <c r="K167" s="529" t="s">
        <v>789</v>
      </c>
      <c r="L167" s="532">
        <v>0</v>
      </c>
      <c r="M167" s="532">
        <v>0</v>
      </c>
      <c r="N167" s="529">
        <v>1</v>
      </c>
      <c r="O167" s="533">
        <v>1</v>
      </c>
      <c r="P167" s="532">
        <v>0</v>
      </c>
      <c r="Q167" s="534"/>
      <c r="R167" s="529">
        <v>1</v>
      </c>
      <c r="S167" s="534">
        <v>1</v>
      </c>
      <c r="T167" s="533">
        <v>1</v>
      </c>
      <c r="U167" s="535">
        <v>1</v>
      </c>
    </row>
    <row r="168" spans="1:21" ht="14.4" customHeight="1" x14ac:dyDescent="0.3">
      <c r="A168" s="528">
        <v>29</v>
      </c>
      <c r="B168" s="529" t="s">
        <v>451</v>
      </c>
      <c r="C168" s="529" t="s">
        <v>669</v>
      </c>
      <c r="D168" s="530" t="s">
        <v>1370</v>
      </c>
      <c r="E168" s="531" t="s">
        <v>680</v>
      </c>
      <c r="F168" s="529" t="s">
        <v>668</v>
      </c>
      <c r="G168" s="529" t="s">
        <v>793</v>
      </c>
      <c r="H168" s="529" t="s">
        <v>452</v>
      </c>
      <c r="I168" s="529" t="s">
        <v>797</v>
      </c>
      <c r="J168" s="529" t="s">
        <v>795</v>
      </c>
      <c r="K168" s="529" t="s">
        <v>798</v>
      </c>
      <c r="L168" s="532">
        <v>56.25</v>
      </c>
      <c r="M168" s="532">
        <v>112.5</v>
      </c>
      <c r="N168" s="529">
        <v>2</v>
      </c>
      <c r="O168" s="533">
        <v>2</v>
      </c>
      <c r="P168" s="532">
        <v>112.5</v>
      </c>
      <c r="Q168" s="534">
        <v>1</v>
      </c>
      <c r="R168" s="529">
        <v>2</v>
      </c>
      <c r="S168" s="534">
        <v>1</v>
      </c>
      <c r="T168" s="533">
        <v>2</v>
      </c>
      <c r="U168" s="535">
        <v>1</v>
      </c>
    </row>
    <row r="169" spans="1:21" ht="14.4" customHeight="1" x14ac:dyDescent="0.3">
      <c r="A169" s="528">
        <v>29</v>
      </c>
      <c r="B169" s="529" t="s">
        <v>451</v>
      </c>
      <c r="C169" s="529" t="s">
        <v>669</v>
      </c>
      <c r="D169" s="530" t="s">
        <v>1370</v>
      </c>
      <c r="E169" s="531" t="s">
        <v>680</v>
      </c>
      <c r="F169" s="529" t="s">
        <v>668</v>
      </c>
      <c r="G169" s="529" t="s">
        <v>793</v>
      </c>
      <c r="H169" s="529" t="s">
        <v>452</v>
      </c>
      <c r="I169" s="529" t="s">
        <v>799</v>
      </c>
      <c r="J169" s="529" t="s">
        <v>795</v>
      </c>
      <c r="K169" s="529" t="s">
        <v>800</v>
      </c>
      <c r="L169" s="532">
        <v>100</v>
      </c>
      <c r="M169" s="532">
        <v>200</v>
      </c>
      <c r="N169" s="529">
        <v>2</v>
      </c>
      <c r="O169" s="533">
        <v>1</v>
      </c>
      <c r="P169" s="532">
        <v>200</v>
      </c>
      <c r="Q169" s="534">
        <v>1</v>
      </c>
      <c r="R169" s="529">
        <v>2</v>
      </c>
      <c r="S169" s="534">
        <v>1</v>
      </c>
      <c r="T169" s="533">
        <v>1</v>
      </c>
      <c r="U169" s="535">
        <v>1</v>
      </c>
    </row>
    <row r="170" spans="1:21" ht="14.4" customHeight="1" x14ac:dyDescent="0.3">
      <c r="A170" s="528">
        <v>29</v>
      </c>
      <c r="B170" s="529" t="s">
        <v>451</v>
      </c>
      <c r="C170" s="529" t="s">
        <v>669</v>
      </c>
      <c r="D170" s="530" t="s">
        <v>1370</v>
      </c>
      <c r="E170" s="531" t="s">
        <v>680</v>
      </c>
      <c r="F170" s="529" t="s">
        <v>668</v>
      </c>
      <c r="G170" s="529" t="s">
        <v>821</v>
      </c>
      <c r="H170" s="529" t="s">
        <v>452</v>
      </c>
      <c r="I170" s="529" t="s">
        <v>822</v>
      </c>
      <c r="J170" s="529" t="s">
        <v>823</v>
      </c>
      <c r="K170" s="529" t="s">
        <v>824</v>
      </c>
      <c r="L170" s="532">
        <v>410</v>
      </c>
      <c r="M170" s="532">
        <v>4920</v>
      </c>
      <c r="N170" s="529">
        <v>12</v>
      </c>
      <c r="O170" s="533">
        <v>8</v>
      </c>
      <c r="P170" s="532">
        <v>4100</v>
      </c>
      <c r="Q170" s="534">
        <v>0.83333333333333337</v>
      </c>
      <c r="R170" s="529">
        <v>10</v>
      </c>
      <c r="S170" s="534">
        <v>0.83333333333333337</v>
      </c>
      <c r="T170" s="533">
        <v>7</v>
      </c>
      <c r="U170" s="535">
        <v>0.875</v>
      </c>
    </row>
    <row r="171" spans="1:21" ht="14.4" customHeight="1" x14ac:dyDescent="0.3">
      <c r="A171" s="528">
        <v>29</v>
      </c>
      <c r="B171" s="529" t="s">
        <v>451</v>
      </c>
      <c r="C171" s="529" t="s">
        <v>669</v>
      </c>
      <c r="D171" s="530" t="s">
        <v>1370</v>
      </c>
      <c r="E171" s="531" t="s">
        <v>680</v>
      </c>
      <c r="F171" s="529" t="s">
        <v>668</v>
      </c>
      <c r="G171" s="529" t="s">
        <v>821</v>
      </c>
      <c r="H171" s="529" t="s">
        <v>452</v>
      </c>
      <c r="I171" s="529" t="s">
        <v>825</v>
      </c>
      <c r="J171" s="529" t="s">
        <v>826</v>
      </c>
      <c r="K171" s="529" t="s">
        <v>827</v>
      </c>
      <c r="L171" s="532">
        <v>566</v>
      </c>
      <c r="M171" s="532">
        <v>1132</v>
      </c>
      <c r="N171" s="529">
        <v>2</v>
      </c>
      <c r="O171" s="533">
        <v>2</v>
      </c>
      <c r="P171" s="532">
        <v>566</v>
      </c>
      <c r="Q171" s="534">
        <v>0.5</v>
      </c>
      <c r="R171" s="529">
        <v>1</v>
      </c>
      <c r="S171" s="534">
        <v>0.5</v>
      </c>
      <c r="T171" s="533">
        <v>1</v>
      </c>
      <c r="U171" s="535">
        <v>0.5</v>
      </c>
    </row>
    <row r="172" spans="1:21" ht="14.4" customHeight="1" x14ac:dyDescent="0.3">
      <c r="A172" s="528">
        <v>29</v>
      </c>
      <c r="B172" s="529" t="s">
        <v>451</v>
      </c>
      <c r="C172" s="529" t="s">
        <v>669</v>
      </c>
      <c r="D172" s="530" t="s">
        <v>1370</v>
      </c>
      <c r="E172" s="531" t="s">
        <v>680</v>
      </c>
      <c r="F172" s="529" t="s">
        <v>668</v>
      </c>
      <c r="G172" s="529" t="s">
        <v>828</v>
      </c>
      <c r="H172" s="529" t="s">
        <v>452</v>
      </c>
      <c r="I172" s="529" t="s">
        <v>1035</v>
      </c>
      <c r="J172" s="529" t="s">
        <v>948</v>
      </c>
      <c r="K172" s="529" t="s">
        <v>1036</v>
      </c>
      <c r="L172" s="532">
        <v>58.5</v>
      </c>
      <c r="M172" s="532">
        <v>58.5</v>
      </c>
      <c r="N172" s="529">
        <v>1</v>
      </c>
      <c r="O172" s="533">
        <v>1</v>
      </c>
      <c r="P172" s="532">
        <v>58.5</v>
      </c>
      <c r="Q172" s="534">
        <v>1</v>
      </c>
      <c r="R172" s="529">
        <v>1</v>
      </c>
      <c r="S172" s="534">
        <v>1</v>
      </c>
      <c r="T172" s="533">
        <v>1</v>
      </c>
      <c r="U172" s="535">
        <v>1</v>
      </c>
    </row>
    <row r="173" spans="1:21" ht="14.4" customHeight="1" x14ac:dyDescent="0.3">
      <c r="A173" s="528">
        <v>29</v>
      </c>
      <c r="B173" s="529" t="s">
        <v>451</v>
      </c>
      <c r="C173" s="529" t="s">
        <v>669</v>
      </c>
      <c r="D173" s="530" t="s">
        <v>1370</v>
      </c>
      <c r="E173" s="531" t="s">
        <v>680</v>
      </c>
      <c r="F173" s="529" t="s">
        <v>668</v>
      </c>
      <c r="G173" s="529" t="s">
        <v>828</v>
      </c>
      <c r="H173" s="529" t="s">
        <v>452</v>
      </c>
      <c r="I173" s="529" t="s">
        <v>944</v>
      </c>
      <c r="J173" s="529" t="s">
        <v>945</v>
      </c>
      <c r="K173" s="529" t="s">
        <v>946</v>
      </c>
      <c r="L173" s="532">
        <v>378.48</v>
      </c>
      <c r="M173" s="532">
        <v>378.48</v>
      </c>
      <c r="N173" s="529">
        <v>1</v>
      </c>
      <c r="O173" s="533">
        <v>1</v>
      </c>
      <c r="P173" s="532"/>
      <c r="Q173" s="534">
        <v>0</v>
      </c>
      <c r="R173" s="529"/>
      <c r="S173" s="534">
        <v>0</v>
      </c>
      <c r="T173" s="533"/>
      <c r="U173" s="535">
        <v>0</v>
      </c>
    </row>
    <row r="174" spans="1:21" ht="14.4" customHeight="1" x14ac:dyDescent="0.3">
      <c r="A174" s="528">
        <v>29</v>
      </c>
      <c r="B174" s="529" t="s">
        <v>451</v>
      </c>
      <c r="C174" s="529" t="s">
        <v>669</v>
      </c>
      <c r="D174" s="530" t="s">
        <v>1370</v>
      </c>
      <c r="E174" s="531" t="s">
        <v>680</v>
      </c>
      <c r="F174" s="529" t="s">
        <v>668</v>
      </c>
      <c r="G174" s="529" t="s">
        <v>828</v>
      </c>
      <c r="H174" s="529" t="s">
        <v>452</v>
      </c>
      <c r="I174" s="529" t="s">
        <v>835</v>
      </c>
      <c r="J174" s="529" t="s">
        <v>836</v>
      </c>
      <c r="K174" s="529" t="s">
        <v>837</v>
      </c>
      <c r="L174" s="532">
        <v>409.87</v>
      </c>
      <c r="M174" s="532">
        <v>1229.6100000000001</v>
      </c>
      <c r="N174" s="529">
        <v>3</v>
      </c>
      <c r="O174" s="533">
        <v>3</v>
      </c>
      <c r="P174" s="532">
        <v>1229.6100000000001</v>
      </c>
      <c r="Q174" s="534">
        <v>1</v>
      </c>
      <c r="R174" s="529">
        <v>3</v>
      </c>
      <c r="S174" s="534">
        <v>1</v>
      </c>
      <c r="T174" s="533">
        <v>3</v>
      </c>
      <c r="U174" s="535">
        <v>1</v>
      </c>
    </row>
    <row r="175" spans="1:21" ht="14.4" customHeight="1" x14ac:dyDescent="0.3">
      <c r="A175" s="528">
        <v>29</v>
      </c>
      <c r="B175" s="529" t="s">
        <v>451</v>
      </c>
      <c r="C175" s="529" t="s">
        <v>669</v>
      </c>
      <c r="D175" s="530" t="s">
        <v>1370</v>
      </c>
      <c r="E175" s="531" t="s">
        <v>680</v>
      </c>
      <c r="F175" s="529" t="s">
        <v>668</v>
      </c>
      <c r="G175" s="529" t="s">
        <v>828</v>
      </c>
      <c r="H175" s="529" t="s">
        <v>452</v>
      </c>
      <c r="I175" s="529" t="s">
        <v>1037</v>
      </c>
      <c r="J175" s="529" t="s">
        <v>1038</v>
      </c>
      <c r="K175" s="529" t="s">
        <v>1039</v>
      </c>
      <c r="L175" s="532">
        <v>45.52</v>
      </c>
      <c r="M175" s="532">
        <v>91.04</v>
      </c>
      <c r="N175" s="529">
        <v>2</v>
      </c>
      <c r="O175" s="533">
        <v>2</v>
      </c>
      <c r="P175" s="532">
        <v>91.04</v>
      </c>
      <c r="Q175" s="534">
        <v>1</v>
      </c>
      <c r="R175" s="529">
        <v>2</v>
      </c>
      <c r="S175" s="534">
        <v>1</v>
      </c>
      <c r="T175" s="533">
        <v>2</v>
      </c>
      <c r="U175" s="535">
        <v>1</v>
      </c>
    </row>
    <row r="176" spans="1:21" ht="14.4" customHeight="1" x14ac:dyDescent="0.3">
      <c r="A176" s="528">
        <v>29</v>
      </c>
      <c r="B176" s="529" t="s">
        <v>451</v>
      </c>
      <c r="C176" s="529" t="s">
        <v>669</v>
      </c>
      <c r="D176" s="530" t="s">
        <v>1370</v>
      </c>
      <c r="E176" s="531" t="s">
        <v>680</v>
      </c>
      <c r="F176" s="529" t="s">
        <v>668</v>
      </c>
      <c r="G176" s="529" t="s">
        <v>828</v>
      </c>
      <c r="H176" s="529" t="s">
        <v>452</v>
      </c>
      <c r="I176" s="529" t="s">
        <v>1040</v>
      </c>
      <c r="J176" s="529" t="s">
        <v>1041</v>
      </c>
      <c r="K176" s="529" t="s">
        <v>1042</v>
      </c>
      <c r="L176" s="532">
        <v>331.32</v>
      </c>
      <c r="M176" s="532">
        <v>331.32</v>
      </c>
      <c r="N176" s="529">
        <v>1</v>
      </c>
      <c r="O176" s="533">
        <v>1</v>
      </c>
      <c r="P176" s="532">
        <v>331.32</v>
      </c>
      <c r="Q176" s="534">
        <v>1</v>
      </c>
      <c r="R176" s="529">
        <v>1</v>
      </c>
      <c r="S176" s="534">
        <v>1</v>
      </c>
      <c r="T176" s="533">
        <v>1</v>
      </c>
      <c r="U176" s="535">
        <v>1</v>
      </c>
    </row>
    <row r="177" spans="1:21" ht="14.4" customHeight="1" x14ac:dyDescent="0.3">
      <c r="A177" s="528">
        <v>29</v>
      </c>
      <c r="B177" s="529" t="s">
        <v>451</v>
      </c>
      <c r="C177" s="529" t="s">
        <v>669</v>
      </c>
      <c r="D177" s="530" t="s">
        <v>1370</v>
      </c>
      <c r="E177" s="531" t="s">
        <v>680</v>
      </c>
      <c r="F177" s="529" t="s">
        <v>668</v>
      </c>
      <c r="G177" s="529" t="s">
        <v>828</v>
      </c>
      <c r="H177" s="529" t="s">
        <v>452</v>
      </c>
      <c r="I177" s="529" t="s">
        <v>1043</v>
      </c>
      <c r="J177" s="529" t="s">
        <v>1044</v>
      </c>
      <c r="K177" s="529" t="s">
        <v>1045</v>
      </c>
      <c r="L177" s="532">
        <v>345.18</v>
      </c>
      <c r="M177" s="532">
        <v>345.18</v>
      </c>
      <c r="N177" s="529">
        <v>1</v>
      </c>
      <c r="O177" s="533">
        <v>1</v>
      </c>
      <c r="P177" s="532">
        <v>345.18</v>
      </c>
      <c r="Q177" s="534">
        <v>1</v>
      </c>
      <c r="R177" s="529">
        <v>1</v>
      </c>
      <c r="S177" s="534">
        <v>1</v>
      </c>
      <c r="T177" s="533">
        <v>1</v>
      </c>
      <c r="U177" s="535">
        <v>1</v>
      </c>
    </row>
    <row r="178" spans="1:21" ht="14.4" customHeight="1" x14ac:dyDescent="0.3">
      <c r="A178" s="528">
        <v>29</v>
      </c>
      <c r="B178" s="529" t="s">
        <v>451</v>
      </c>
      <c r="C178" s="529" t="s">
        <v>669</v>
      </c>
      <c r="D178" s="530" t="s">
        <v>1370</v>
      </c>
      <c r="E178" s="531" t="s">
        <v>680</v>
      </c>
      <c r="F178" s="529" t="s">
        <v>668</v>
      </c>
      <c r="G178" s="529" t="s">
        <v>828</v>
      </c>
      <c r="H178" s="529" t="s">
        <v>452</v>
      </c>
      <c r="I178" s="529" t="s">
        <v>861</v>
      </c>
      <c r="J178" s="529" t="s">
        <v>862</v>
      </c>
      <c r="K178" s="529" t="s">
        <v>863</v>
      </c>
      <c r="L178" s="532">
        <v>246.48</v>
      </c>
      <c r="M178" s="532">
        <v>246.48</v>
      </c>
      <c r="N178" s="529">
        <v>1</v>
      </c>
      <c r="O178" s="533">
        <v>1</v>
      </c>
      <c r="P178" s="532">
        <v>246.48</v>
      </c>
      <c r="Q178" s="534">
        <v>1</v>
      </c>
      <c r="R178" s="529">
        <v>1</v>
      </c>
      <c r="S178" s="534">
        <v>1</v>
      </c>
      <c r="T178" s="533">
        <v>1</v>
      </c>
      <c r="U178" s="535">
        <v>1</v>
      </c>
    </row>
    <row r="179" spans="1:21" ht="14.4" customHeight="1" x14ac:dyDescent="0.3">
      <c r="A179" s="528">
        <v>29</v>
      </c>
      <c r="B179" s="529" t="s">
        <v>451</v>
      </c>
      <c r="C179" s="529" t="s">
        <v>669</v>
      </c>
      <c r="D179" s="530" t="s">
        <v>1370</v>
      </c>
      <c r="E179" s="531" t="s">
        <v>680</v>
      </c>
      <c r="F179" s="529" t="s">
        <v>668</v>
      </c>
      <c r="G179" s="529" t="s">
        <v>828</v>
      </c>
      <c r="H179" s="529" t="s">
        <v>452</v>
      </c>
      <c r="I179" s="529" t="s">
        <v>1046</v>
      </c>
      <c r="J179" s="529" t="s">
        <v>1047</v>
      </c>
      <c r="K179" s="529" t="s">
        <v>1048</v>
      </c>
      <c r="L179" s="532">
        <v>680.84</v>
      </c>
      <c r="M179" s="532">
        <v>680.84</v>
      </c>
      <c r="N179" s="529">
        <v>1</v>
      </c>
      <c r="O179" s="533">
        <v>1</v>
      </c>
      <c r="P179" s="532">
        <v>680.84</v>
      </c>
      <c r="Q179" s="534">
        <v>1</v>
      </c>
      <c r="R179" s="529">
        <v>1</v>
      </c>
      <c r="S179" s="534">
        <v>1</v>
      </c>
      <c r="T179" s="533">
        <v>1</v>
      </c>
      <c r="U179" s="535">
        <v>1</v>
      </c>
    </row>
    <row r="180" spans="1:21" ht="14.4" customHeight="1" x14ac:dyDescent="0.3">
      <c r="A180" s="528">
        <v>29</v>
      </c>
      <c r="B180" s="529" t="s">
        <v>451</v>
      </c>
      <c r="C180" s="529" t="s">
        <v>669</v>
      </c>
      <c r="D180" s="530" t="s">
        <v>1370</v>
      </c>
      <c r="E180" s="531" t="s">
        <v>680</v>
      </c>
      <c r="F180" s="529" t="s">
        <v>668</v>
      </c>
      <c r="G180" s="529" t="s">
        <v>828</v>
      </c>
      <c r="H180" s="529" t="s">
        <v>452</v>
      </c>
      <c r="I180" s="529" t="s">
        <v>1049</v>
      </c>
      <c r="J180" s="529" t="s">
        <v>1050</v>
      </c>
      <c r="K180" s="529" t="s">
        <v>1051</v>
      </c>
      <c r="L180" s="532">
        <v>318.76</v>
      </c>
      <c r="M180" s="532">
        <v>318.76</v>
      </c>
      <c r="N180" s="529">
        <v>1</v>
      </c>
      <c r="O180" s="533">
        <v>1</v>
      </c>
      <c r="P180" s="532"/>
      <c r="Q180" s="534">
        <v>0</v>
      </c>
      <c r="R180" s="529"/>
      <c r="S180" s="534">
        <v>0</v>
      </c>
      <c r="T180" s="533"/>
      <c r="U180" s="535">
        <v>0</v>
      </c>
    </row>
    <row r="181" spans="1:21" ht="14.4" customHeight="1" x14ac:dyDescent="0.3">
      <c r="A181" s="528">
        <v>29</v>
      </c>
      <c r="B181" s="529" t="s">
        <v>451</v>
      </c>
      <c r="C181" s="529" t="s">
        <v>669</v>
      </c>
      <c r="D181" s="530" t="s">
        <v>1370</v>
      </c>
      <c r="E181" s="531" t="s">
        <v>680</v>
      </c>
      <c r="F181" s="529" t="s">
        <v>668</v>
      </c>
      <c r="G181" s="529" t="s">
        <v>828</v>
      </c>
      <c r="H181" s="529" t="s">
        <v>452</v>
      </c>
      <c r="I181" s="529" t="s">
        <v>1052</v>
      </c>
      <c r="J181" s="529" t="s">
        <v>1053</v>
      </c>
      <c r="K181" s="529" t="s">
        <v>1054</v>
      </c>
      <c r="L181" s="532">
        <v>245.11</v>
      </c>
      <c r="M181" s="532">
        <v>245.11</v>
      </c>
      <c r="N181" s="529">
        <v>1</v>
      </c>
      <c r="O181" s="533">
        <v>1</v>
      </c>
      <c r="P181" s="532">
        <v>245.11</v>
      </c>
      <c r="Q181" s="534">
        <v>1</v>
      </c>
      <c r="R181" s="529">
        <v>1</v>
      </c>
      <c r="S181" s="534">
        <v>1</v>
      </c>
      <c r="T181" s="533">
        <v>1</v>
      </c>
      <c r="U181" s="535">
        <v>1</v>
      </c>
    </row>
    <row r="182" spans="1:21" ht="14.4" customHeight="1" x14ac:dyDescent="0.3">
      <c r="A182" s="528">
        <v>29</v>
      </c>
      <c r="B182" s="529" t="s">
        <v>451</v>
      </c>
      <c r="C182" s="529" t="s">
        <v>669</v>
      </c>
      <c r="D182" s="530" t="s">
        <v>1370</v>
      </c>
      <c r="E182" s="531" t="s">
        <v>680</v>
      </c>
      <c r="F182" s="529" t="s">
        <v>668</v>
      </c>
      <c r="G182" s="529" t="s">
        <v>846</v>
      </c>
      <c r="H182" s="529" t="s">
        <v>452</v>
      </c>
      <c r="I182" s="529" t="s">
        <v>847</v>
      </c>
      <c r="J182" s="529" t="s">
        <v>848</v>
      </c>
      <c r="K182" s="529" t="s">
        <v>849</v>
      </c>
      <c r="L182" s="532">
        <v>200</v>
      </c>
      <c r="M182" s="532">
        <v>200</v>
      </c>
      <c r="N182" s="529">
        <v>1</v>
      </c>
      <c r="O182" s="533">
        <v>1</v>
      </c>
      <c r="P182" s="532">
        <v>200</v>
      </c>
      <c r="Q182" s="534">
        <v>1</v>
      </c>
      <c r="R182" s="529">
        <v>1</v>
      </c>
      <c r="S182" s="534">
        <v>1</v>
      </c>
      <c r="T182" s="533">
        <v>1</v>
      </c>
      <c r="U182" s="535">
        <v>1</v>
      </c>
    </row>
    <row r="183" spans="1:21" ht="14.4" customHeight="1" x14ac:dyDescent="0.3">
      <c r="A183" s="528">
        <v>29</v>
      </c>
      <c r="B183" s="529" t="s">
        <v>451</v>
      </c>
      <c r="C183" s="529" t="s">
        <v>669</v>
      </c>
      <c r="D183" s="530" t="s">
        <v>1370</v>
      </c>
      <c r="E183" s="531" t="s">
        <v>681</v>
      </c>
      <c r="F183" s="529" t="s">
        <v>666</v>
      </c>
      <c r="G183" s="529" t="s">
        <v>684</v>
      </c>
      <c r="H183" s="529" t="s">
        <v>452</v>
      </c>
      <c r="I183" s="529" t="s">
        <v>685</v>
      </c>
      <c r="J183" s="529" t="s">
        <v>686</v>
      </c>
      <c r="K183" s="529" t="s">
        <v>687</v>
      </c>
      <c r="L183" s="532">
        <v>154.36000000000001</v>
      </c>
      <c r="M183" s="532">
        <v>2469.7600000000002</v>
      </c>
      <c r="N183" s="529">
        <v>16</v>
      </c>
      <c r="O183" s="533">
        <v>6.5</v>
      </c>
      <c r="P183" s="532">
        <v>1234.8800000000001</v>
      </c>
      <c r="Q183" s="534">
        <v>0.5</v>
      </c>
      <c r="R183" s="529">
        <v>8</v>
      </c>
      <c r="S183" s="534">
        <v>0.5</v>
      </c>
      <c r="T183" s="533">
        <v>3.5</v>
      </c>
      <c r="U183" s="535">
        <v>0.53846153846153844</v>
      </c>
    </row>
    <row r="184" spans="1:21" ht="14.4" customHeight="1" x14ac:dyDescent="0.3">
      <c r="A184" s="528">
        <v>29</v>
      </c>
      <c r="B184" s="529" t="s">
        <v>451</v>
      </c>
      <c r="C184" s="529" t="s">
        <v>669</v>
      </c>
      <c r="D184" s="530" t="s">
        <v>1370</v>
      </c>
      <c r="E184" s="531" t="s">
        <v>681</v>
      </c>
      <c r="F184" s="529" t="s">
        <v>666</v>
      </c>
      <c r="G184" s="529" t="s">
        <v>684</v>
      </c>
      <c r="H184" s="529" t="s">
        <v>1371</v>
      </c>
      <c r="I184" s="529" t="s">
        <v>691</v>
      </c>
      <c r="J184" s="529" t="s">
        <v>689</v>
      </c>
      <c r="K184" s="529" t="s">
        <v>692</v>
      </c>
      <c r="L184" s="532">
        <v>154.36000000000001</v>
      </c>
      <c r="M184" s="532">
        <v>308.72000000000003</v>
      </c>
      <c r="N184" s="529">
        <v>2</v>
      </c>
      <c r="O184" s="533">
        <v>2</v>
      </c>
      <c r="P184" s="532">
        <v>308.72000000000003</v>
      </c>
      <c r="Q184" s="534">
        <v>1</v>
      </c>
      <c r="R184" s="529">
        <v>2</v>
      </c>
      <c r="S184" s="534">
        <v>1</v>
      </c>
      <c r="T184" s="533">
        <v>2</v>
      </c>
      <c r="U184" s="535">
        <v>1</v>
      </c>
    </row>
    <row r="185" spans="1:21" ht="14.4" customHeight="1" x14ac:dyDescent="0.3">
      <c r="A185" s="528">
        <v>29</v>
      </c>
      <c r="B185" s="529" t="s">
        <v>451</v>
      </c>
      <c r="C185" s="529" t="s">
        <v>669</v>
      </c>
      <c r="D185" s="530" t="s">
        <v>1370</v>
      </c>
      <c r="E185" s="531" t="s">
        <v>681</v>
      </c>
      <c r="F185" s="529" t="s">
        <v>666</v>
      </c>
      <c r="G185" s="529" t="s">
        <v>684</v>
      </c>
      <c r="H185" s="529" t="s">
        <v>452</v>
      </c>
      <c r="I185" s="529" t="s">
        <v>1055</v>
      </c>
      <c r="J185" s="529" t="s">
        <v>686</v>
      </c>
      <c r="K185" s="529" t="s">
        <v>692</v>
      </c>
      <c r="L185" s="532">
        <v>0</v>
      </c>
      <c r="M185" s="532">
        <v>0</v>
      </c>
      <c r="N185" s="529">
        <v>6</v>
      </c>
      <c r="O185" s="533">
        <v>2.5</v>
      </c>
      <c r="P185" s="532">
        <v>0</v>
      </c>
      <c r="Q185" s="534"/>
      <c r="R185" s="529">
        <v>2</v>
      </c>
      <c r="S185" s="534">
        <v>0.33333333333333331</v>
      </c>
      <c r="T185" s="533">
        <v>1</v>
      </c>
      <c r="U185" s="535">
        <v>0.4</v>
      </c>
    </row>
    <row r="186" spans="1:21" ht="14.4" customHeight="1" x14ac:dyDescent="0.3">
      <c r="A186" s="528">
        <v>29</v>
      </c>
      <c r="B186" s="529" t="s">
        <v>451</v>
      </c>
      <c r="C186" s="529" t="s">
        <v>669</v>
      </c>
      <c r="D186" s="530" t="s">
        <v>1370</v>
      </c>
      <c r="E186" s="531" t="s">
        <v>681</v>
      </c>
      <c r="F186" s="529" t="s">
        <v>666</v>
      </c>
      <c r="G186" s="529" t="s">
        <v>1056</v>
      </c>
      <c r="H186" s="529" t="s">
        <v>452</v>
      </c>
      <c r="I186" s="529" t="s">
        <v>1057</v>
      </c>
      <c r="J186" s="529" t="s">
        <v>1058</v>
      </c>
      <c r="K186" s="529" t="s">
        <v>1059</v>
      </c>
      <c r="L186" s="532">
        <v>0</v>
      </c>
      <c r="M186" s="532">
        <v>0</v>
      </c>
      <c r="N186" s="529">
        <v>2</v>
      </c>
      <c r="O186" s="533">
        <v>1.5</v>
      </c>
      <c r="P186" s="532"/>
      <c r="Q186" s="534"/>
      <c r="R186" s="529"/>
      <c r="S186" s="534">
        <v>0</v>
      </c>
      <c r="T186" s="533"/>
      <c r="U186" s="535">
        <v>0</v>
      </c>
    </row>
    <row r="187" spans="1:21" ht="14.4" customHeight="1" x14ac:dyDescent="0.3">
      <c r="A187" s="528">
        <v>29</v>
      </c>
      <c r="B187" s="529" t="s">
        <v>451</v>
      </c>
      <c r="C187" s="529" t="s">
        <v>669</v>
      </c>
      <c r="D187" s="530" t="s">
        <v>1370</v>
      </c>
      <c r="E187" s="531" t="s">
        <v>681</v>
      </c>
      <c r="F187" s="529" t="s">
        <v>666</v>
      </c>
      <c r="G187" s="529" t="s">
        <v>873</v>
      </c>
      <c r="H187" s="529" t="s">
        <v>452</v>
      </c>
      <c r="I187" s="529" t="s">
        <v>1060</v>
      </c>
      <c r="J187" s="529" t="s">
        <v>875</v>
      </c>
      <c r="K187" s="529" t="s">
        <v>872</v>
      </c>
      <c r="L187" s="532">
        <v>78.33</v>
      </c>
      <c r="M187" s="532">
        <v>156.66</v>
      </c>
      <c r="N187" s="529">
        <v>2</v>
      </c>
      <c r="O187" s="533">
        <v>0.5</v>
      </c>
      <c r="P187" s="532">
        <v>156.66</v>
      </c>
      <c r="Q187" s="534">
        <v>1</v>
      </c>
      <c r="R187" s="529">
        <v>2</v>
      </c>
      <c r="S187" s="534">
        <v>1</v>
      </c>
      <c r="T187" s="533">
        <v>0.5</v>
      </c>
      <c r="U187" s="535">
        <v>1</v>
      </c>
    </row>
    <row r="188" spans="1:21" ht="14.4" customHeight="1" x14ac:dyDescent="0.3">
      <c r="A188" s="528">
        <v>29</v>
      </c>
      <c r="B188" s="529" t="s">
        <v>451</v>
      </c>
      <c r="C188" s="529" t="s">
        <v>669</v>
      </c>
      <c r="D188" s="530" t="s">
        <v>1370</v>
      </c>
      <c r="E188" s="531" t="s">
        <v>681</v>
      </c>
      <c r="F188" s="529" t="s">
        <v>666</v>
      </c>
      <c r="G188" s="529" t="s">
        <v>873</v>
      </c>
      <c r="H188" s="529" t="s">
        <v>452</v>
      </c>
      <c r="I188" s="529" t="s">
        <v>1061</v>
      </c>
      <c r="J188" s="529" t="s">
        <v>1062</v>
      </c>
      <c r="K188" s="529" t="s">
        <v>1063</v>
      </c>
      <c r="L188" s="532">
        <v>39.17</v>
      </c>
      <c r="M188" s="532">
        <v>78.34</v>
      </c>
      <c r="N188" s="529">
        <v>2</v>
      </c>
      <c r="O188" s="533">
        <v>0.5</v>
      </c>
      <c r="P188" s="532">
        <v>78.34</v>
      </c>
      <c r="Q188" s="534">
        <v>1</v>
      </c>
      <c r="R188" s="529">
        <v>2</v>
      </c>
      <c r="S188" s="534">
        <v>1</v>
      </c>
      <c r="T188" s="533">
        <v>0.5</v>
      </c>
      <c r="U188" s="535">
        <v>1</v>
      </c>
    </row>
    <row r="189" spans="1:21" ht="14.4" customHeight="1" x14ac:dyDescent="0.3">
      <c r="A189" s="528">
        <v>29</v>
      </c>
      <c r="B189" s="529" t="s">
        <v>451</v>
      </c>
      <c r="C189" s="529" t="s">
        <v>669</v>
      </c>
      <c r="D189" s="530" t="s">
        <v>1370</v>
      </c>
      <c r="E189" s="531" t="s">
        <v>681</v>
      </c>
      <c r="F189" s="529" t="s">
        <v>666</v>
      </c>
      <c r="G189" s="529" t="s">
        <v>1064</v>
      </c>
      <c r="H189" s="529" t="s">
        <v>1371</v>
      </c>
      <c r="I189" s="529" t="s">
        <v>1065</v>
      </c>
      <c r="J189" s="529" t="s">
        <v>1066</v>
      </c>
      <c r="K189" s="529" t="s">
        <v>1067</v>
      </c>
      <c r="L189" s="532">
        <v>65.989999999999995</v>
      </c>
      <c r="M189" s="532">
        <v>65.989999999999995</v>
      </c>
      <c r="N189" s="529">
        <v>1</v>
      </c>
      <c r="O189" s="533">
        <v>1</v>
      </c>
      <c r="P189" s="532">
        <v>65.989999999999995</v>
      </c>
      <c r="Q189" s="534">
        <v>1</v>
      </c>
      <c r="R189" s="529">
        <v>1</v>
      </c>
      <c r="S189" s="534">
        <v>1</v>
      </c>
      <c r="T189" s="533">
        <v>1</v>
      </c>
      <c r="U189" s="535">
        <v>1</v>
      </c>
    </row>
    <row r="190" spans="1:21" ht="14.4" customHeight="1" x14ac:dyDescent="0.3">
      <c r="A190" s="528">
        <v>29</v>
      </c>
      <c r="B190" s="529" t="s">
        <v>451</v>
      </c>
      <c r="C190" s="529" t="s">
        <v>669</v>
      </c>
      <c r="D190" s="530" t="s">
        <v>1370</v>
      </c>
      <c r="E190" s="531" t="s">
        <v>681</v>
      </c>
      <c r="F190" s="529" t="s">
        <v>666</v>
      </c>
      <c r="G190" s="529" t="s">
        <v>1064</v>
      </c>
      <c r="H190" s="529" t="s">
        <v>1371</v>
      </c>
      <c r="I190" s="529" t="s">
        <v>1065</v>
      </c>
      <c r="J190" s="529" t="s">
        <v>1066</v>
      </c>
      <c r="K190" s="529" t="s">
        <v>1067</v>
      </c>
      <c r="L190" s="532">
        <v>42.57</v>
      </c>
      <c r="M190" s="532">
        <v>127.71000000000001</v>
      </c>
      <c r="N190" s="529">
        <v>3</v>
      </c>
      <c r="O190" s="533">
        <v>2</v>
      </c>
      <c r="P190" s="532">
        <v>85.14</v>
      </c>
      <c r="Q190" s="534">
        <v>0.66666666666666663</v>
      </c>
      <c r="R190" s="529">
        <v>2</v>
      </c>
      <c r="S190" s="534">
        <v>0.66666666666666663</v>
      </c>
      <c r="T190" s="533">
        <v>1</v>
      </c>
      <c r="U190" s="535">
        <v>0.5</v>
      </c>
    </row>
    <row r="191" spans="1:21" ht="14.4" customHeight="1" x14ac:dyDescent="0.3">
      <c r="A191" s="528">
        <v>29</v>
      </c>
      <c r="B191" s="529" t="s">
        <v>451</v>
      </c>
      <c r="C191" s="529" t="s">
        <v>669</v>
      </c>
      <c r="D191" s="530" t="s">
        <v>1370</v>
      </c>
      <c r="E191" s="531" t="s">
        <v>681</v>
      </c>
      <c r="F191" s="529" t="s">
        <v>666</v>
      </c>
      <c r="G191" s="529" t="s">
        <v>1068</v>
      </c>
      <c r="H191" s="529" t="s">
        <v>452</v>
      </c>
      <c r="I191" s="529" t="s">
        <v>1069</v>
      </c>
      <c r="J191" s="529" t="s">
        <v>1070</v>
      </c>
      <c r="K191" s="529" t="s">
        <v>1071</v>
      </c>
      <c r="L191" s="532">
        <v>69.16</v>
      </c>
      <c r="M191" s="532">
        <v>69.16</v>
      </c>
      <c r="N191" s="529">
        <v>1</v>
      </c>
      <c r="O191" s="533">
        <v>0.5</v>
      </c>
      <c r="P191" s="532"/>
      <c r="Q191" s="534">
        <v>0</v>
      </c>
      <c r="R191" s="529"/>
      <c r="S191" s="534">
        <v>0</v>
      </c>
      <c r="T191" s="533"/>
      <c r="U191" s="535">
        <v>0</v>
      </c>
    </row>
    <row r="192" spans="1:21" ht="14.4" customHeight="1" x14ac:dyDescent="0.3">
      <c r="A192" s="528">
        <v>29</v>
      </c>
      <c r="B192" s="529" t="s">
        <v>451</v>
      </c>
      <c r="C192" s="529" t="s">
        <v>669</v>
      </c>
      <c r="D192" s="530" t="s">
        <v>1370</v>
      </c>
      <c r="E192" s="531" t="s">
        <v>681</v>
      </c>
      <c r="F192" s="529" t="s">
        <v>666</v>
      </c>
      <c r="G192" s="529" t="s">
        <v>877</v>
      </c>
      <c r="H192" s="529" t="s">
        <v>452</v>
      </c>
      <c r="I192" s="529" t="s">
        <v>1072</v>
      </c>
      <c r="J192" s="529" t="s">
        <v>1073</v>
      </c>
      <c r="K192" s="529" t="s">
        <v>1074</v>
      </c>
      <c r="L192" s="532">
        <v>42.05</v>
      </c>
      <c r="M192" s="532">
        <v>42.05</v>
      </c>
      <c r="N192" s="529">
        <v>1</v>
      </c>
      <c r="O192" s="533">
        <v>0.5</v>
      </c>
      <c r="P192" s="532">
        <v>42.05</v>
      </c>
      <c r="Q192" s="534">
        <v>1</v>
      </c>
      <c r="R192" s="529">
        <v>1</v>
      </c>
      <c r="S192" s="534">
        <v>1</v>
      </c>
      <c r="T192" s="533">
        <v>0.5</v>
      </c>
      <c r="U192" s="535">
        <v>1</v>
      </c>
    </row>
    <row r="193" spans="1:21" ht="14.4" customHeight="1" x14ac:dyDescent="0.3">
      <c r="A193" s="528">
        <v>29</v>
      </c>
      <c r="B193" s="529" t="s">
        <v>451</v>
      </c>
      <c r="C193" s="529" t="s">
        <v>669</v>
      </c>
      <c r="D193" s="530" t="s">
        <v>1370</v>
      </c>
      <c r="E193" s="531" t="s">
        <v>681</v>
      </c>
      <c r="F193" s="529" t="s">
        <v>666</v>
      </c>
      <c r="G193" s="529" t="s">
        <v>877</v>
      </c>
      <c r="H193" s="529" t="s">
        <v>452</v>
      </c>
      <c r="I193" s="529" t="s">
        <v>1075</v>
      </c>
      <c r="J193" s="529" t="s">
        <v>1073</v>
      </c>
      <c r="K193" s="529" t="s">
        <v>1076</v>
      </c>
      <c r="L193" s="532">
        <v>42.05</v>
      </c>
      <c r="M193" s="532">
        <v>42.05</v>
      </c>
      <c r="N193" s="529">
        <v>1</v>
      </c>
      <c r="O193" s="533">
        <v>0.5</v>
      </c>
      <c r="P193" s="532">
        <v>42.05</v>
      </c>
      <c r="Q193" s="534">
        <v>1</v>
      </c>
      <c r="R193" s="529">
        <v>1</v>
      </c>
      <c r="S193" s="534">
        <v>1</v>
      </c>
      <c r="T193" s="533">
        <v>0.5</v>
      </c>
      <c r="U193" s="535">
        <v>1</v>
      </c>
    </row>
    <row r="194" spans="1:21" ht="14.4" customHeight="1" x14ac:dyDescent="0.3">
      <c r="A194" s="528">
        <v>29</v>
      </c>
      <c r="B194" s="529" t="s">
        <v>451</v>
      </c>
      <c r="C194" s="529" t="s">
        <v>669</v>
      </c>
      <c r="D194" s="530" t="s">
        <v>1370</v>
      </c>
      <c r="E194" s="531" t="s">
        <v>681</v>
      </c>
      <c r="F194" s="529" t="s">
        <v>666</v>
      </c>
      <c r="G194" s="529" t="s">
        <v>1077</v>
      </c>
      <c r="H194" s="529" t="s">
        <v>452</v>
      </c>
      <c r="I194" s="529" t="s">
        <v>1078</v>
      </c>
      <c r="J194" s="529" t="s">
        <v>1079</v>
      </c>
      <c r="K194" s="529" t="s">
        <v>1080</v>
      </c>
      <c r="L194" s="532">
        <v>37.68</v>
      </c>
      <c r="M194" s="532">
        <v>113.03999999999999</v>
      </c>
      <c r="N194" s="529">
        <v>3</v>
      </c>
      <c r="O194" s="533">
        <v>3</v>
      </c>
      <c r="P194" s="532"/>
      <c r="Q194" s="534">
        <v>0</v>
      </c>
      <c r="R194" s="529"/>
      <c r="S194" s="534">
        <v>0</v>
      </c>
      <c r="T194" s="533"/>
      <c r="U194" s="535">
        <v>0</v>
      </c>
    </row>
    <row r="195" spans="1:21" ht="14.4" customHeight="1" x14ac:dyDescent="0.3">
      <c r="A195" s="528">
        <v>29</v>
      </c>
      <c r="B195" s="529" t="s">
        <v>451</v>
      </c>
      <c r="C195" s="529" t="s">
        <v>669</v>
      </c>
      <c r="D195" s="530" t="s">
        <v>1370</v>
      </c>
      <c r="E195" s="531" t="s">
        <v>681</v>
      </c>
      <c r="F195" s="529" t="s">
        <v>666</v>
      </c>
      <c r="G195" s="529" t="s">
        <v>995</v>
      </c>
      <c r="H195" s="529" t="s">
        <v>452</v>
      </c>
      <c r="I195" s="529" t="s">
        <v>508</v>
      </c>
      <c r="J195" s="529" t="s">
        <v>509</v>
      </c>
      <c r="K195" s="529" t="s">
        <v>510</v>
      </c>
      <c r="L195" s="532">
        <v>60.9</v>
      </c>
      <c r="M195" s="532">
        <v>121.8</v>
      </c>
      <c r="N195" s="529">
        <v>2</v>
      </c>
      <c r="O195" s="533">
        <v>1</v>
      </c>
      <c r="P195" s="532">
        <v>121.8</v>
      </c>
      <c r="Q195" s="534">
        <v>1</v>
      </c>
      <c r="R195" s="529">
        <v>2</v>
      </c>
      <c r="S195" s="534">
        <v>1</v>
      </c>
      <c r="T195" s="533">
        <v>1</v>
      </c>
      <c r="U195" s="535">
        <v>1</v>
      </c>
    </row>
    <row r="196" spans="1:21" ht="14.4" customHeight="1" x14ac:dyDescent="0.3">
      <c r="A196" s="528">
        <v>29</v>
      </c>
      <c r="B196" s="529" t="s">
        <v>451</v>
      </c>
      <c r="C196" s="529" t="s">
        <v>669</v>
      </c>
      <c r="D196" s="530" t="s">
        <v>1370</v>
      </c>
      <c r="E196" s="531" t="s">
        <v>681</v>
      </c>
      <c r="F196" s="529" t="s">
        <v>666</v>
      </c>
      <c r="G196" s="529" t="s">
        <v>999</v>
      </c>
      <c r="H196" s="529" t="s">
        <v>452</v>
      </c>
      <c r="I196" s="529" t="s">
        <v>585</v>
      </c>
      <c r="J196" s="529" t="s">
        <v>586</v>
      </c>
      <c r="K196" s="529" t="s">
        <v>1000</v>
      </c>
      <c r="L196" s="532">
        <v>48.09</v>
      </c>
      <c r="M196" s="532">
        <v>913.71</v>
      </c>
      <c r="N196" s="529">
        <v>19</v>
      </c>
      <c r="O196" s="533">
        <v>12</v>
      </c>
      <c r="P196" s="532">
        <v>480.90000000000003</v>
      </c>
      <c r="Q196" s="534">
        <v>0.52631578947368418</v>
      </c>
      <c r="R196" s="529">
        <v>10</v>
      </c>
      <c r="S196" s="534">
        <v>0.52631578947368418</v>
      </c>
      <c r="T196" s="533">
        <v>5.5</v>
      </c>
      <c r="U196" s="535">
        <v>0.45833333333333331</v>
      </c>
    </row>
    <row r="197" spans="1:21" ht="14.4" customHeight="1" x14ac:dyDescent="0.3">
      <c r="A197" s="528">
        <v>29</v>
      </c>
      <c r="B197" s="529" t="s">
        <v>451</v>
      </c>
      <c r="C197" s="529" t="s">
        <v>669</v>
      </c>
      <c r="D197" s="530" t="s">
        <v>1370</v>
      </c>
      <c r="E197" s="531" t="s">
        <v>681</v>
      </c>
      <c r="F197" s="529" t="s">
        <v>666</v>
      </c>
      <c r="G197" s="529" t="s">
        <v>999</v>
      </c>
      <c r="H197" s="529" t="s">
        <v>452</v>
      </c>
      <c r="I197" s="529" t="s">
        <v>1081</v>
      </c>
      <c r="J197" s="529" t="s">
        <v>1082</v>
      </c>
      <c r="K197" s="529" t="s">
        <v>1083</v>
      </c>
      <c r="L197" s="532">
        <v>89.91</v>
      </c>
      <c r="M197" s="532">
        <v>179.82</v>
      </c>
      <c r="N197" s="529">
        <v>2</v>
      </c>
      <c r="O197" s="533">
        <v>0.5</v>
      </c>
      <c r="P197" s="532"/>
      <c r="Q197" s="534">
        <v>0</v>
      </c>
      <c r="R197" s="529"/>
      <c r="S197" s="534">
        <v>0</v>
      </c>
      <c r="T197" s="533"/>
      <c r="U197" s="535">
        <v>0</v>
      </c>
    </row>
    <row r="198" spans="1:21" ht="14.4" customHeight="1" x14ac:dyDescent="0.3">
      <c r="A198" s="528">
        <v>29</v>
      </c>
      <c r="B198" s="529" t="s">
        <v>451</v>
      </c>
      <c r="C198" s="529" t="s">
        <v>669</v>
      </c>
      <c r="D198" s="530" t="s">
        <v>1370</v>
      </c>
      <c r="E198" s="531" t="s">
        <v>681</v>
      </c>
      <c r="F198" s="529" t="s">
        <v>666</v>
      </c>
      <c r="G198" s="529" t="s">
        <v>723</v>
      </c>
      <c r="H198" s="529" t="s">
        <v>452</v>
      </c>
      <c r="I198" s="529" t="s">
        <v>1084</v>
      </c>
      <c r="J198" s="529" t="s">
        <v>528</v>
      </c>
      <c r="K198" s="529" t="s">
        <v>1085</v>
      </c>
      <c r="L198" s="532">
        <v>22.79</v>
      </c>
      <c r="M198" s="532">
        <v>22.79</v>
      </c>
      <c r="N198" s="529">
        <v>1</v>
      </c>
      <c r="O198" s="533">
        <v>0.5</v>
      </c>
      <c r="P198" s="532"/>
      <c r="Q198" s="534">
        <v>0</v>
      </c>
      <c r="R198" s="529"/>
      <c r="S198" s="534">
        <v>0</v>
      </c>
      <c r="T198" s="533"/>
      <c r="U198" s="535">
        <v>0</v>
      </c>
    </row>
    <row r="199" spans="1:21" ht="14.4" customHeight="1" x14ac:dyDescent="0.3">
      <c r="A199" s="528">
        <v>29</v>
      </c>
      <c r="B199" s="529" t="s">
        <v>451</v>
      </c>
      <c r="C199" s="529" t="s">
        <v>669</v>
      </c>
      <c r="D199" s="530" t="s">
        <v>1370</v>
      </c>
      <c r="E199" s="531" t="s">
        <v>681</v>
      </c>
      <c r="F199" s="529" t="s">
        <v>666</v>
      </c>
      <c r="G199" s="529" t="s">
        <v>726</v>
      </c>
      <c r="H199" s="529" t="s">
        <v>452</v>
      </c>
      <c r="I199" s="529" t="s">
        <v>727</v>
      </c>
      <c r="J199" s="529" t="s">
        <v>728</v>
      </c>
      <c r="K199" s="529" t="s">
        <v>729</v>
      </c>
      <c r="L199" s="532">
        <v>132.97999999999999</v>
      </c>
      <c r="M199" s="532">
        <v>132.97999999999999</v>
      </c>
      <c r="N199" s="529">
        <v>1</v>
      </c>
      <c r="O199" s="533">
        <v>0.5</v>
      </c>
      <c r="P199" s="532">
        <v>132.97999999999999</v>
      </c>
      <c r="Q199" s="534">
        <v>1</v>
      </c>
      <c r="R199" s="529">
        <v>1</v>
      </c>
      <c r="S199" s="534">
        <v>1</v>
      </c>
      <c r="T199" s="533">
        <v>0.5</v>
      </c>
      <c r="U199" s="535">
        <v>1</v>
      </c>
    </row>
    <row r="200" spans="1:21" ht="14.4" customHeight="1" x14ac:dyDescent="0.3">
      <c r="A200" s="528">
        <v>29</v>
      </c>
      <c r="B200" s="529" t="s">
        <v>451</v>
      </c>
      <c r="C200" s="529" t="s">
        <v>669</v>
      </c>
      <c r="D200" s="530" t="s">
        <v>1370</v>
      </c>
      <c r="E200" s="531" t="s">
        <v>681</v>
      </c>
      <c r="F200" s="529" t="s">
        <v>666</v>
      </c>
      <c r="G200" s="529" t="s">
        <v>730</v>
      </c>
      <c r="H200" s="529" t="s">
        <v>1371</v>
      </c>
      <c r="I200" s="529" t="s">
        <v>731</v>
      </c>
      <c r="J200" s="529" t="s">
        <v>732</v>
      </c>
      <c r="K200" s="529" t="s">
        <v>733</v>
      </c>
      <c r="L200" s="532">
        <v>21.13</v>
      </c>
      <c r="M200" s="532">
        <v>63.39</v>
      </c>
      <c r="N200" s="529">
        <v>3</v>
      </c>
      <c r="O200" s="533">
        <v>3</v>
      </c>
      <c r="P200" s="532">
        <v>63.39</v>
      </c>
      <c r="Q200" s="534">
        <v>1</v>
      </c>
      <c r="R200" s="529">
        <v>3</v>
      </c>
      <c r="S200" s="534">
        <v>1</v>
      </c>
      <c r="T200" s="533">
        <v>3</v>
      </c>
      <c r="U200" s="535">
        <v>1</v>
      </c>
    </row>
    <row r="201" spans="1:21" ht="14.4" customHeight="1" x14ac:dyDescent="0.3">
      <c r="A201" s="528">
        <v>29</v>
      </c>
      <c r="B201" s="529" t="s">
        <v>451</v>
      </c>
      <c r="C201" s="529" t="s">
        <v>669</v>
      </c>
      <c r="D201" s="530" t="s">
        <v>1370</v>
      </c>
      <c r="E201" s="531" t="s">
        <v>681</v>
      </c>
      <c r="F201" s="529" t="s">
        <v>666</v>
      </c>
      <c r="G201" s="529" t="s">
        <v>730</v>
      </c>
      <c r="H201" s="529" t="s">
        <v>452</v>
      </c>
      <c r="I201" s="529" t="s">
        <v>1086</v>
      </c>
      <c r="J201" s="529" t="s">
        <v>732</v>
      </c>
      <c r="K201" s="529" t="s">
        <v>1087</v>
      </c>
      <c r="L201" s="532">
        <v>0</v>
      </c>
      <c r="M201" s="532">
        <v>0</v>
      </c>
      <c r="N201" s="529">
        <v>2</v>
      </c>
      <c r="O201" s="533">
        <v>2</v>
      </c>
      <c r="P201" s="532">
        <v>0</v>
      </c>
      <c r="Q201" s="534"/>
      <c r="R201" s="529">
        <v>1</v>
      </c>
      <c r="S201" s="534">
        <v>0.5</v>
      </c>
      <c r="T201" s="533">
        <v>1</v>
      </c>
      <c r="U201" s="535">
        <v>0.5</v>
      </c>
    </row>
    <row r="202" spans="1:21" ht="14.4" customHeight="1" x14ac:dyDescent="0.3">
      <c r="A202" s="528">
        <v>29</v>
      </c>
      <c r="B202" s="529" t="s">
        <v>451</v>
      </c>
      <c r="C202" s="529" t="s">
        <v>669</v>
      </c>
      <c r="D202" s="530" t="s">
        <v>1370</v>
      </c>
      <c r="E202" s="531" t="s">
        <v>681</v>
      </c>
      <c r="F202" s="529" t="s">
        <v>666</v>
      </c>
      <c r="G202" s="529" t="s">
        <v>730</v>
      </c>
      <c r="H202" s="529" t="s">
        <v>1371</v>
      </c>
      <c r="I202" s="529" t="s">
        <v>1088</v>
      </c>
      <c r="J202" s="529" t="s">
        <v>1089</v>
      </c>
      <c r="K202" s="529" t="s">
        <v>1090</v>
      </c>
      <c r="L202" s="532">
        <v>13.74</v>
      </c>
      <c r="M202" s="532">
        <v>13.74</v>
      </c>
      <c r="N202" s="529">
        <v>1</v>
      </c>
      <c r="O202" s="533">
        <v>1</v>
      </c>
      <c r="P202" s="532"/>
      <c r="Q202" s="534">
        <v>0</v>
      </c>
      <c r="R202" s="529"/>
      <c r="S202" s="534">
        <v>0</v>
      </c>
      <c r="T202" s="533"/>
      <c r="U202" s="535">
        <v>0</v>
      </c>
    </row>
    <row r="203" spans="1:21" ht="14.4" customHeight="1" x14ac:dyDescent="0.3">
      <c r="A203" s="528">
        <v>29</v>
      </c>
      <c r="B203" s="529" t="s">
        <v>451</v>
      </c>
      <c r="C203" s="529" t="s">
        <v>669</v>
      </c>
      <c r="D203" s="530" t="s">
        <v>1370</v>
      </c>
      <c r="E203" s="531" t="s">
        <v>681</v>
      </c>
      <c r="F203" s="529" t="s">
        <v>666</v>
      </c>
      <c r="G203" s="529" t="s">
        <v>748</v>
      </c>
      <c r="H203" s="529" t="s">
        <v>452</v>
      </c>
      <c r="I203" s="529" t="s">
        <v>1091</v>
      </c>
      <c r="J203" s="529" t="s">
        <v>1092</v>
      </c>
      <c r="K203" s="529" t="s">
        <v>1093</v>
      </c>
      <c r="L203" s="532">
        <v>36.54</v>
      </c>
      <c r="M203" s="532">
        <v>73.08</v>
      </c>
      <c r="N203" s="529">
        <v>2</v>
      </c>
      <c r="O203" s="533">
        <v>0.5</v>
      </c>
      <c r="P203" s="532"/>
      <c r="Q203" s="534">
        <v>0</v>
      </c>
      <c r="R203" s="529"/>
      <c r="S203" s="534">
        <v>0</v>
      </c>
      <c r="T203" s="533"/>
      <c r="U203" s="535">
        <v>0</v>
      </c>
    </row>
    <row r="204" spans="1:21" ht="14.4" customHeight="1" x14ac:dyDescent="0.3">
      <c r="A204" s="528">
        <v>29</v>
      </c>
      <c r="B204" s="529" t="s">
        <v>451</v>
      </c>
      <c r="C204" s="529" t="s">
        <v>669</v>
      </c>
      <c r="D204" s="530" t="s">
        <v>1370</v>
      </c>
      <c r="E204" s="531" t="s">
        <v>681</v>
      </c>
      <c r="F204" s="529" t="s">
        <v>666</v>
      </c>
      <c r="G204" s="529" t="s">
        <v>748</v>
      </c>
      <c r="H204" s="529" t="s">
        <v>452</v>
      </c>
      <c r="I204" s="529" t="s">
        <v>1012</v>
      </c>
      <c r="J204" s="529" t="s">
        <v>1013</v>
      </c>
      <c r="K204" s="529" t="s">
        <v>1014</v>
      </c>
      <c r="L204" s="532">
        <v>0</v>
      </c>
      <c r="M204" s="532">
        <v>0</v>
      </c>
      <c r="N204" s="529">
        <v>1</v>
      </c>
      <c r="O204" s="533">
        <v>1</v>
      </c>
      <c r="P204" s="532">
        <v>0</v>
      </c>
      <c r="Q204" s="534"/>
      <c r="R204" s="529">
        <v>1</v>
      </c>
      <c r="S204" s="534">
        <v>1</v>
      </c>
      <c r="T204" s="533">
        <v>1</v>
      </c>
      <c r="U204" s="535">
        <v>1</v>
      </c>
    </row>
    <row r="205" spans="1:21" ht="14.4" customHeight="1" x14ac:dyDescent="0.3">
      <c r="A205" s="528">
        <v>29</v>
      </c>
      <c r="B205" s="529" t="s">
        <v>451</v>
      </c>
      <c r="C205" s="529" t="s">
        <v>669</v>
      </c>
      <c r="D205" s="530" t="s">
        <v>1370</v>
      </c>
      <c r="E205" s="531" t="s">
        <v>681</v>
      </c>
      <c r="F205" s="529" t="s">
        <v>666</v>
      </c>
      <c r="G205" s="529" t="s">
        <v>748</v>
      </c>
      <c r="H205" s="529" t="s">
        <v>452</v>
      </c>
      <c r="I205" s="529" t="s">
        <v>1094</v>
      </c>
      <c r="J205" s="529" t="s">
        <v>558</v>
      </c>
      <c r="K205" s="529" t="s">
        <v>1093</v>
      </c>
      <c r="L205" s="532">
        <v>36.54</v>
      </c>
      <c r="M205" s="532">
        <v>36.54</v>
      </c>
      <c r="N205" s="529">
        <v>1</v>
      </c>
      <c r="O205" s="533">
        <v>1</v>
      </c>
      <c r="P205" s="532"/>
      <c r="Q205" s="534">
        <v>0</v>
      </c>
      <c r="R205" s="529"/>
      <c r="S205" s="534">
        <v>0</v>
      </c>
      <c r="T205" s="533"/>
      <c r="U205" s="535">
        <v>0</v>
      </c>
    </row>
    <row r="206" spans="1:21" ht="14.4" customHeight="1" x14ac:dyDescent="0.3">
      <c r="A206" s="528">
        <v>29</v>
      </c>
      <c r="B206" s="529" t="s">
        <v>451</v>
      </c>
      <c r="C206" s="529" t="s">
        <v>669</v>
      </c>
      <c r="D206" s="530" t="s">
        <v>1370</v>
      </c>
      <c r="E206" s="531" t="s">
        <v>681</v>
      </c>
      <c r="F206" s="529" t="s">
        <v>666</v>
      </c>
      <c r="G206" s="529" t="s">
        <v>748</v>
      </c>
      <c r="H206" s="529" t="s">
        <v>452</v>
      </c>
      <c r="I206" s="529" t="s">
        <v>1095</v>
      </c>
      <c r="J206" s="529" t="s">
        <v>1013</v>
      </c>
      <c r="K206" s="529" t="s">
        <v>1096</v>
      </c>
      <c r="L206" s="532">
        <v>0</v>
      </c>
      <c r="M206" s="532">
        <v>0</v>
      </c>
      <c r="N206" s="529">
        <v>1</v>
      </c>
      <c r="O206" s="533">
        <v>1</v>
      </c>
      <c r="P206" s="532"/>
      <c r="Q206" s="534"/>
      <c r="R206" s="529"/>
      <c r="S206" s="534">
        <v>0</v>
      </c>
      <c r="T206" s="533"/>
      <c r="U206" s="535">
        <v>0</v>
      </c>
    </row>
    <row r="207" spans="1:21" ht="14.4" customHeight="1" x14ac:dyDescent="0.3">
      <c r="A207" s="528">
        <v>29</v>
      </c>
      <c r="B207" s="529" t="s">
        <v>451</v>
      </c>
      <c r="C207" s="529" t="s">
        <v>669</v>
      </c>
      <c r="D207" s="530" t="s">
        <v>1370</v>
      </c>
      <c r="E207" s="531" t="s">
        <v>681</v>
      </c>
      <c r="F207" s="529" t="s">
        <v>666</v>
      </c>
      <c r="G207" s="529" t="s">
        <v>1097</v>
      </c>
      <c r="H207" s="529" t="s">
        <v>452</v>
      </c>
      <c r="I207" s="529" t="s">
        <v>1098</v>
      </c>
      <c r="J207" s="529" t="s">
        <v>1099</v>
      </c>
      <c r="K207" s="529" t="s">
        <v>1100</v>
      </c>
      <c r="L207" s="532">
        <v>0</v>
      </c>
      <c r="M207" s="532">
        <v>0</v>
      </c>
      <c r="N207" s="529">
        <v>2</v>
      </c>
      <c r="O207" s="533">
        <v>2</v>
      </c>
      <c r="P207" s="532">
        <v>0</v>
      </c>
      <c r="Q207" s="534"/>
      <c r="R207" s="529">
        <v>1</v>
      </c>
      <c r="S207" s="534">
        <v>0.5</v>
      </c>
      <c r="T207" s="533">
        <v>1</v>
      </c>
      <c r="U207" s="535">
        <v>0.5</v>
      </c>
    </row>
    <row r="208" spans="1:21" ht="14.4" customHeight="1" x14ac:dyDescent="0.3">
      <c r="A208" s="528">
        <v>29</v>
      </c>
      <c r="B208" s="529" t="s">
        <v>451</v>
      </c>
      <c r="C208" s="529" t="s">
        <v>669</v>
      </c>
      <c r="D208" s="530" t="s">
        <v>1370</v>
      </c>
      <c r="E208" s="531" t="s">
        <v>681</v>
      </c>
      <c r="F208" s="529" t="s">
        <v>666</v>
      </c>
      <c r="G208" s="529" t="s">
        <v>1101</v>
      </c>
      <c r="H208" s="529" t="s">
        <v>452</v>
      </c>
      <c r="I208" s="529" t="s">
        <v>1102</v>
      </c>
      <c r="J208" s="529" t="s">
        <v>1103</v>
      </c>
      <c r="K208" s="529" t="s">
        <v>1104</v>
      </c>
      <c r="L208" s="532">
        <v>108.44</v>
      </c>
      <c r="M208" s="532">
        <v>108.44</v>
      </c>
      <c r="N208" s="529">
        <v>1</v>
      </c>
      <c r="O208" s="533">
        <v>1</v>
      </c>
      <c r="P208" s="532">
        <v>108.44</v>
      </c>
      <c r="Q208" s="534">
        <v>1</v>
      </c>
      <c r="R208" s="529">
        <v>1</v>
      </c>
      <c r="S208" s="534">
        <v>1</v>
      </c>
      <c r="T208" s="533">
        <v>1</v>
      </c>
      <c r="U208" s="535">
        <v>1</v>
      </c>
    </row>
    <row r="209" spans="1:21" ht="14.4" customHeight="1" x14ac:dyDescent="0.3">
      <c r="A209" s="528">
        <v>29</v>
      </c>
      <c r="B209" s="529" t="s">
        <v>451</v>
      </c>
      <c r="C209" s="529" t="s">
        <v>669</v>
      </c>
      <c r="D209" s="530" t="s">
        <v>1370</v>
      </c>
      <c r="E209" s="531" t="s">
        <v>681</v>
      </c>
      <c r="F209" s="529" t="s">
        <v>666</v>
      </c>
      <c r="G209" s="529" t="s">
        <v>1105</v>
      </c>
      <c r="H209" s="529" t="s">
        <v>1371</v>
      </c>
      <c r="I209" s="529" t="s">
        <v>1106</v>
      </c>
      <c r="J209" s="529" t="s">
        <v>1107</v>
      </c>
      <c r="K209" s="529" t="s">
        <v>1108</v>
      </c>
      <c r="L209" s="532">
        <v>63.75</v>
      </c>
      <c r="M209" s="532">
        <v>63.75</v>
      </c>
      <c r="N209" s="529">
        <v>1</v>
      </c>
      <c r="O209" s="533">
        <v>0.5</v>
      </c>
      <c r="P209" s="532"/>
      <c r="Q209" s="534">
        <v>0</v>
      </c>
      <c r="R209" s="529"/>
      <c r="S209" s="534">
        <v>0</v>
      </c>
      <c r="T209" s="533"/>
      <c r="U209" s="535">
        <v>0</v>
      </c>
    </row>
    <row r="210" spans="1:21" ht="14.4" customHeight="1" x14ac:dyDescent="0.3">
      <c r="A210" s="528">
        <v>29</v>
      </c>
      <c r="B210" s="529" t="s">
        <v>451</v>
      </c>
      <c r="C210" s="529" t="s">
        <v>669</v>
      </c>
      <c r="D210" s="530" t="s">
        <v>1370</v>
      </c>
      <c r="E210" s="531" t="s">
        <v>681</v>
      </c>
      <c r="F210" s="529" t="s">
        <v>666</v>
      </c>
      <c r="G210" s="529" t="s">
        <v>1109</v>
      </c>
      <c r="H210" s="529" t="s">
        <v>452</v>
      </c>
      <c r="I210" s="529" t="s">
        <v>1110</v>
      </c>
      <c r="J210" s="529" t="s">
        <v>1111</v>
      </c>
      <c r="K210" s="529" t="s">
        <v>1112</v>
      </c>
      <c r="L210" s="532">
        <v>77.14</v>
      </c>
      <c r="M210" s="532">
        <v>77.14</v>
      </c>
      <c r="N210" s="529">
        <v>1</v>
      </c>
      <c r="O210" s="533">
        <v>1</v>
      </c>
      <c r="P210" s="532">
        <v>77.14</v>
      </c>
      <c r="Q210" s="534">
        <v>1</v>
      </c>
      <c r="R210" s="529">
        <v>1</v>
      </c>
      <c r="S210" s="534">
        <v>1</v>
      </c>
      <c r="T210" s="533">
        <v>1</v>
      </c>
      <c r="U210" s="535">
        <v>1</v>
      </c>
    </row>
    <row r="211" spans="1:21" ht="14.4" customHeight="1" x14ac:dyDescent="0.3">
      <c r="A211" s="528">
        <v>29</v>
      </c>
      <c r="B211" s="529" t="s">
        <v>451</v>
      </c>
      <c r="C211" s="529" t="s">
        <v>669</v>
      </c>
      <c r="D211" s="530" t="s">
        <v>1370</v>
      </c>
      <c r="E211" s="531" t="s">
        <v>681</v>
      </c>
      <c r="F211" s="529" t="s">
        <v>666</v>
      </c>
      <c r="G211" s="529" t="s">
        <v>763</v>
      </c>
      <c r="H211" s="529" t="s">
        <v>452</v>
      </c>
      <c r="I211" s="529" t="s">
        <v>481</v>
      </c>
      <c r="J211" s="529" t="s">
        <v>764</v>
      </c>
      <c r="K211" s="529" t="s">
        <v>765</v>
      </c>
      <c r="L211" s="532">
        <v>0</v>
      </c>
      <c r="M211" s="532">
        <v>0</v>
      </c>
      <c r="N211" s="529">
        <v>14</v>
      </c>
      <c r="O211" s="533">
        <v>10</v>
      </c>
      <c r="P211" s="532">
        <v>0</v>
      </c>
      <c r="Q211" s="534"/>
      <c r="R211" s="529">
        <v>9</v>
      </c>
      <c r="S211" s="534">
        <v>0.6428571428571429</v>
      </c>
      <c r="T211" s="533">
        <v>6.5</v>
      </c>
      <c r="U211" s="535">
        <v>0.65</v>
      </c>
    </row>
    <row r="212" spans="1:21" ht="14.4" customHeight="1" x14ac:dyDescent="0.3">
      <c r="A212" s="528">
        <v>29</v>
      </c>
      <c r="B212" s="529" t="s">
        <v>451</v>
      </c>
      <c r="C212" s="529" t="s">
        <v>669</v>
      </c>
      <c r="D212" s="530" t="s">
        <v>1370</v>
      </c>
      <c r="E212" s="531" t="s">
        <v>681</v>
      </c>
      <c r="F212" s="529" t="s">
        <v>666</v>
      </c>
      <c r="G212" s="529" t="s">
        <v>766</v>
      </c>
      <c r="H212" s="529" t="s">
        <v>452</v>
      </c>
      <c r="I212" s="529" t="s">
        <v>593</v>
      </c>
      <c r="J212" s="529" t="s">
        <v>594</v>
      </c>
      <c r="K212" s="529" t="s">
        <v>768</v>
      </c>
      <c r="L212" s="532">
        <v>289.27</v>
      </c>
      <c r="M212" s="532">
        <v>2024.8899999999999</v>
      </c>
      <c r="N212" s="529">
        <v>7</v>
      </c>
      <c r="O212" s="533">
        <v>6</v>
      </c>
      <c r="P212" s="532">
        <v>867.81</v>
      </c>
      <c r="Q212" s="534">
        <v>0.42857142857142855</v>
      </c>
      <c r="R212" s="529">
        <v>3</v>
      </c>
      <c r="S212" s="534">
        <v>0.42857142857142855</v>
      </c>
      <c r="T212" s="533">
        <v>3</v>
      </c>
      <c r="U212" s="535">
        <v>0.5</v>
      </c>
    </row>
    <row r="213" spans="1:21" ht="14.4" customHeight="1" x14ac:dyDescent="0.3">
      <c r="A213" s="528">
        <v>29</v>
      </c>
      <c r="B213" s="529" t="s">
        <v>451</v>
      </c>
      <c r="C213" s="529" t="s">
        <v>669</v>
      </c>
      <c r="D213" s="530" t="s">
        <v>1370</v>
      </c>
      <c r="E213" s="531" t="s">
        <v>681</v>
      </c>
      <c r="F213" s="529" t="s">
        <v>666</v>
      </c>
      <c r="G213" s="529" t="s">
        <v>766</v>
      </c>
      <c r="H213" s="529" t="s">
        <v>452</v>
      </c>
      <c r="I213" s="529" t="s">
        <v>593</v>
      </c>
      <c r="J213" s="529" t="s">
        <v>594</v>
      </c>
      <c r="K213" s="529" t="s">
        <v>768</v>
      </c>
      <c r="L213" s="532">
        <v>299.24</v>
      </c>
      <c r="M213" s="532">
        <v>2094.6800000000003</v>
      </c>
      <c r="N213" s="529">
        <v>7</v>
      </c>
      <c r="O213" s="533">
        <v>6</v>
      </c>
      <c r="P213" s="532">
        <v>1795.44</v>
      </c>
      <c r="Q213" s="534">
        <v>0.8571428571428571</v>
      </c>
      <c r="R213" s="529">
        <v>6</v>
      </c>
      <c r="S213" s="534">
        <v>0.8571428571428571</v>
      </c>
      <c r="T213" s="533">
        <v>5</v>
      </c>
      <c r="U213" s="535">
        <v>0.83333333333333337</v>
      </c>
    </row>
    <row r="214" spans="1:21" ht="14.4" customHeight="1" x14ac:dyDescent="0.3">
      <c r="A214" s="528">
        <v>29</v>
      </c>
      <c r="B214" s="529" t="s">
        <v>451</v>
      </c>
      <c r="C214" s="529" t="s">
        <v>669</v>
      </c>
      <c r="D214" s="530" t="s">
        <v>1370</v>
      </c>
      <c r="E214" s="531" t="s">
        <v>681</v>
      </c>
      <c r="F214" s="529" t="s">
        <v>666</v>
      </c>
      <c r="G214" s="529" t="s">
        <v>766</v>
      </c>
      <c r="H214" s="529" t="s">
        <v>452</v>
      </c>
      <c r="I214" s="529" t="s">
        <v>1113</v>
      </c>
      <c r="J214" s="529" t="s">
        <v>594</v>
      </c>
      <c r="K214" s="529" t="s">
        <v>1114</v>
      </c>
      <c r="L214" s="532">
        <v>96.42</v>
      </c>
      <c r="M214" s="532">
        <v>96.42</v>
      </c>
      <c r="N214" s="529">
        <v>1</v>
      </c>
      <c r="O214" s="533">
        <v>1</v>
      </c>
      <c r="P214" s="532"/>
      <c r="Q214" s="534">
        <v>0</v>
      </c>
      <c r="R214" s="529"/>
      <c r="S214" s="534">
        <v>0</v>
      </c>
      <c r="T214" s="533"/>
      <c r="U214" s="535">
        <v>0</v>
      </c>
    </row>
    <row r="215" spans="1:21" ht="14.4" customHeight="1" x14ac:dyDescent="0.3">
      <c r="A215" s="528">
        <v>29</v>
      </c>
      <c r="B215" s="529" t="s">
        <v>451</v>
      </c>
      <c r="C215" s="529" t="s">
        <v>669</v>
      </c>
      <c r="D215" s="530" t="s">
        <v>1370</v>
      </c>
      <c r="E215" s="531" t="s">
        <v>681</v>
      </c>
      <c r="F215" s="529" t="s">
        <v>666</v>
      </c>
      <c r="G215" s="529" t="s">
        <v>773</v>
      </c>
      <c r="H215" s="529" t="s">
        <v>452</v>
      </c>
      <c r="I215" s="529" t="s">
        <v>774</v>
      </c>
      <c r="J215" s="529" t="s">
        <v>775</v>
      </c>
      <c r="K215" s="529" t="s">
        <v>776</v>
      </c>
      <c r="L215" s="532">
        <v>186.27</v>
      </c>
      <c r="M215" s="532">
        <v>372.54</v>
      </c>
      <c r="N215" s="529">
        <v>2</v>
      </c>
      <c r="O215" s="533">
        <v>1</v>
      </c>
      <c r="P215" s="532">
        <v>372.54</v>
      </c>
      <c r="Q215" s="534">
        <v>1</v>
      </c>
      <c r="R215" s="529">
        <v>2</v>
      </c>
      <c r="S215" s="534">
        <v>1</v>
      </c>
      <c r="T215" s="533">
        <v>1</v>
      </c>
      <c r="U215" s="535">
        <v>1</v>
      </c>
    </row>
    <row r="216" spans="1:21" ht="14.4" customHeight="1" x14ac:dyDescent="0.3">
      <c r="A216" s="528">
        <v>29</v>
      </c>
      <c r="B216" s="529" t="s">
        <v>451</v>
      </c>
      <c r="C216" s="529" t="s">
        <v>669</v>
      </c>
      <c r="D216" s="530" t="s">
        <v>1370</v>
      </c>
      <c r="E216" s="531" t="s">
        <v>681</v>
      </c>
      <c r="F216" s="529" t="s">
        <v>666</v>
      </c>
      <c r="G216" s="529" t="s">
        <v>781</v>
      </c>
      <c r="H216" s="529" t="s">
        <v>452</v>
      </c>
      <c r="I216" s="529" t="s">
        <v>597</v>
      </c>
      <c r="J216" s="529" t="s">
        <v>598</v>
      </c>
      <c r="K216" s="529" t="s">
        <v>782</v>
      </c>
      <c r="L216" s="532">
        <v>61.97</v>
      </c>
      <c r="M216" s="532">
        <v>61.97</v>
      </c>
      <c r="N216" s="529">
        <v>1</v>
      </c>
      <c r="O216" s="533">
        <v>1</v>
      </c>
      <c r="P216" s="532">
        <v>61.97</v>
      </c>
      <c r="Q216" s="534">
        <v>1</v>
      </c>
      <c r="R216" s="529">
        <v>1</v>
      </c>
      <c r="S216" s="534">
        <v>1</v>
      </c>
      <c r="T216" s="533">
        <v>1</v>
      </c>
      <c r="U216" s="535">
        <v>1</v>
      </c>
    </row>
    <row r="217" spans="1:21" ht="14.4" customHeight="1" x14ac:dyDescent="0.3">
      <c r="A217" s="528">
        <v>29</v>
      </c>
      <c r="B217" s="529" t="s">
        <v>451</v>
      </c>
      <c r="C217" s="529" t="s">
        <v>669</v>
      </c>
      <c r="D217" s="530" t="s">
        <v>1370</v>
      </c>
      <c r="E217" s="531" t="s">
        <v>681</v>
      </c>
      <c r="F217" s="529" t="s">
        <v>666</v>
      </c>
      <c r="G217" s="529" t="s">
        <v>783</v>
      </c>
      <c r="H217" s="529" t="s">
        <v>452</v>
      </c>
      <c r="I217" s="529" t="s">
        <v>859</v>
      </c>
      <c r="J217" s="529" t="s">
        <v>571</v>
      </c>
      <c r="K217" s="529" t="s">
        <v>860</v>
      </c>
      <c r="L217" s="532">
        <v>16.77</v>
      </c>
      <c r="M217" s="532">
        <v>16.77</v>
      </c>
      <c r="N217" s="529">
        <v>1</v>
      </c>
      <c r="O217" s="533">
        <v>1</v>
      </c>
      <c r="P217" s="532">
        <v>16.77</v>
      </c>
      <c r="Q217" s="534">
        <v>1</v>
      </c>
      <c r="R217" s="529">
        <v>1</v>
      </c>
      <c r="S217" s="534">
        <v>1</v>
      </c>
      <c r="T217" s="533">
        <v>1</v>
      </c>
      <c r="U217" s="535">
        <v>1</v>
      </c>
    </row>
    <row r="218" spans="1:21" ht="14.4" customHeight="1" x14ac:dyDescent="0.3">
      <c r="A218" s="528">
        <v>29</v>
      </c>
      <c r="B218" s="529" t="s">
        <v>451</v>
      </c>
      <c r="C218" s="529" t="s">
        <v>669</v>
      </c>
      <c r="D218" s="530" t="s">
        <v>1370</v>
      </c>
      <c r="E218" s="531" t="s">
        <v>681</v>
      </c>
      <c r="F218" s="529" t="s">
        <v>666</v>
      </c>
      <c r="G218" s="529" t="s">
        <v>783</v>
      </c>
      <c r="H218" s="529" t="s">
        <v>452</v>
      </c>
      <c r="I218" s="529" t="s">
        <v>1031</v>
      </c>
      <c r="J218" s="529" t="s">
        <v>571</v>
      </c>
      <c r="K218" s="529" t="s">
        <v>1032</v>
      </c>
      <c r="L218" s="532">
        <v>50.32</v>
      </c>
      <c r="M218" s="532">
        <v>150.96</v>
      </c>
      <c r="N218" s="529">
        <v>3</v>
      </c>
      <c r="O218" s="533">
        <v>1.5</v>
      </c>
      <c r="P218" s="532">
        <v>50.32</v>
      </c>
      <c r="Q218" s="534">
        <v>0.33333333333333331</v>
      </c>
      <c r="R218" s="529">
        <v>1</v>
      </c>
      <c r="S218" s="534">
        <v>0.33333333333333331</v>
      </c>
      <c r="T218" s="533">
        <v>1</v>
      </c>
      <c r="U218" s="535">
        <v>0.66666666666666663</v>
      </c>
    </row>
    <row r="219" spans="1:21" ht="14.4" customHeight="1" x14ac:dyDescent="0.3">
      <c r="A219" s="528">
        <v>29</v>
      </c>
      <c r="B219" s="529" t="s">
        <v>451</v>
      </c>
      <c r="C219" s="529" t="s">
        <v>669</v>
      </c>
      <c r="D219" s="530" t="s">
        <v>1370</v>
      </c>
      <c r="E219" s="531" t="s">
        <v>681</v>
      </c>
      <c r="F219" s="529" t="s">
        <v>668</v>
      </c>
      <c r="G219" s="529" t="s">
        <v>793</v>
      </c>
      <c r="H219" s="529" t="s">
        <v>452</v>
      </c>
      <c r="I219" s="529" t="s">
        <v>794</v>
      </c>
      <c r="J219" s="529" t="s">
        <v>795</v>
      </c>
      <c r="K219" s="529" t="s">
        <v>796</v>
      </c>
      <c r="L219" s="532">
        <v>25</v>
      </c>
      <c r="M219" s="532">
        <v>325</v>
      </c>
      <c r="N219" s="529">
        <v>13</v>
      </c>
      <c r="O219" s="533">
        <v>7</v>
      </c>
      <c r="P219" s="532">
        <v>125</v>
      </c>
      <c r="Q219" s="534">
        <v>0.38461538461538464</v>
      </c>
      <c r="R219" s="529">
        <v>5</v>
      </c>
      <c r="S219" s="534">
        <v>0.38461538461538464</v>
      </c>
      <c r="T219" s="533">
        <v>3</v>
      </c>
      <c r="U219" s="535">
        <v>0.42857142857142855</v>
      </c>
    </row>
    <row r="220" spans="1:21" ht="14.4" customHeight="1" x14ac:dyDescent="0.3">
      <c r="A220" s="528">
        <v>29</v>
      </c>
      <c r="B220" s="529" t="s">
        <v>451</v>
      </c>
      <c r="C220" s="529" t="s">
        <v>669</v>
      </c>
      <c r="D220" s="530" t="s">
        <v>1370</v>
      </c>
      <c r="E220" s="531" t="s">
        <v>681</v>
      </c>
      <c r="F220" s="529" t="s">
        <v>668</v>
      </c>
      <c r="G220" s="529" t="s">
        <v>793</v>
      </c>
      <c r="H220" s="529" t="s">
        <v>452</v>
      </c>
      <c r="I220" s="529" t="s">
        <v>797</v>
      </c>
      <c r="J220" s="529" t="s">
        <v>795</v>
      </c>
      <c r="K220" s="529" t="s">
        <v>798</v>
      </c>
      <c r="L220" s="532">
        <v>56.25</v>
      </c>
      <c r="M220" s="532">
        <v>393.75</v>
      </c>
      <c r="N220" s="529">
        <v>7</v>
      </c>
      <c r="O220" s="533">
        <v>4</v>
      </c>
      <c r="P220" s="532">
        <v>281.25</v>
      </c>
      <c r="Q220" s="534">
        <v>0.7142857142857143</v>
      </c>
      <c r="R220" s="529">
        <v>5</v>
      </c>
      <c r="S220" s="534">
        <v>0.7142857142857143</v>
      </c>
      <c r="T220" s="533">
        <v>3</v>
      </c>
      <c r="U220" s="535">
        <v>0.75</v>
      </c>
    </row>
    <row r="221" spans="1:21" ht="14.4" customHeight="1" x14ac:dyDescent="0.3">
      <c r="A221" s="528">
        <v>29</v>
      </c>
      <c r="B221" s="529" t="s">
        <v>451</v>
      </c>
      <c r="C221" s="529" t="s">
        <v>669</v>
      </c>
      <c r="D221" s="530" t="s">
        <v>1370</v>
      </c>
      <c r="E221" s="531" t="s">
        <v>681</v>
      </c>
      <c r="F221" s="529" t="s">
        <v>668</v>
      </c>
      <c r="G221" s="529" t="s">
        <v>793</v>
      </c>
      <c r="H221" s="529" t="s">
        <v>452</v>
      </c>
      <c r="I221" s="529" t="s">
        <v>799</v>
      </c>
      <c r="J221" s="529" t="s">
        <v>795</v>
      </c>
      <c r="K221" s="529" t="s">
        <v>800</v>
      </c>
      <c r="L221" s="532">
        <v>100</v>
      </c>
      <c r="M221" s="532">
        <v>3200</v>
      </c>
      <c r="N221" s="529">
        <v>32</v>
      </c>
      <c r="O221" s="533">
        <v>15</v>
      </c>
      <c r="P221" s="532">
        <v>2500</v>
      </c>
      <c r="Q221" s="534">
        <v>0.78125</v>
      </c>
      <c r="R221" s="529">
        <v>25</v>
      </c>
      <c r="S221" s="534">
        <v>0.78125</v>
      </c>
      <c r="T221" s="533">
        <v>11</v>
      </c>
      <c r="U221" s="535">
        <v>0.73333333333333328</v>
      </c>
    </row>
    <row r="222" spans="1:21" ht="14.4" customHeight="1" x14ac:dyDescent="0.3">
      <c r="A222" s="528">
        <v>29</v>
      </c>
      <c r="B222" s="529" t="s">
        <v>451</v>
      </c>
      <c r="C222" s="529" t="s">
        <v>669</v>
      </c>
      <c r="D222" s="530" t="s">
        <v>1370</v>
      </c>
      <c r="E222" s="531" t="s">
        <v>681</v>
      </c>
      <c r="F222" s="529" t="s">
        <v>668</v>
      </c>
      <c r="G222" s="529" t="s">
        <v>793</v>
      </c>
      <c r="H222" s="529" t="s">
        <v>452</v>
      </c>
      <c r="I222" s="529" t="s">
        <v>801</v>
      </c>
      <c r="J222" s="529" t="s">
        <v>802</v>
      </c>
      <c r="K222" s="529" t="s">
        <v>803</v>
      </c>
      <c r="L222" s="532">
        <v>156</v>
      </c>
      <c r="M222" s="532">
        <v>156</v>
      </c>
      <c r="N222" s="529">
        <v>1</v>
      </c>
      <c r="O222" s="533">
        <v>1</v>
      </c>
      <c r="P222" s="532">
        <v>156</v>
      </c>
      <c r="Q222" s="534">
        <v>1</v>
      </c>
      <c r="R222" s="529">
        <v>1</v>
      </c>
      <c r="S222" s="534">
        <v>1</v>
      </c>
      <c r="T222" s="533">
        <v>1</v>
      </c>
      <c r="U222" s="535">
        <v>1</v>
      </c>
    </row>
    <row r="223" spans="1:21" ht="14.4" customHeight="1" x14ac:dyDescent="0.3">
      <c r="A223" s="528">
        <v>29</v>
      </c>
      <c r="B223" s="529" t="s">
        <v>451</v>
      </c>
      <c r="C223" s="529" t="s">
        <v>669</v>
      </c>
      <c r="D223" s="530" t="s">
        <v>1370</v>
      </c>
      <c r="E223" s="531" t="s">
        <v>681</v>
      </c>
      <c r="F223" s="529" t="s">
        <v>668</v>
      </c>
      <c r="G223" s="529" t="s">
        <v>793</v>
      </c>
      <c r="H223" s="529" t="s">
        <v>452</v>
      </c>
      <c r="I223" s="529" t="s">
        <v>1115</v>
      </c>
      <c r="J223" s="529" t="s">
        <v>802</v>
      </c>
      <c r="K223" s="529" t="s">
        <v>1116</v>
      </c>
      <c r="L223" s="532">
        <v>96</v>
      </c>
      <c r="M223" s="532">
        <v>96</v>
      </c>
      <c r="N223" s="529">
        <v>1</v>
      </c>
      <c r="O223" s="533">
        <v>1</v>
      </c>
      <c r="P223" s="532"/>
      <c r="Q223" s="534">
        <v>0</v>
      </c>
      <c r="R223" s="529"/>
      <c r="S223" s="534">
        <v>0</v>
      </c>
      <c r="T223" s="533"/>
      <c r="U223" s="535">
        <v>0</v>
      </c>
    </row>
    <row r="224" spans="1:21" ht="14.4" customHeight="1" x14ac:dyDescent="0.3">
      <c r="A224" s="528">
        <v>29</v>
      </c>
      <c r="B224" s="529" t="s">
        <v>451</v>
      </c>
      <c r="C224" s="529" t="s">
        <v>669</v>
      </c>
      <c r="D224" s="530" t="s">
        <v>1370</v>
      </c>
      <c r="E224" s="531" t="s">
        <v>681</v>
      </c>
      <c r="F224" s="529" t="s">
        <v>668</v>
      </c>
      <c r="G224" s="529" t="s">
        <v>793</v>
      </c>
      <c r="H224" s="529" t="s">
        <v>452</v>
      </c>
      <c r="I224" s="529" t="s">
        <v>1117</v>
      </c>
      <c r="J224" s="529" t="s">
        <v>1118</v>
      </c>
      <c r="K224" s="529" t="s">
        <v>1119</v>
      </c>
      <c r="L224" s="532">
        <v>25</v>
      </c>
      <c r="M224" s="532">
        <v>25</v>
      </c>
      <c r="N224" s="529">
        <v>1</v>
      </c>
      <c r="O224" s="533">
        <v>1</v>
      </c>
      <c r="P224" s="532"/>
      <c r="Q224" s="534">
        <v>0</v>
      </c>
      <c r="R224" s="529"/>
      <c r="S224" s="534">
        <v>0</v>
      </c>
      <c r="T224" s="533"/>
      <c r="U224" s="535">
        <v>0</v>
      </c>
    </row>
    <row r="225" spans="1:21" ht="14.4" customHeight="1" x14ac:dyDescent="0.3">
      <c r="A225" s="528">
        <v>29</v>
      </c>
      <c r="B225" s="529" t="s">
        <v>451</v>
      </c>
      <c r="C225" s="529" t="s">
        <v>669</v>
      </c>
      <c r="D225" s="530" t="s">
        <v>1370</v>
      </c>
      <c r="E225" s="531" t="s">
        <v>681</v>
      </c>
      <c r="F225" s="529" t="s">
        <v>668</v>
      </c>
      <c r="G225" s="529" t="s">
        <v>821</v>
      </c>
      <c r="H225" s="529" t="s">
        <v>452</v>
      </c>
      <c r="I225" s="529" t="s">
        <v>822</v>
      </c>
      <c r="J225" s="529" t="s">
        <v>823</v>
      </c>
      <c r="K225" s="529" t="s">
        <v>824</v>
      </c>
      <c r="L225" s="532">
        <v>410</v>
      </c>
      <c r="M225" s="532">
        <v>10250</v>
      </c>
      <c r="N225" s="529">
        <v>25</v>
      </c>
      <c r="O225" s="533">
        <v>14</v>
      </c>
      <c r="P225" s="532">
        <v>9430</v>
      </c>
      <c r="Q225" s="534">
        <v>0.92</v>
      </c>
      <c r="R225" s="529">
        <v>23</v>
      </c>
      <c r="S225" s="534">
        <v>0.92</v>
      </c>
      <c r="T225" s="533">
        <v>13</v>
      </c>
      <c r="U225" s="535">
        <v>0.9285714285714286</v>
      </c>
    </row>
    <row r="226" spans="1:21" ht="14.4" customHeight="1" x14ac:dyDescent="0.3">
      <c r="A226" s="528">
        <v>29</v>
      </c>
      <c r="B226" s="529" t="s">
        <v>451</v>
      </c>
      <c r="C226" s="529" t="s">
        <v>669</v>
      </c>
      <c r="D226" s="530" t="s">
        <v>1370</v>
      </c>
      <c r="E226" s="531" t="s">
        <v>681</v>
      </c>
      <c r="F226" s="529" t="s">
        <v>668</v>
      </c>
      <c r="G226" s="529" t="s">
        <v>821</v>
      </c>
      <c r="H226" s="529" t="s">
        <v>452</v>
      </c>
      <c r="I226" s="529" t="s">
        <v>825</v>
      </c>
      <c r="J226" s="529" t="s">
        <v>826</v>
      </c>
      <c r="K226" s="529" t="s">
        <v>827</v>
      </c>
      <c r="L226" s="532">
        <v>566</v>
      </c>
      <c r="M226" s="532">
        <v>1132</v>
      </c>
      <c r="N226" s="529">
        <v>2</v>
      </c>
      <c r="O226" s="533">
        <v>2</v>
      </c>
      <c r="P226" s="532">
        <v>1132</v>
      </c>
      <c r="Q226" s="534">
        <v>1</v>
      </c>
      <c r="R226" s="529">
        <v>2</v>
      </c>
      <c r="S226" s="534">
        <v>1</v>
      </c>
      <c r="T226" s="533">
        <v>2</v>
      </c>
      <c r="U226" s="535">
        <v>1</v>
      </c>
    </row>
    <row r="227" spans="1:21" ht="14.4" customHeight="1" x14ac:dyDescent="0.3">
      <c r="A227" s="528">
        <v>29</v>
      </c>
      <c r="B227" s="529" t="s">
        <v>451</v>
      </c>
      <c r="C227" s="529" t="s">
        <v>669</v>
      </c>
      <c r="D227" s="530" t="s">
        <v>1370</v>
      </c>
      <c r="E227" s="531" t="s">
        <v>681</v>
      </c>
      <c r="F227" s="529" t="s">
        <v>668</v>
      </c>
      <c r="G227" s="529" t="s">
        <v>828</v>
      </c>
      <c r="H227" s="529" t="s">
        <v>452</v>
      </c>
      <c r="I227" s="529" t="s">
        <v>1120</v>
      </c>
      <c r="J227" s="529" t="s">
        <v>1121</v>
      </c>
      <c r="K227" s="529" t="s">
        <v>1122</v>
      </c>
      <c r="L227" s="532">
        <v>378.48</v>
      </c>
      <c r="M227" s="532">
        <v>378.48</v>
      </c>
      <c r="N227" s="529">
        <v>1</v>
      </c>
      <c r="O227" s="533">
        <v>1</v>
      </c>
      <c r="P227" s="532"/>
      <c r="Q227" s="534">
        <v>0</v>
      </c>
      <c r="R227" s="529"/>
      <c r="S227" s="534">
        <v>0</v>
      </c>
      <c r="T227" s="533"/>
      <c r="U227" s="535">
        <v>0</v>
      </c>
    </row>
    <row r="228" spans="1:21" ht="14.4" customHeight="1" x14ac:dyDescent="0.3">
      <c r="A228" s="528">
        <v>29</v>
      </c>
      <c r="B228" s="529" t="s">
        <v>451</v>
      </c>
      <c r="C228" s="529" t="s">
        <v>669</v>
      </c>
      <c r="D228" s="530" t="s">
        <v>1370</v>
      </c>
      <c r="E228" s="531" t="s">
        <v>681</v>
      </c>
      <c r="F228" s="529" t="s">
        <v>668</v>
      </c>
      <c r="G228" s="529" t="s">
        <v>828</v>
      </c>
      <c r="H228" s="529" t="s">
        <v>452</v>
      </c>
      <c r="I228" s="529" t="s">
        <v>1037</v>
      </c>
      <c r="J228" s="529" t="s">
        <v>1038</v>
      </c>
      <c r="K228" s="529" t="s">
        <v>1039</v>
      </c>
      <c r="L228" s="532">
        <v>45.52</v>
      </c>
      <c r="M228" s="532">
        <v>45.52</v>
      </c>
      <c r="N228" s="529">
        <v>1</v>
      </c>
      <c r="O228" s="533">
        <v>1</v>
      </c>
      <c r="P228" s="532">
        <v>45.52</v>
      </c>
      <c r="Q228" s="534">
        <v>1</v>
      </c>
      <c r="R228" s="529">
        <v>1</v>
      </c>
      <c r="S228" s="534">
        <v>1</v>
      </c>
      <c r="T228" s="533">
        <v>1</v>
      </c>
      <c r="U228" s="535">
        <v>1</v>
      </c>
    </row>
    <row r="229" spans="1:21" ht="14.4" customHeight="1" x14ac:dyDescent="0.3">
      <c r="A229" s="528">
        <v>29</v>
      </c>
      <c r="B229" s="529" t="s">
        <v>451</v>
      </c>
      <c r="C229" s="529" t="s">
        <v>669</v>
      </c>
      <c r="D229" s="530" t="s">
        <v>1370</v>
      </c>
      <c r="E229" s="531" t="s">
        <v>681</v>
      </c>
      <c r="F229" s="529" t="s">
        <v>668</v>
      </c>
      <c r="G229" s="529" t="s">
        <v>846</v>
      </c>
      <c r="H229" s="529" t="s">
        <v>452</v>
      </c>
      <c r="I229" s="529" t="s">
        <v>847</v>
      </c>
      <c r="J229" s="529" t="s">
        <v>848</v>
      </c>
      <c r="K229" s="529" t="s">
        <v>849</v>
      </c>
      <c r="L229" s="532">
        <v>200</v>
      </c>
      <c r="M229" s="532">
        <v>800</v>
      </c>
      <c r="N229" s="529">
        <v>4</v>
      </c>
      <c r="O229" s="533">
        <v>2</v>
      </c>
      <c r="P229" s="532">
        <v>400</v>
      </c>
      <c r="Q229" s="534">
        <v>0.5</v>
      </c>
      <c r="R229" s="529">
        <v>2</v>
      </c>
      <c r="S229" s="534">
        <v>0.5</v>
      </c>
      <c r="T229" s="533">
        <v>1</v>
      </c>
      <c r="U229" s="535">
        <v>0.5</v>
      </c>
    </row>
    <row r="230" spans="1:21" ht="14.4" customHeight="1" x14ac:dyDescent="0.3">
      <c r="A230" s="528">
        <v>29</v>
      </c>
      <c r="B230" s="529" t="s">
        <v>451</v>
      </c>
      <c r="C230" s="529" t="s">
        <v>669</v>
      </c>
      <c r="D230" s="530" t="s">
        <v>1370</v>
      </c>
      <c r="E230" s="531" t="s">
        <v>681</v>
      </c>
      <c r="F230" s="529" t="s">
        <v>668</v>
      </c>
      <c r="G230" s="529" t="s">
        <v>956</v>
      </c>
      <c r="H230" s="529" t="s">
        <v>452</v>
      </c>
      <c r="I230" s="529" t="s">
        <v>957</v>
      </c>
      <c r="J230" s="529" t="s">
        <v>958</v>
      </c>
      <c r="K230" s="529"/>
      <c r="L230" s="532">
        <v>0</v>
      </c>
      <c r="M230" s="532">
        <v>0</v>
      </c>
      <c r="N230" s="529">
        <v>1</v>
      </c>
      <c r="O230" s="533">
        <v>1</v>
      </c>
      <c r="P230" s="532"/>
      <c r="Q230" s="534"/>
      <c r="R230" s="529"/>
      <c r="S230" s="534">
        <v>0</v>
      </c>
      <c r="T230" s="533"/>
      <c r="U230" s="535">
        <v>0</v>
      </c>
    </row>
    <row r="231" spans="1:21" ht="14.4" customHeight="1" x14ac:dyDescent="0.3">
      <c r="A231" s="528">
        <v>29</v>
      </c>
      <c r="B231" s="529" t="s">
        <v>451</v>
      </c>
      <c r="C231" s="529" t="s">
        <v>669</v>
      </c>
      <c r="D231" s="530" t="s">
        <v>1370</v>
      </c>
      <c r="E231" s="531" t="s">
        <v>683</v>
      </c>
      <c r="F231" s="529" t="s">
        <v>666</v>
      </c>
      <c r="G231" s="529" t="s">
        <v>684</v>
      </c>
      <c r="H231" s="529" t="s">
        <v>1371</v>
      </c>
      <c r="I231" s="529" t="s">
        <v>691</v>
      </c>
      <c r="J231" s="529" t="s">
        <v>689</v>
      </c>
      <c r="K231" s="529" t="s">
        <v>692</v>
      </c>
      <c r="L231" s="532">
        <v>154.36000000000001</v>
      </c>
      <c r="M231" s="532">
        <v>154.36000000000001</v>
      </c>
      <c r="N231" s="529">
        <v>1</v>
      </c>
      <c r="O231" s="533">
        <v>1</v>
      </c>
      <c r="P231" s="532">
        <v>154.36000000000001</v>
      </c>
      <c r="Q231" s="534">
        <v>1</v>
      </c>
      <c r="R231" s="529">
        <v>1</v>
      </c>
      <c r="S231" s="534">
        <v>1</v>
      </c>
      <c r="T231" s="533">
        <v>1</v>
      </c>
      <c r="U231" s="535">
        <v>1</v>
      </c>
    </row>
    <row r="232" spans="1:21" ht="14.4" customHeight="1" x14ac:dyDescent="0.3">
      <c r="A232" s="528">
        <v>29</v>
      </c>
      <c r="B232" s="529" t="s">
        <v>451</v>
      </c>
      <c r="C232" s="529" t="s">
        <v>669</v>
      </c>
      <c r="D232" s="530" t="s">
        <v>1370</v>
      </c>
      <c r="E232" s="531" t="s">
        <v>683</v>
      </c>
      <c r="F232" s="529" t="s">
        <v>666</v>
      </c>
      <c r="G232" s="529" t="s">
        <v>684</v>
      </c>
      <c r="H232" s="529" t="s">
        <v>1371</v>
      </c>
      <c r="I232" s="529" t="s">
        <v>693</v>
      </c>
      <c r="J232" s="529" t="s">
        <v>694</v>
      </c>
      <c r="K232" s="529" t="s">
        <v>695</v>
      </c>
      <c r="L232" s="532">
        <v>149.52000000000001</v>
      </c>
      <c r="M232" s="532">
        <v>448.56000000000006</v>
      </c>
      <c r="N232" s="529">
        <v>3</v>
      </c>
      <c r="O232" s="533">
        <v>3</v>
      </c>
      <c r="P232" s="532">
        <v>448.56000000000006</v>
      </c>
      <c r="Q232" s="534">
        <v>1</v>
      </c>
      <c r="R232" s="529">
        <v>3</v>
      </c>
      <c r="S232" s="534">
        <v>1</v>
      </c>
      <c r="T232" s="533">
        <v>3</v>
      </c>
      <c r="U232" s="535">
        <v>1</v>
      </c>
    </row>
    <row r="233" spans="1:21" ht="14.4" customHeight="1" x14ac:dyDescent="0.3">
      <c r="A233" s="528">
        <v>29</v>
      </c>
      <c r="B233" s="529" t="s">
        <v>451</v>
      </c>
      <c r="C233" s="529" t="s">
        <v>669</v>
      </c>
      <c r="D233" s="530" t="s">
        <v>1370</v>
      </c>
      <c r="E233" s="531" t="s">
        <v>683</v>
      </c>
      <c r="F233" s="529" t="s">
        <v>666</v>
      </c>
      <c r="G233" s="529" t="s">
        <v>684</v>
      </c>
      <c r="H233" s="529" t="s">
        <v>1371</v>
      </c>
      <c r="I233" s="529" t="s">
        <v>699</v>
      </c>
      <c r="J233" s="529" t="s">
        <v>689</v>
      </c>
      <c r="K233" s="529" t="s">
        <v>700</v>
      </c>
      <c r="L233" s="532">
        <v>225.06</v>
      </c>
      <c r="M233" s="532">
        <v>1125.3000000000002</v>
      </c>
      <c r="N233" s="529">
        <v>5</v>
      </c>
      <c r="O233" s="533">
        <v>2</v>
      </c>
      <c r="P233" s="532">
        <v>1125.3000000000002</v>
      </c>
      <c r="Q233" s="534">
        <v>1</v>
      </c>
      <c r="R233" s="529">
        <v>5</v>
      </c>
      <c r="S233" s="534">
        <v>1</v>
      </c>
      <c r="T233" s="533">
        <v>2</v>
      </c>
      <c r="U233" s="535">
        <v>1</v>
      </c>
    </row>
    <row r="234" spans="1:21" ht="14.4" customHeight="1" x14ac:dyDescent="0.3">
      <c r="A234" s="528">
        <v>29</v>
      </c>
      <c r="B234" s="529" t="s">
        <v>451</v>
      </c>
      <c r="C234" s="529" t="s">
        <v>669</v>
      </c>
      <c r="D234" s="530" t="s">
        <v>1370</v>
      </c>
      <c r="E234" s="531" t="s">
        <v>683</v>
      </c>
      <c r="F234" s="529" t="s">
        <v>666</v>
      </c>
      <c r="G234" s="529" t="s">
        <v>701</v>
      </c>
      <c r="H234" s="529" t="s">
        <v>452</v>
      </c>
      <c r="I234" s="529" t="s">
        <v>702</v>
      </c>
      <c r="J234" s="529" t="s">
        <v>703</v>
      </c>
      <c r="K234" s="529" t="s">
        <v>704</v>
      </c>
      <c r="L234" s="532">
        <v>0</v>
      </c>
      <c r="M234" s="532">
        <v>0</v>
      </c>
      <c r="N234" s="529">
        <v>2</v>
      </c>
      <c r="O234" s="533">
        <v>2</v>
      </c>
      <c r="P234" s="532">
        <v>0</v>
      </c>
      <c r="Q234" s="534"/>
      <c r="R234" s="529">
        <v>2</v>
      </c>
      <c r="S234" s="534">
        <v>1</v>
      </c>
      <c r="T234" s="533">
        <v>2</v>
      </c>
      <c r="U234" s="535">
        <v>1</v>
      </c>
    </row>
    <row r="235" spans="1:21" ht="14.4" customHeight="1" x14ac:dyDescent="0.3">
      <c r="A235" s="528">
        <v>29</v>
      </c>
      <c r="B235" s="529" t="s">
        <v>451</v>
      </c>
      <c r="C235" s="529" t="s">
        <v>669</v>
      </c>
      <c r="D235" s="530" t="s">
        <v>1370</v>
      </c>
      <c r="E235" s="531" t="s">
        <v>683</v>
      </c>
      <c r="F235" s="529" t="s">
        <v>666</v>
      </c>
      <c r="G235" s="529" t="s">
        <v>877</v>
      </c>
      <c r="H235" s="529" t="s">
        <v>452</v>
      </c>
      <c r="I235" s="529" t="s">
        <v>501</v>
      </c>
      <c r="J235" s="529" t="s">
        <v>502</v>
      </c>
      <c r="K235" s="529" t="s">
        <v>878</v>
      </c>
      <c r="L235" s="532">
        <v>47.47</v>
      </c>
      <c r="M235" s="532">
        <v>47.47</v>
      </c>
      <c r="N235" s="529">
        <v>1</v>
      </c>
      <c r="O235" s="533">
        <v>1</v>
      </c>
      <c r="P235" s="532"/>
      <c r="Q235" s="534">
        <v>0</v>
      </c>
      <c r="R235" s="529"/>
      <c r="S235" s="534">
        <v>0</v>
      </c>
      <c r="T235" s="533"/>
      <c r="U235" s="535">
        <v>0</v>
      </c>
    </row>
    <row r="236" spans="1:21" ht="14.4" customHeight="1" x14ac:dyDescent="0.3">
      <c r="A236" s="528">
        <v>29</v>
      </c>
      <c r="B236" s="529" t="s">
        <v>451</v>
      </c>
      <c r="C236" s="529" t="s">
        <v>669</v>
      </c>
      <c r="D236" s="530" t="s">
        <v>1370</v>
      </c>
      <c r="E236" s="531" t="s">
        <v>683</v>
      </c>
      <c r="F236" s="529" t="s">
        <v>666</v>
      </c>
      <c r="G236" s="529" t="s">
        <v>1123</v>
      </c>
      <c r="H236" s="529" t="s">
        <v>452</v>
      </c>
      <c r="I236" s="529" t="s">
        <v>1124</v>
      </c>
      <c r="J236" s="529" t="s">
        <v>1125</v>
      </c>
      <c r="K236" s="529" t="s">
        <v>1126</v>
      </c>
      <c r="L236" s="532">
        <v>0</v>
      </c>
      <c r="M236" s="532">
        <v>0</v>
      </c>
      <c r="N236" s="529">
        <v>2</v>
      </c>
      <c r="O236" s="533">
        <v>1</v>
      </c>
      <c r="P236" s="532">
        <v>0</v>
      </c>
      <c r="Q236" s="534"/>
      <c r="R236" s="529">
        <v>2</v>
      </c>
      <c r="S236" s="534">
        <v>1</v>
      </c>
      <c r="T236" s="533">
        <v>1</v>
      </c>
      <c r="U236" s="535">
        <v>1</v>
      </c>
    </row>
    <row r="237" spans="1:21" ht="14.4" customHeight="1" x14ac:dyDescent="0.3">
      <c r="A237" s="528">
        <v>29</v>
      </c>
      <c r="B237" s="529" t="s">
        <v>451</v>
      </c>
      <c r="C237" s="529" t="s">
        <v>669</v>
      </c>
      <c r="D237" s="530" t="s">
        <v>1370</v>
      </c>
      <c r="E237" s="531" t="s">
        <v>683</v>
      </c>
      <c r="F237" s="529" t="s">
        <v>666</v>
      </c>
      <c r="G237" s="529" t="s">
        <v>982</v>
      </c>
      <c r="H237" s="529" t="s">
        <v>452</v>
      </c>
      <c r="I237" s="529" t="s">
        <v>983</v>
      </c>
      <c r="J237" s="529" t="s">
        <v>984</v>
      </c>
      <c r="K237" s="529" t="s">
        <v>985</v>
      </c>
      <c r="L237" s="532">
        <v>107.27</v>
      </c>
      <c r="M237" s="532">
        <v>214.54</v>
      </c>
      <c r="N237" s="529">
        <v>2</v>
      </c>
      <c r="O237" s="533">
        <v>0.5</v>
      </c>
      <c r="P237" s="532"/>
      <c r="Q237" s="534">
        <v>0</v>
      </c>
      <c r="R237" s="529"/>
      <c r="S237" s="534">
        <v>0</v>
      </c>
      <c r="T237" s="533"/>
      <c r="U237" s="535">
        <v>0</v>
      </c>
    </row>
    <row r="238" spans="1:21" ht="14.4" customHeight="1" x14ac:dyDescent="0.3">
      <c r="A238" s="528">
        <v>29</v>
      </c>
      <c r="B238" s="529" t="s">
        <v>451</v>
      </c>
      <c r="C238" s="529" t="s">
        <v>669</v>
      </c>
      <c r="D238" s="530" t="s">
        <v>1370</v>
      </c>
      <c r="E238" s="531" t="s">
        <v>683</v>
      </c>
      <c r="F238" s="529" t="s">
        <v>666</v>
      </c>
      <c r="G238" s="529" t="s">
        <v>723</v>
      </c>
      <c r="H238" s="529" t="s">
        <v>452</v>
      </c>
      <c r="I238" s="529" t="s">
        <v>724</v>
      </c>
      <c r="J238" s="529" t="s">
        <v>528</v>
      </c>
      <c r="K238" s="529" t="s">
        <v>725</v>
      </c>
      <c r="L238" s="532">
        <v>114</v>
      </c>
      <c r="M238" s="532">
        <v>114</v>
      </c>
      <c r="N238" s="529">
        <v>1</v>
      </c>
      <c r="O238" s="533">
        <v>1</v>
      </c>
      <c r="P238" s="532"/>
      <c r="Q238" s="534">
        <v>0</v>
      </c>
      <c r="R238" s="529"/>
      <c r="S238" s="534">
        <v>0</v>
      </c>
      <c r="T238" s="533"/>
      <c r="U238" s="535">
        <v>0</v>
      </c>
    </row>
    <row r="239" spans="1:21" ht="14.4" customHeight="1" x14ac:dyDescent="0.3">
      <c r="A239" s="528">
        <v>29</v>
      </c>
      <c r="B239" s="529" t="s">
        <v>451</v>
      </c>
      <c r="C239" s="529" t="s">
        <v>669</v>
      </c>
      <c r="D239" s="530" t="s">
        <v>1370</v>
      </c>
      <c r="E239" s="531" t="s">
        <v>683</v>
      </c>
      <c r="F239" s="529" t="s">
        <v>666</v>
      </c>
      <c r="G239" s="529" t="s">
        <v>723</v>
      </c>
      <c r="H239" s="529" t="s">
        <v>452</v>
      </c>
      <c r="I239" s="529" t="s">
        <v>527</v>
      </c>
      <c r="J239" s="529" t="s">
        <v>528</v>
      </c>
      <c r="K239" s="529" t="s">
        <v>1127</v>
      </c>
      <c r="L239" s="532">
        <v>285.01</v>
      </c>
      <c r="M239" s="532">
        <v>855.03</v>
      </c>
      <c r="N239" s="529">
        <v>3</v>
      </c>
      <c r="O239" s="533">
        <v>3</v>
      </c>
      <c r="P239" s="532">
        <v>570.02</v>
      </c>
      <c r="Q239" s="534">
        <v>0.66666666666666663</v>
      </c>
      <c r="R239" s="529">
        <v>2</v>
      </c>
      <c r="S239" s="534">
        <v>0.66666666666666663</v>
      </c>
      <c r="T239" s="533">
        <v>2</v>
      </c>
      <c r="U239" s="535">
        <v>0.66666666666666663</v>
      </c>
    </row>
    <row r="240" spans="1:21" ht="14.4" customHeight="1" x14ac:dyDescent="0.3">
      <c r="A240" s="528">
        <v>29</v>
      </c>
      <c r="B240" s="529" t="s">
        <v>451</v>
      </c>
      <c r="C240" s="529" t="s">
        <v>669</v>
      </c>
      <c r="D240" s="530" t="s">
        <v>1370</v>
      </c>
      <c r="E240" s="531" t="s">
        <v>683</v>
      </c>
      <c r="F240" s="529" t="s">
        <v>666</v>
      </c>
      <c r="G240" s="529" t="s">
        <v>723</v>
      </c>
      <c r="H240" s="529" t="s">
        <v>452</v>
      </c>
      <c r="I240" s="529" t="s">
        <v>1128</v>
      </c>
      <c r="J240" s="529" t="s">
        <v>528</v>
      </c>
      <c r="K240" s="529" t="s">
        <v>1127</v>
      </c>
      <c r="L240" s="532">
        <v>0</v>
      </c>
      <c r="M240" s="532">
        <v>0</v>
      </c>
      <c r="N240" s="529">
        <v>1</v>
      </c>
      <c r="O240" s="533">
        <v>1</v>
      </c>
      <c r="P240" s="532">
        <v>0</v>
      </c>
      <c r="Q240" s="534"/>
      <c r="R240" s="529">
        <v>1</v>
      </c>
      <c r="S240" s="534">
        <v>1</v>
      </c>
      <c r="T240" s="533">
        <v>1</v>
      </c>
      <c r="U240" s="535">
        <v>1</v>
      </c>
    </row>
    <row r="241" spans="1:21" ht="14.4" customHeight="1" x14ac:dyDescent="0.3">
      <c r="A241" s="528">
        <v>29</v>
      </c>
      <c r="B241" s="529" t="s">
        <v>451</v>
      </c>
      <c r="C241" s="529" t="s">
        <v>669</v>
      </c>
      <c r="D241" s="530" t="s">
        <v>1370</v>
      </c>
      <c r="E241" s="531" t="s">
        <v>683</v>
      </c>
      <c r="F241" s="529" t="s">
        <v>666</v>
      </c>
      <c r="G241" s="529" t="s">
        <v>726</v>
      </c>
      <c r="H241" s="529" t="s">
        <v>452</v>
      </c>
      <c r="I241" s="529" t="s">
        <v>727</v>
      </c>
      <c r="J241" s="529" t="s">
        <v>728</v>
      </c>
      <c r="K241" s="529" t="s">
        <v>729</v>
      </c>
      <c r="L241" s="532">
        <v>132.97999999999999</v>
      </c>
      <c r="M241" s="532">
        <v>265.95999999999998</v>
      </c>
      <c r="N241" s="529">
        <v>2</v>
      </c>
      <c r="O241" s="533">
        <v>1</v>
      </c>
      <c r="P241" s="532"/>
      <c r="Q241" s="534">
        <v>0</v>
      </c>
      <c r="R241" s="529"/>
      <c r="S241" s="534">
        <v>0</v>
      </c>
      <c r="T241" s="533"/>
      <c r="U241" s="535">
        <v>0</v>
      </c>
    </row>
    <row r="242" spans="1:21" ht="14.4" customHeight="1" x14ac:dyDescent="0.3">
      <c r="A242" s="528">
        <v>29</v>
      </c>
      <c r="B242" s="529" t="s">
        <v>451</v>
      </c>
      <c r="C242" s="529" t="s">
        <v>669</v>
      </c>
      <c r="D242" s="530" t="s">
        <v>1370</v>
      </c>
      <c r="E242" s="531" t="s">
        <v>683</v>
      </c>
      <c r="F242" s="529" t="s">
        <v>666</v>
      </c>
      <c r="G242" s="529" t="s">
        <v>905</v>
      </c>
      <c r="H242" s="529" t="s">
        <v>452</v>
      </c>
      <c r="I242" s="529" t="s">
        <v>589</v>
      </c>
      <c r="J242" s="529" t="s">
        <v>590</v>
      </c>
      <c r="K242" s="529" t="s">
        <v>906</v>
      </c>
      <c r="L242" s="532">
        <v>61.97</v>
      </c>
      <c r="M242" s="532">
        <v>123.94</v>
      </c>
      <c r="N242" s="529">
        <v>2</v>
      </c>
      <c r="O242" s="533">
        <v>1</v>
      </c>
      <c r="P242" s="532">
        <v>123.94</v>
      </c>
      <c r="Q242" s="534">
        <v>1</v>
      </c>
      <c r="R242" s="529">
        <v>2</v>
      </c>
      <c r="S242" s="534">
        <v>1</v>
      </c>
      <c r="T242" s="533">
        <v>1</v>
      </c>
      <c r="U242" s="535">
        <v>1</v>
      </c>
    </row>
    <row r="243" spans="1:21" ht="14.4" customHeight="1" x14ac:dyDescent="0.3">
      <c r="A243" s="528">
        <v>29</v>
      </c>
      <c r="B243" s="529" t="s">
        <v>451</v>
      </c>
      <c r="C243" s="529" t="s">
        <v>669</v>
      </c>
      <c r="D243" s="530" t="s">
        <v>1370</v>
      </c>
      <c r="E243" s="531" t="s">
        <v>683</v>
      </c>
      <c r="F243" s="529" t="s">
        <v>666</v>
      </c>
      <c r="G243" s="529" t="s">
        <v>1129</v>
      </c>
      <c r="H243" s="529" t="s">
        <v>452</v>
      </c>
      <c r="I243" s="529" t="s">
        <v>1130</v>
      </c>
      <c r="J243" s="529" t="s">
        <v>1131</v>
      </c>
      <c r="K243" s="529" t="s">
        <v>1132</v>
      </c>
      <c r="L243" s="532">
        <v>70.23</v>
      </c>
      <c r="M243" s="532">
        <v>140.46</v>
      </c>
      <c r="N243" s="529">
        <v>2</v>
      </c>
      <c r="O243" s="533">
        <v>0.5</v>
      </c>
      <c r="P243" s="532"/>
      <c r="Q243" s="534">
        <v>0</v>
      </c>
      <c r="R243" s="529"/>
      <c r="S243" s="534">
        <v>0</v>
      </c>
      <c r="T243" s="533"/>
      <c r="U243" s="535">
        <v>0</v>
      </c>
    </row>
    <row r="244" spans="1:21" ht="14.4" customHeight="1" x14ac:dyDescent="0.3">
      <c r="A244" s="528">
        <v>29</v>
      </c>
      <c r="B244" s="529" t="s">
        <v>451</v>
      </c>
      <c r="C244" s="529" t="s">
        <v>669</v>
      </c>
      <c r="D244" s="530" t="s">
        <v>1370</v>
      </c>
      <c r="E244" s="531" t="s">
        <v>683</v>
      </c>
      <c r="F244" s="529" t="s">
        <v>666</v>
      </c>
      <c r="G244" s="529" t="s">
        <v>1133</v>
      </c>
      <c r="H244" s="529" t="s">
        <v>452</v>
      </c>
      <c r="I244" s="529" t="s">
        <v>1134</v>
      </c>
      <c r="J244" s="529" t="s">
        <v>1135</v>
      </c>
      <c r="K244" s="529" t="s">
        <v>1136</v>
      </c>
      <c r="L244" s="532">
        <v>0</v>
      </c>
      <c r="M244" s="532">
        <v>0</v>
      </c>
      <c r="N244" s="529">
        <v>1</v>
      </c>
      <c r="O244" s="533">
        <v>0.5</v>
      </c>
      <c r="P244" s="532"/>
      <c r="Q244" s="534"/>
      <c r="R244" s="529"/>
      <c r="S244" s="534">
        <v>0</v>
      </c>
      <c r="T244" s="533"/>
      <c r="U244" s="535">
        <v>0</v>
      </c>
    </row>
    <row r="245" spans="1:21" ht="14.4" customHeight="1" x14ac:dyDescent="0.3">
      <c r="A245" s="528">
        <v>29</v>
      </c>
      <c r="B245" s="529" t="s">
        <v>451</v>
      </c>
      <c r="C245" s="529" t="s">
        <v>669</v>
      </c>
      <c r="D245" s="530" t="s">
        <v>1370</v>
      </c>
      <c r="E245" s="531" t="s">
        <v>683</v>
      </c>
      <c r="F245" s="529" t="s">
        <v>666</v>
      </c>
      <c r="G245" s="529" t="s">
        <v>1137</v>
      </c>
      <c r="H245" s="529" t="s">
        <v>1371</v>
      </c>
      <c r="I245" s="529" t="s">
        <v>1138</v>
      </c>
      <c r="J245" s="529" t="s">
        <v>1139</v>
      </c>
      <c r="K245" s="529" t="s">
        <v>1140</v>
      </c>
      <c r="L245" s="532">
        <v>87.41</v>
      </c>
      <c r="M245" s="532">
        <v>87.41</v>
      </c>
      <c r="N245" s="529">
        <v>1</v>
      </c>
      <c r="O245" s="533">
        <v>0.5</v>
      </c>
      <c r="P245" s="532"/>
      <c r="Q245" s="534">
        <v>0</v>
      </c>
      <c r="R245" s="529"/>
      <c r="S245" s="534">
        <v>0</v>
      </c>
      <c r="T245" s="533"/>
      <c r="U245" s="535">
        <v>0</v>
      </c>
    </row>
    <row r="246" spans="1:21" ht="14.4" customHeight="1" x14ac:dyDescent="0.3">
      <c r="A246" s="528">
        <v>29</v>
      </c>
      <c r="B246" s="529" t="s">
        <v>451</v>
      </c>
      <c r="C246" s="529" t="s">
        <v>669</v>
      </c>
      <c r="D246" s="530" t="s">
        <v>1370</v>
      </c>
      <c r="E246" s="531" t="s">
        <v>683</v>
      </c>
      <c r="F246" s="529" t="s">
        <v>666</v>
      </c>
      <c r="G246" s="529" t="s">
        <v>1137</v>
      </c>
      <c r="H246" s="529" t="s">
        <v>1371</v>
      </c>
      <c r="I246" s="529" t="s">
        <v>1141</v>
      </c>
      <c r="J246" s="529" t="s">
        <v>1139</v>
      </c>
      <c r="K246" s="529" t="s">
        <v>1142</v>
      </c>
      <c r="L246" s="532">
        <v>291.82</v>
      </c>
      <c r="M246" s="532">
        <v>291.82</v>
      </c>
      <c r="N246" s="529">
        <v>1</v>
      </c>
      <c r="O246" s="533">
        <v>1</v>
      </c>
      <c r="P246" s="532">
        <v>291.82</v>
      </c>
      <c r="Q246" s="534">
        <v>1</v>
      </c>
      <c r="R246" s="529">
        <v>1</v>
      </c>
      <c r="S246" s="534">
        <v>1</v>
      </c>
      <c r="T246" s="533">
        <v>1</v>
      </c>
      <c r="U246" s="535">
        <v>1</v>
      </c>
    </row>
    <row r="247" spans="1:21" ht="14.4" customHeight="1" x14ac:dyDescent="0.3">
      <c r="A247" s="528">
        <v>29</v>
      </c>
      <c r="B247" s="529" t="s">
        <v>451</v>
      </c>
      <c r="C247" s="529" t="s">
        <v>669</v>
      </c>
      <c r="D247" s="530" t="s">
        <v>1370</v>
      </c>
      <c r="E247" s="531" t="s">
        <v>683</v>
      </c>
      <c r="F247" s="529" t="s">
        <v>666</v>
      </c>
      <c r="G247" s="529" t="s">
        <v>1101</v>
      </c>
      <c r="H247" s="529" t="s">
        <v>452</v>
      </c>
      <c r="I247" s="529" t="s">
        <v>1143</v>
      </c>
      <c r="J247" s="529" t="s">
        <v>1103</v>
      </c>
      <c r="K247" s="529" t="s">
        <v>1144</v>
      </c>
      <c r="L247" s="532">
        <v>54.23</v>
      </c>
      <c r="M247" s="532">
        <v>54.23</v>
      </c>
      <c r="N247" s="529">
        <v>1</v>
      </c>
      <c r="O247" s="533">
        <v>1</v>
      </c>
      <c r="P247" s="532"/>
      <c r="Q247" s="534">
        <v>0</v>
      </c>
      <c r="R247" s="529"/>
      <c r="S247" s="534">
        <v>0</v>
      </c>
      <c r="T247" s="533"/>
      <c r="U247" s="535">
        <v>0</v>
      </c>
    </row>
    <row r="248" spans="1:21" ht="14.4" customHeight="1" x14ac:dyDescent="0.3">
      <c r="A248" s="528">
        <v>29</v>
      </c>
      <c r="B248" s="529" t="s">
        <v>451</v>
      </c>
      <c r="C248" s="529" t="s">
        <v>669</v>
      </c>
      <c r="D248" s="530" t="s">
        <v>1370</v>
      </c>
      <c r="E248" s="531" t="s">
        <v>683</v>
      </c>
      <c r="F248" s="529" t="s">
        <v>666</v>
      </c>
      <c r="G248" s="529" t="s">
        <v>919</v>
      </c>
      <c r="H248" s="529" t="s">
        <v>452</v>
      </c>
      <c r="I248" s="529" t="s">
        <v>1145</v>
      </c>
      <c r="J248" s="529" t="s">
        <v>921</v>
      </c>
      <c r="K248" s="529" t="s">
        <v>1146</v>
      </c>
      <c r="L248" s="532">
        <v>128.69999999999999</v>
      </c>
      <c r="M248" s="532">
        <v>128.69999999999999</v>
      </c>
      <c r="N248" s="529">
        <v>1</v>
      </c>
      <c r="O248" s="533">
        <v>1</v>
      </c>
      <c r="P248" s="532"/>
      <c r="Q248" s="534">
        <v>0</v>
      </c>
      <c r="R248" s="529"/>
      <c r="S248" s="534">
        <v>0</v>
      </c>
      <c r="T248" s="533"/>
      <c r="U248" s="535">
        <v>0</v>
      </c>
    </row>
    <row r="249" spans="1:21" ht="14.4" customHeight="1" x14ac:dyDescent="0.3">
      <c r="A249" s="528">
        <v>29</v>
      </c>
      <c r="B249" s="529" t="s">
        <v>451</v>
      </c>
      <c r="C249" s="529" t="s">
        <v>669</v>
      </c>
      <c r="D249" s="530" t="s">
        <v>1370</v>
      </c>
      <c r="E249" s="531" t="s">
        <v>683</v>
      </c>
      <c r="F249" s="529" t="s">
        <v>666</v>
      </c>
      <c r="G249" s="529" t="s">
        <v>766</v>
      </c>
      <c r="H249" s="529" t="s">
        <v>452</v>
      </c>
      <c r="I249" s="529" t="s">
        <v>593</v>
      </c>
      <c r="J249" s="529" t="s">
        <v>594</v>
      </c>
      <c r="K249" s="529" t="s">
        <v>768</v>
      </c>
      <c r="L249" s="532">
        <v>289.27</v>
      </c>
      <c r="M249" s="532">
        <v>1735.62</v>
      </c>
      <c r="N249" s="529">
        <v>6</v>
      </c>
      <c r="O249" s="533">
        <v>2</v>
      </c>
      <c r="P249" s="532">
        <v>1735.62</v>
      </c>
      <c r="Q249" s="534">
        <v>1</v>
      </c>
      <c r="R249" s="529">
        <v>6</v>
      </c>
      <c r="S249" s="534">
        <v>1</v>
      </c>
      <c r="T249" s="533">
        <v>2</v>
      </c>
      <c r="U249" s="535">
        <v>1</v>
      </c>
    </row>
    <row r="250" spans="1:21" ht="14.4" customHeight="1" x14ac:dyDescent="0.3">
      <c r="A250" s="528">
        <v>29</v>
      </c>
      <c r="B250" s="529" t="s">
        <v>451</v>
      </c>
      <c r="C250" s="529" t="s">
        <v>669</v>
      </c>
      <c r="D250" s="530" t="s">
        <v>1370</v>
      </c>
      <c r="E250" s="531" t="s">
        <v>683</v>
      </c>
      <c r="F250" s="529" t="s">
        <v>666</v>
      </c>
      <c r="G250" s="529" t="s">
        <v>766</v>
      </c>
      <c r="H250" s="529" t="s">
        <v>452</v>
      </c>
      <c r="I250" s="529" t="s">
        <v>593</v>
      </c>
      <c r="J250" s="529" t="s">
        <v>594</v>
      </c>
      <c r="K250" s="529" t="s">
        <v>768</v>
      </c>
      <c r="L250" s="532">
        <v>299.24</v>
      </c>
      <c r="M250" s="532">
        <v>299.24</v>
      </c>
      <c r="N250" s="529">
        <v>1</v>
      </c>
      <c r="O250" s="533">
        <v>1</v>
      </c>
      <c r="P250" s="532"/>
      <c r="Q250" s="534">
        <v>0</v>
      </c>
      <c r="R250" s="529"/>
      <c r="S250" s="534">
        <v>0</v>
      </c>
      <c r="T250" s="533"/>
      <c r="U250" s="535">
        <v>0</v>
      </c>
    </row>
    <row r="251" spans="1:21" ht="14.4" customHeight="1" x14ac:dyDescent="0.3">
      <c r="A251" s="528">
        <v>29</v>
      </c>
      <c r="B251" s="529" t="s">
        <v>451</v>
      </c>
      <c r="C251" s="529" t="s">
        <v>669</v>
      </c>
      <c r="D251" s="530" t="s">
        <v>1370</v>
      </c>
      <c r="E251" s="531" t="s">
        <v>683</v>
      </c>
      <c r="F251" s="529" t="s">
        <v>666</v>
      </c>
      <c r="G251" s="529" t="s">
        <v>773</v>
      </c>
      <c r="H251" s="529" t="s">
        <v>452</v>
      </c>
      <c r="I251" s="529" t="s">
        <v>774</v>
      </c>
      <c r="J251" s="529" t="s">
        <v>775</v>
      </c>
      <c r="K251" s="529" t="s">
        <v>776</v>
      </c>
      <c r="L251" s="532">
        <v>186.27</v>
      </c>
      <c r="M251" s="532">
        <v>745.08</v>
      </c>
      <c r="N251" s="529">
        <v>4</v>
      </c>
      <c r="O251" s="533">
        <v>2</v>
      </c>
      <c r="P251" s="532">
        <v>745.08</v>
      </c>
      <c r="Q251" s="534">
        <v>1</v>
      </c>
      <c r="R251" s="529">
        <v>4</v>
      </c>
      <c r="S251" s="534">
        <v>1</v>
      </c>
      <c r="T251" s="533">
        <v>2</v>
      </c>
      <c r="U251" s="535">
        <v>1</v>
      </c>
    </row>
    <row r="252" spans="1:21" ht="14.4" customHeight="1" x14ac:dyDescent="0.3">
      <c r="A252" s="528">
        <v>29</v>
      </c>
      <c r="B252" s="529" t="s">
        <v>451</v>
      </c>
      <c r="C252" s="529" t="s">
        <v>669</v>
      </c>
      <c r="D252" s="530" t="s">
        <v>1370</v>
      </c>
      <c r="E252" s="531" t="s">
        <v>683</v>
      </c>
      <c r="F252" s="529" t="s">
        <v>667</v>
      </c>
      <c r="G252" s="529" t="s">
        <v>790</v>
      </c>
      <c r="H252" s="529" t="s">
        <v>452</v>
      </c>
      <c r="I252" s="529" t="s">
        <v>1147</v>
      </c>
      <c r="J252" s="529" t="s">
        <v>676</v>
      </c>
      <c r="K252" s="529"/>
      <c r="L252" s="532">
        <v>0</v>
      </c>
      <c r="M252" s="532">
        <v>0</v>
      </c>
      <c r="N252" s="529">
        <v>1</v>
      </c>
      <c r="O252" s="533">
        <v>1</v>
      </c>
      <c r="P252" s="532">
        <v>0</v>
      </c>
      <c r="Q252" s="534"/>
      <c r="R252" s="529">
        <v>1</v>
      </c>
      <c r="S252" s="534">
        <v>1</v>
      </c>
      <c r="T252" s="533">
        <v>1</v>
      </c>
      <c r="U252" s="535">
        <v>1</v>
      </c>
    </row>
    <row r="253" spans="1:21" ht="14.4" customHeight="1" x14ac:dyDescent="0.3">
      <c r="A253" s="528">
        <v>29</v>
      </c>
      <c r="B253" s="529" t="s">
        <v>451</v>
      </c>
      <c r="C253" s="529" t="s">
        <v>669</v>
      </c>
      <c r="D253" s="530" t="s">
        <v>1370</v>
      </c>
      <c r="E253" s="531" t="s">
        <v>683</v>
      </c>
      <c r="F253" s="529" t="s">
        <v>668</v>
      </c>
      <c r="G253" s="529" t="s">
        <v>793</v>
      </c>
      <c r="H253" s="529" t="s">
        <v>452</v>
      </c>
      <c r="I253" s="529" t="s">
        <v>1148</v>
      </c>
      <c r="J253" s="529" t="s">
        <v>1149</v>
      </c>
      <c r="K253" s="529" t="s">
        <v>1150</v>
      </c>
      <c r="L253" s="532">
        <v>100</v>
      </c>
      <c r="M253" s="532">
        <v>800</v>
      </c>
      <c r="N253" s="529">
        <v>8</v>
      </c>
      <c r="O253" s="533">
        <v>1</v>
      </c>
      <c r="P253" s="532">
        <v>800</v>
      </c>
      <c r="Q253" s="534">
        <v>1</v>
      </c>
      <c r="R253" s="529">
        <v>8</v>
      </c>
      <c r="S253" s="534">
        <v>1</v>
      </c>
      <c r="T253" s="533">
        <v>1</v>
      </c>
      <c r="U253" s="535">
        <v>1</v>
      </c>
    </row>
    <row r="254" spans="1:21" ht="14.4" customHeight="1" x14ac:dyDescent="0.3">
      <c r="A254" s="528">
        <v>29</v>
      </c>
      <c r="B254" s="529" t="s">
        <v>451</v>
      </c>
      <c r="C254" s="529" t="s">
        <v>669</v>
      </c>
      <c r="D254" s="530" t="s">
        <v>1370</v>
      </c>
      <c r="E254" s="531" t="s">
        <v>683</v>
      </c>
      <c r="F254" s="529" t="s">
        <v>668</v>
      </c>
      <c r="G254" s="529" t="s">
        <v>793</v>
      </c>
      <c r="H254" s="529" t="s">
        <v>452</v>
      </c>
      <c r="I254" s="529" t="s">
        <v>797</v>
      </c>
      <c r="J254" s="529" t="s">
        <v>795</v>
      </c>
      <c r="K254" s="529" t="s">
        <v>798</v>
      </c>
      <c r="L254" s="532">
        <v>56.25</v>
      </c>
      <c r="M254" s="532">
        <v>112.5</v>
      </c>
      <c r="N254" s="529">
        <v>2</v>
      </c>
      <c r="O254" s="533">
        <v>1</v>
      </c>
      <c r="P254" s="532">
        <v>112.5</v>
      </c>
      <c r="Q254" s="534">
        <v>1</v>
      </c>
      <c r="R254" s="529">
        <v>2</v>
      </c>
      <c r="S254" s="534">
        <v>1</v>
      </c>
      <c r="T254" s="533">
        <v>1</v>
      </c>
      <c r="U254" s="535">
        <v>1</v>
      </c>
    </row>
    <row r="255" spans="1:21" ht="14.4" customHeight="1" x14ac:dyDescent="0.3">
      <c r="A255" s="528">
        <v>29</v>
      </c>
      <c r="B255" s="529" t="s">
        <v>451</v>
      </c>
      <c r="C255" s="529" t="s">
        <v>669</v>
      </c>
      <c r="D255" s="530" t="s">
        <v>1370</v>
      </c>
      <c r="E255" s="531" t="s">
        <v>683</v>
      </c>
      <c r="F255" s="529" t="s">
        <v>668</v>
      </c>
      <c r="G255" s="529" t="s">
        <v>793</v>
      </c>
      <c r="H255" s="529" t="s">
        <v>452</v>
      </c>
      <c r="I255" s="529" t="s">
        <v>799</v>
      </c>
      <c r="J255" s="529" t="s">
        <v>795</v>
      </c>
      <c r="K255" s="529" t="s">
        <v>800</v>
      </c>
      <c r="L255" s="532">
        <v>100</v>
      </c>
      <c r="M255" s="532">
        <v>1400</v>
      </c>
      <c r="N255" s="529">
        <v>14</v>
      </c>
      <c r="O255" s="533">
        <v>4</v>
      </c>
      <c r="P255" s="532">
        <v>1400</v>
      </c>
      <c r="Q255" s="534">
        <v>1</v>
      </c>
      <c r="R255" s="529">
        <v>14</v>
      </c>
      <c r="S255" s="534">
        <v>1</v>
      </c>
      <c r="T255" s="533">
        <v>4</v>
      </c>
      <c r="U255" s="535">
        <v>1</v>
      </c>
    </row>
    <row r="256" spans="1:21" ht="14.4" customHeight="1" x14ac:dyDescent="0.3">
      <c r="A256" s="528">
        <v>29</v>
      </c>
      <c r="B256" s="529" t="s">
        <v>451</v>
      </c>
      <c r="C256" s="529" t="s">
        <v>669</v>
      </c>
      <c r="D256" s="530" t="s">
        <v>1370</v>
      </c>
      <c r="E256" s="531" t="s">
        <v>683</v>
      </c>
      <c r="F256" s="529" t="s">
        <v>668</v>
      </c>
      <c r="G256" s="529" t="s">
        <v>793</v>
      </c>
      <c r="H256" s="529" t="s">
        <v>452</v>
      </c>
      <c r="I256" s="529" t="s">
        <v>1151</v>
      </c>
      <c r="J256" s="529" t="s">
        <v>939</v>
      </c>
      <c r="K256" s="529" t="s">
        <v>1152</v>
      </c>
      <c r="L256" s="532">
        <v>128</v>
      </c>
      <c r="M256" s="532">
        <v>256</v>
      </c>
      <c r="N256" s="529">
        <v>2</v>
      </c>
      <c r="O256" s="533">
        <v>1</v>
      </c>
      <c r="P256" s="532">
        <v>256</v>
      </c>
      <c r="Q256" s="534">
        <v>1</v>
      </c>
      <c r="R256" s="529">
        <v>2</v>
      </c>
      <c r="S256" s="534">
        <v>1</v>
      </c>
      <c r="T256" s="533">
        <v>1</v>
      </c>
      <c r="U256" s="535">
        <v>1</v>
      </c>
    </row>
    <row r="257" spans="1:21" ht="14.4" customHeight="1" x14ac:dyDescent="0.3">
      <c r="A257" s="528">
        <v>29</v>
      </c>
      <c r="B257" s="529" t="s">
        <v>451</v>
      </c>
      <c r="C257" s="529" t="s">
        <v>669</v>
      </c>
      <c r="D257" s="530" t="s">
        <v>1370</v>
      </c>
      <c r="E257" s="531" t="s">
        <v>683</v>
      </c>
      <c r="F257" s="529" t="s">
        <v>668</v>
      </c>
      <c r="G257" s="529" t="s">
        <v>793</v>
      </c>
      <c r="H257" s="529" t="s">
        <v>452</v>
      </c>
      <c r="I257" s="529" t="s">
        <v>1153</v>
      </c>
      <c r="J257" s="529" t="s">
        <v>1154</v>
      </c>
      <c r="K257" s="529" t="s">
        <v>1155</v>
      </c>
      <c r="L257" s="532">
        <v>2.25</v>
      </c>
      <c r="M257" s="532">
        <v>4.5</v>
      </c>
      <c r="N257" s="529">
        <v>2</v>
      </c>
      <c r="O257" s="533">
        <v>1</v>
      </c>
      <c r="P257" s="532">
        <v>4.5</v>
      </c>
      <c r="Q257" s="534">
        <v>1</v>
      </c>
      <c r="R257" s="529">
        <v>2</v>
      </c>
      <c r="S257" s="534">
        <v>1</v>
      </c>
      <c r="T257" s="533">
        <v>1</v>
      </c>
      <c r="U257" s="535">
        <v>1</v>
      </c>
    </row>
    <row r="258" spans="1:21" ht="14.4" customHeight="1" x14ac:dyDescent="0.3">
      <c r="A258" s="528">
        <v>29</v>
      </c>
      <c r="B258" s="529" t="s">
        <v>451</v>
      </c>
      <c r="C258" s="529" t="s">
        <v>669</v>
      </c>
      <c r="D258" s="530" t="s">
        <v>1370</v>
      </c>
      <c r="E258" s="531" t="s">
        <v>683</v>
      </c>
      <c r="F258" s="529" t="s">
        <v>668</v>
      </c>
      <c r="G258" s="529" t="s">
        <v>793</v>
      </c>
      <c r="H258" s="529" t="s">
        <v>452</v>
      </c>
      <c r="I258" s="529" t="s">
        <v>938</v>
      </c>
      <c r="J258" s="529" t="s">
        <v>939</v>
      </c>
      <c r="K258" s="529" t="s">
        <v>940</v>
      </c>
      <c r="L258" s="532">
        <v>96</v>
      </c>
      <c r="M258" s="532">
        <v>288</v>
      </c>
      <c r="N258" s="529">
        <v>3</v>
      </c>
      <c r="O258" s="533">
        <v>2</v>
      </c>
      <c r="P258" s="532">
        <v>288</v>
      </c>
      <c r="Q258" s="534">
        <v>1</v>
      </c>
      <c r="R258" s="529">
        <v>3</v>
      </c>
      <c r="S258" s="534">
        <v>1</v>
      </c>
      <c r="T258" s="533">
        <v>2</v>
      </c>
      <c r="U258" s="535">
        <v>1</v>
      </c>
    </row>
    <row r="259" spans="1:21" ht="14.4" customHeight="1" x14ac:dyDescent="0.3">
      <c r="A259" s="528">
        <v>29</v>
      </c>
      <c r="B259" s="529" t="s">
        <v>451</v>
      </c>
      <c r="C259" s="529" t="s">
        <v>669</v>
      </c>
      <c r="D259" s="530" t="s">
        <v>1370</v>
      </c>
      <c r="E259" s="531" t="s">
        <v>683</v>
      </c>
      <c r="F259" s="529" t="s">
        <v>668</v>
      </c>
      <c r="G259" s="529" t="s">
        <v>828</v>
      </c>
      <c r="H259" s="529" t="s">
        <v>452</v>
      </c>
      <c r="I259" s="529" t="s">
        <v>1035</v>
      </c>
      <c r="J259" s="529" t="s">
        <v>948</v>
      </c>
      <c r="K259" s="529" t="s">
        <v>1036</v>
      </c>
      <c r="L259" s="532">
        <v>58.5</v>
      </c>
      <c r="M259" s="532">
        <v>58.5</v>
      </c>
      <c r="N259" s="529">
        <v>1</v>
      </c>
      <c r="O259" s="533">
        <v>1</v>
      </c>
      <c r="P259" s="532">
        <v>58.5</v>
      </c>
      <c r="Q259" s="534">
        <v>1</v>
      </c>
      <c r="R259" s="529">
        <v>1</v>
      </c>
      <c r="S259" s="534">
        <v>1</v>
      </c>
      <c r="T259" s="533">
        <v>1</v>
      </c>
      <c r="U259" s="535">
        <v>1</v>
      </c>
    </row>
    <row r="260" spans="1:21" ht="14.4" customHeight="1" x14ac:dyDescent="0.3">
      <c r="A260" s="528">
        <v>29</v>
      </c>
      <c r="B260" s="529" t="s">
        <v>451</v>
      </c>
      <c r="C260" s="529" t="s">
        <v>669</v>
      </c>
      <c r="D260" s="530" t="s">
        <v>1370</v>
      </c>
      <c r="E260" s="531" t="s">
        <v>683</v>
      </c>
      <c r="F260" s="529" t="s">
        <v>668</v>
      </c>
      <c r="G260" s="529" t="s">
        <v>956</v>
      </c>
      <c r="H260" s="529" t="s">
        <v>452</v>
      </c>
      <c r="I260" s="529" t="s">
        <v>957</v>
      </c>
      <c r="J260" s="529" t="s">
        <v>958</v>
      </c>
      <c r="K260" s="529"/>
      <c r="L260" s="532">
        <v>0</v>
      </c>
      <c r="M260" s="532">
        <v>0</v>
      </c>
      <c r="N260" s="529">
        <v>2</v>
      </c>
      <c r="O260" s="533">
        <v>2</v>
      </c>
      <c r="P260" s="532"/>
      <c r="Q260" s="534"/>
      <c r="R260" s="529"/>
      <c r="S260" s="534">
        <v>0</v>
      </c>
      <c r="T260" s="533"/>
      <c r="U260" s="535">
        <v>0</v>
      </c>
    </row>
    <row r="261" spans="1:21" ht="14.4" customHeight="1" x14ac:dyDescent="0.3">
      <c r="A261" s="528">
        <v>29</v>
      </c>
      <c r="B261" s="529" t="s">
        <v>451</v>
      </c>
      <c r="C261" s="529" t="s">
        <v>669</v>
      </c>
      <c r="D261" s="530" t="s">
        <v>1370</v>
      </c>
      <c r="E261" s="531" t="s">
        <v>682</v>
      </c>
      <c r="F261" s="529" t="s">
        <v>666</v>
      </c>
      <c r="G261" s="529" t="s">
        <v>684</v>
      </c>
      <c r="H261" s="529" t="s">
        <v>1371</v>
      </c>
      <c r="I261" s="529" t="s">
        <v>691</v>
      </c>
      <c r="J261" s="529" t="s">
        <v>689</v>
      </c>
      <c r="K261" s="529" t="s">
        <v>692</v>
      </c>
      <c r="L261" s="532">
        <v>154.36000000000001</v>
      </c>
      <c r="M261" s="532">
        <v>463.08000000000004</v>
      </c>
      <c r="N261" s="529">
        <v>3</v>
      </c>
      <c r="O261" s="533">
        <v>1.5</v>
      </c>
      <c r="P261" s="532">
        <v>308.72000000000003</v>
      </c>
      <c r="Q261" s="534">
        <v>0.66666666666666663</v>
      </c>
      <c r="R261" s="529">
        <v>2</v>
      </c>
      <c r="S261" s="534">
        <v>0.66666666666666663</v>
      </c>
      <c r="T261" s="533">
        <v>0.5</v>
      </c>
      <c r="U261" s="535">
        <v>0.33333333333333331</v>
      </c>
    </row>
    <row r="262" spans="1:21" ht="14.4" customHeight="1" x14ac:dyDescent="0.3">
      <c r="A262" s="528">
        <v>29</v>
      </c>
      <c r="B262" s="529" t="s">
        <v>451</v>
      </c>
      <c r="C262" s="529" t="s">
        <v>669</v>
      </c>
      <c r="D262" s="530" t="s">
        <v>1370</v>
      </c>
      <c r="E262" s="531" t="s">
        <v>682</v>
      </c>
      <c r="F262" s="529" t="s">
        <v>666</v>
      </c>
      <c r="G262" s="529" t="s">
        <v>684</v>
      </c>
      <c r="H262" s="529" t="s">
        <v>1371</v>
      </c>
      <c r="I262" s="529" t="s">
        <v>699</v>
      </c>
      <c r="J262" s="529" t="s">
        <v>689</v>
      </c>
      <c r="K262" s="529" t="s">
        <v>700</v>
      </c>
      <c r="L262" s="532">
        <v>225.06</v>
      </c>
      <c r="M262" s="532">
        <v>225.06</v>
      </c>
      <c r="N262" s="529">
        <v>1</v>
      </c>
      <c r="O262" s="533">
        <v>0.5</v>
      </c>
      <c r="P262" s="532"/>
      <c r="Q262" s="534">
        <v>0</v>
      </c>
      <c r="R262" s="529"/>
      <c r="S262" s="534">
        <v>0</v>
      </c>
      <c r="T262" s="533"/>
      <c r="U262" s="535">
        <v>0</v>
      </c>
    </row>
    <row r="263" spans="1:21" ht="14.4" customHeight="1" x14ac:dyDescent="0.3">
      <c r="A263" s="528">
        <v>29</v>
      </c>
      <c r="B263" s="529" t="s">
        <v>451</v>
      </c>
      <c r="C263" s="529" t="s">
        <v>669</v>
      </c>
      <c r="D263" s="530" t="s">
        <v>1370</v>
      </c>
      <c r="E263" s="531" t="s">
        <v>682</v>
      </c>
      <c r="F263" s="529" t="s">
        <v>666</v>
      </c>
      <c r="G263" s="529" t="s">
        <v>701</v>
      </c>
      <c r="H263" s="529" t="s">
        <v>452</v>
      </c>
      <c r="I263" s="529" t="s">
        <v>702</v>
      </c>
      <c r="J263" s="529" t="s">
        <v>703</v>
      </c>
      <c r="K263" s="529" t="s">
        <v>704</v>
      </c>
      <c r="L263" s="532">
        <v>0</v>
      </c>
      <c r="M263" s="532">
        <v>0</v>
      </c>
      <c r="N263" s="529">
        <v>1</v>
      </c>
      <c r="O263" s="533">
        <v>1</v>
      </c>
      <c r="P263" s="532">
        <v>0</v>
      </c>
      <c r="Q263" s="534"/>
      <c r="R263" s="529">
        <v>1</v>
      </c>
      <c r="S263" s="534">
        <v>1</v>
      </c>
      <c r="T263" s="533">
        <v>1</v>
      </c>
      <c r="U263" s="535">
        <v>1</v>
      </c>
    </row>
    <row r="264" spans="1:21" ht="14.4" customHeight="1" x14ac:dyDescent="0.3">
      <c r="A264" s="528">
        <v>29</v>
      </c>
      <c r="B264" s="529" t="s">
        <v>451</v>
      </c>
      <c r="C264" s="529" t="s">
        <v>669</v>
      </c>
      <c r="D264" s="530" t="s">
        <v>1370</v>
      </c>
      <c r="E264" s="531" t="s">
        <v>682</v>
      </c>
      <c r="F264" s="529" t="s">
        <v>666</v>
      </c>
      <c r="G264" s="529" t="s">
        <v>982</v>
      </c>
      <c r="H264" s="529" t="s">
        <v>452</v>
      </c>
      <c r="I264" s="529" t="s">
        <v>983</v>
      </c>
      <c r="J264" s="529" t="s">
        <v>984</v>
      </c>
      <c r="K264" s="529" t="s">
        <v>985</v>
      </c>
      <c r="L264" s="532">
        <v>107.27</v>
      </c>
      <c r="M264" s="532">
        <v>214.54</v>
      </c>
      <c r="N264" s="529">
        <v>2</v>
      </c>
      <c r="O264" s="533">
        <v>1</v>
      </c>
      <c r="P264" s="532"/>
      <c r="Q264" s="534">
        <v>0</v>
      </c>
      <c r="R264" s="529"/>
      <c r="S264" s="534">
        <v>0</v>
      </c>
      <c r="T264" s="533"/>
      <c r="U264" s="535">
        <v>0</v>
      </c>
    </row>
    <row r="265" spans="1:21" ht="14.4" customHeight="1" x14ac:dyDescent="0.3">
      <c r="A265" s="528">
        <v>29</v>
      </c>
      <c r="B265" s="529" t="s">
        <v>451</v>
      </c>
      <c r="C265" s="529" t="s">
        <v>669</v>
      </c>
      <c r="D265" s="530" t="s">
        <v>1370</v>
      </c>
      <c r="E265" s="531" t="s">
        <v>682</v>
      </c>
      <c r="F265" s="529" t="s">
        <v>666</v>
      </c>
      <c r="G265" s="529" t="s">
        <v>1156</v>
      </c>
      <c r="H265" s="529" t="s">
        <v>452</v>
      </c>
      <c r="I265" s="529" t="s">
        <v>1157</v>
      </c>
      <c r="J265" s="529" t="s">
        <v>1158</v>
      </c>
      <c r="K265" s="529" t="s">
        <v>1159</v>
      </c>
      <c r="L265" s="532">
        <v>0</v>
      </c>
      <c r="M265" s="532">
        <v>0</v>
      </c>
      <c r="N265" s="529">
        <v>1</v>
      </c>
      <c r="O265" s="533">
        <v>1</v>
      </c>
      <c r="P265" s="532"/>
      <c r="Q265" s="534"/>
      <c r="R265" s="529"/>
      <c r="S265" s="534">
        <v>0</v>
      </c>
      <c r="T265" s="533"/>
      <c r="U265" s="535">
        <v>0</v>
      </c>
    </row>
    <row r="266" spans="1:21" ht="14.4" customHeight="1" x14ac:dyDescent="0.3">
      <c r="A266" s="528">
        <v>29</v>
      </c>
      <c r="B266" s="529" t="s">
        <v>451</v>
      </c>
      <c r="C266" s="529" t="s">
        <v>669</v>
      </c>
      <c r="D266" s="530" t="s">
        <v>1370</v>
      </c>
      <c r="E266" s="531" t="s">
        <v>682</v>
      </c>
      <c r="F266" s="529" t="s">
        <v>666</v>
      </c>
      <c r="G266" s="529" t="s">
        <v>719</v>
      </c>
      <c r="H266" s="529" t="s">
        <v>452</v>
      </c>
      <c r="I266" s="529" t="s">
        <v>720</v>
      </c>
      <c r="J266" s="529" t="s">
        <v>721</v>
      </c>
      <c r="K266" s="529" t="s">
        <v>722</v>
      </c>
      <c r="L266" s="532">
        <v>0</v>
      </c>
      <c r="M266" s="532">
        <v>0</v>
      </c>
      <c r="N266" s="529">
        <v>2</v>
      </c>
      <c r="O266" s="533">
        <v>2</v>
      </c>
      <c r="P266" s="532">
        <v>0</v>
      </c>
      <c r="Q266" s="534"/>
      <c r="R266" s="529">
        <v>1</v>
      </c>
      <c r="S266" s="534">
        <v>0.5</v>
      </c>
      <c r="T266" s="533">
        <v>1</v>
      </c>
      <c r="U266" s="535">
        <v>0.5</v>
      </c>
    </row>
    <row r="267" spans="1:21" ht="14.4" customHeight="1" x14ac:dyDescent="0.3">
      <c r="A267" s="528">
        <v>29</v>
      </c>
      <c r="B267" s="529" t="s">
        <v>451</v>
      </c>
      <c r="C267" s="529" t="s">
        <v>669</v>
      </c>
      <c r="D267" s="530" t="s">
        <v>1370</v>
      </c>
      <c r="E267" s="531" t="s">
        <v>682</v>
      </c>
      <c r="F267" s="529" t="s">
        <v>666</v>
      </c>
      <c r="G267" s="529" t="s">
        <v>726</v>
      </c>
      <c r="H267" s="529" t="s">
        <v>452</v>
      </c>
      <c r="I267" s="529" t="s">
        <v>727</v>
      </c>
      <c r="J267" s="529" t="s">
        <v>728</v>
      </c>
      <c r="K267" s="529" t="s">
        <v>729</v>
      </c>
      <c r="L267" s="532">
        <v>132.97999999999999</v>
      </c>
      <c r="M267" s="532">
        <v>265.95999999999998</v>
      </c>
      <c r="N267" s="529">
        <v>2</v>
      </c>
      <c r="O267" s="533">
        <v>1</v>
      </c>
      <c r="P267" s="532">
        <v>265.95999999999998</v>
      </c>
      <c r="Q267" s="534">
        <v>1</v>
      </c>
      <c r="R267" s="529">
        <v>2</v>
      </c>
      <c r="S267" s="534">
        <v>1</v>
      </c>
      <c r="T267" s="533">
        <v>1</v>
      </c>
      <c r="U267" s="535">
        <v>1</v>
      </c>
    </row>
    <row r="268" spans="1:21" ht="14.4" customHeight="1" x14ac:dyDescent="0.3">
      <c r="A268" s="528">
        <v>29</v>
      </c>
      <c r="B268" s="529" t="s">
        <v>451</v>
      </c>
      <c r="C268" s="529" t="s">
        <v>669</v>
      </c>
      <c r="D268" s="530" t="s">
        <v>1370</v>
      </c>
      <c r="E268" s="531" t="s">
        <v>682</v>
      </c>
      <c r="F268" s="529" t="s">
        <v>666</v>
      </c>
      <c r="G268" s="529" t="s">
        <v>726</v>
      </c>
      <c r="H268" s="529" t="s">
        <v>452</v>
      </c>
      <c r="I268" s="529" t="s">
        <v>1160</v>
      </c>
      <c r="J268" s="529" t="s">
        <v>1161</v>
      </c>
      <c r="K268" s="529" t="s">
        <v>1162</v>
      </c>
      <c r="L268" s="532">
        <v>0</v>
      </c>
      <c r="M268" s="532">
        <v>0</v>
      </c>
      <c r="N268" s="529">
        <v>1</v>
      </c>
      <c r="O268" s="533">
        <v>1</v>
      </c>
      <c r="P268" s="532">
        <v>0</v>
      </c>
      <c r="Q268" s="534"/>
      <c r="R268" s="529">
        <v>1</v>
      </c>
      <c r="S268" s="534">
        <v>1</v>
      </c>
      <c r="T268" s="533">
        <v>1</v>
      </c>
      <c r="U268" s="535">
        <v>1</v>
      </c>
    </row>
    <row r="269" spans="1:21" ht="14.4" customHeight="1" x14ac:dyDescent="0.3">
      <c r="A269" s="528">
        <v>29</v>
      </c>
      <c r="B269" s="529" t="s">
        <v>451</v>
      </c>
      <c r="C269" s="529" t="s">
        <v>669</v>
      </c>
      <c r="D269" s="530" t="s">
        <v>1370</v>
      </c>
      <c r="E269" s="531" t="s">
        <v>682</v>
      </c>
      <c r="F269" s="529" t="s">
        <v>666</v>
      </c>
      <c r="G269" s="529" t="s">
        <v>730</v>
      </c>
      <c r="H269" s="529" t="s">
        <v>1371</v>
      </c>
      <c r="I269" s="529" t="s">
        <v>731</v>
      </c>
      <c r="J269" s="529" t="s">
        <v>732</v>
      </c>
      <c r="K269" s="529" t="s">
        <v>733</v>
      </c>
      <c r="L269" s="532">
        <v>21.13</v>
      </c>
      <c r="M269" s="532">
        <v>21.13</v>
      </c>
      <c r="N269" s="529">
        <v>1</v>
      </c>
      <c r="O269" s="533">
        <v>1</v>
      </c>
      <c r="P269" s="532">
        <v>21.13</v>
      </c>
      <c r="Q269" s="534">
        <v>1</v>
      </c>
      <c r="R269" s="529">
        <v>1</v>
      </c>
      <c r="S269" s="534">
        <v>1</v>
      </c>
      <c r="T269" s="533">
        <v>1</v>
      </c>
      <c r="U269" s="535">
        <v>1</v>
      </c>
    </row>
    <row r="270" spans="1:21" ht="14.4" customHeight="1" x14ac:dyDescent="0.3">
      <c r="A270" s="528">
        <v>29</v>
      </c>
      <c r="B270" s="529" t="s">
        <v>451</v>
      </c>
      <c r="C270" s="529" t="s">
        <v>669</v>
      </c>
      <c r="D270" s="530" t="s">
        <v>1370</v>
      </c>
      <c r="E270" s="531" t="s">
        <v>682</v>
      </c>
      <c r="F270" s="529" t="s">
        <v>666</v>
      </c>
      <c r="G270" s="529" t="s">
        <v>766</v>
      </c>
      <c r="H270" s="529" t="s">
        <v>452</v>
      </c>
      <c r="I270" s="529" t="s">
        <v>593</v>
      </c>
      <c r="J270" s="529" t="s">
        <v>594</v>
      </c>
      <c r="K270" s="529" t="s">
        <v>768</v>
      </c>
      <c r="L270" s="532">
        <v>289.27</v>
      </c>
      <c r="M270" s="532">
        <v>4917.59</v>
      </c>
      <c r="N270" s="529">
        <v>17</v>
      </c>
      <c r="O270" s="533">
        <v>11</v>
      </c>
      <c r="P270" s="532">
        <v>2892.7</v>
      </c>
      <c r="Q270" s="534">
        <v>0.58823529411764697</v>
      </c>
      <c r="R270" s="529">
        <v>10</v>
      </c>
      <c r="S270" s="534">
        <v>0.58823529411764708</v>
      </c>
      <c r="T270" s="533">
        <v>7</v>
      </c>
      <c r="U270" s="535">
        <v>0.63636363636363635</v>
      </c>
    </row>
    <row r="271" spans="1:21" ht="14.4" customHeight="1" x14ac:dyDescent="0.3">
      <c r="A271" s="528">
        <v>29</v>
      </c>
      <c r="B271" s="529" t="s">
        <v>451</v>
      </c>
      <c r="C271" s="529" t="s">
        <v>669</v>
      </c>
      <c r="D271" s="530" t="s">
        <v>1370</v>
      </c>
      <c r="E271" s="531" t="s">
        <v>682</v>
      </c>
      <c r="F271" s="529" t="s">
        <v>666</v>
      </c>
      <c r="G271" s="529" t="s">
        <v>783</v>
      </c>
      <c r="H271" s="529" t="s">
        <v>452</v>
      </c>
      <c r="I271" s="529" t="s">
        <v>859</v>
      </c>
      <c r="J271" s="529" t="s">
        <v>571</v>
      </c>
      <c r="K271" s="529" t="s">
        <v>860</v>
      </c>
      <c r="L271" s="532">
        <v>16.77</v>
      </c>
      <c r="M271" s="532">
        <v>33.54</v>
      </c>
      <c r="N271" s="529">
        <v>2</v>
      </c>
      <c r="O271" s="533">
        <v>1.5</v>
      </c>
      <c r="P271" s="532">
        <v>33.54</v>
      </c>
      <c r="Q271" s="534">
        <v>1</v>
      </c>
      <c r="R271" s="529">
        <v>2</v>
      </c>
      <c r="S271" s="534">
        <v>1</v>
      </c>
      <c r="T271" s="533">
        <v>1.5</v>
      </c>
      <c r="U271" s="535">
        <v>1</v>
      </c>
    </row>
    <row r="272" spans="1:21" ht="14.4" customHeight="1" x14ac:dyDescent="0.3">
      <c r="A272" s="528">
        <v>29</v>
      </c>
      <c r="B272" s="529" t="s">
        <v>451</v>
      </c>
      <c r="C272" s="529" t="s">
        <v>669</v>
      </c>
      <c r="D272" s="530" t="s">
        <v>1370</v>
      </c>
      <c r="E272" s="531" t="s">
        <v>682</v>
      </c>
      <c r="F272" s="529" t="s">
        <v>666</v>
      </c>
      <c r="G272" s="529" t="s">
        <v>783</v>
      </c>
      <c r="H272" s="529" t="s">
        <v>452</v>
      </c>
      <c r="I272" s="529" t="s">
        <v>784</v>
      </c>
      <c r="J272" s="529" t="s">
        <v>571</v>
      </c>
      <c r="K272" s="529" t="s">
        <v>785</v>
      </c>
      <c r="L272" s="532">
        <v>33.549999999999997</v>
      </c>
      <c r="M272" s="532">
        <v>67.099999999999994</v>
      </c>
      <c r="N272" s="529">
        <v>2</v>
      </c>
      <c r="O272" s="533">
        <v>2</v>
      </c>
      <c r="P272" s="532">
        <v>33.549999999999997</v>
      </c>
      <c r="Q272" s="534">
        <v>0.5</v>
      </c>
      <c r="R272" s="529">
        <v>1</v>
      </c>
      <c r="S272" s="534">
        <v>0.5</v>
      </c>
      <c r="T272" s="533">
        <v>1</v>
      </c>
      <c r="U272" s="535">
        <v>0.5</v>
      </c>
    </row>
    <row r="273" spans="1:21" ht="14.4" customHeight="1" x14ac:dyDescent="0.3">
      <c r="A273" s="528">
        <v>29</v>
      </c>
      <c r="B273" s="529" t="s">
        <v>451</v>
      </c>
      <c r="C273" s="529" t="s">
        <v>669</v>
      </c>
      <c r="D273" s="530" t="s">
        <v>1370</v>
      </c>
      <c r="E273" s="531" t="s">
        <v>682</v>
      </c>
      <c r="F273" s="529" t="s">
        <v>666</v>
      </c>
      <c r="G273" s="529" t="s">
        <v>783</v>
      </c>
      <c r="H273" s="529" t="s">
        <v>452</v>
      </c>
      <c r="I273" s="529" t="s">
        <v>1163</v>
      </c>
      <c r="J273" s="529" t="s">
        <v>571</v>
      </c>
      <c r="K273" s="529" t="s">
        <v>1164</v>
      </c>
      <c r="L273" s="532">
        <v>0</v>
      </c>
      <c r="M273" s="532">
        <v>0</v>
      </c>
      <c r="N273" s="529">
        <v>1</v>
      </c>
      <c r="O273" s="533">
        <v>0.5</v>
      </c>
      <c r="P273" s="532"/>
      <c r="Q273" s="534"/>
      <c r="R273" s="529"/>
      <c r="S273" s="534">
        <v>0</v>
      </c>
      <c r="T273" s="533"/>
      <c r="U273" s="535">
        <v>0</v>
      </c>
    </row>
    <row r="274" spans="1:21" ht="14.4" customHeight="1" x14ac:dyDescent="0.3">
      <c r="A274" s="528">
        <v>29</v>
      </c>
      <c r="B274" s="529" t="s">
        <v>451</v>
      </c>
      <c r="C274" s="529" t="s">
        <v>669</v>
      </c>
      <c r="D274" s="530" t="s">
        <v>1370</v>
      </c>
      <c r="E274" s="531" t="s">
        <v>682</v>
      </c>
      <c r="F274" s="529" t="s">
        <v>667</v>
      </c>
      <c r="G274" s="529" t="s">
        <v>790</v>
      </c>
      <c r="H274" s="529" t="s">
        <v>452</v>
      </c>
      <c r="I274" s="529" t="s">
        <v>1147</v>
      </c>
      <c r="J274" s="529" t="s">
        <v>676</v>
      </c>
      <c r="K274" s="529"/>
      <c r="L274" s="532">
        <v>0</v>
      </c>
      <c r="M274" s="532">
        <v>0</v>
      </c>
      <c r="N274" s="529">
        <v>4</v>
      </c>
      <c r="O274" s="533">
        <v>4</v>
      </c>
      <c r="P274" s="532">
        <v>0</v>
      </c>
      <c r="Q274" s="534"/>
      <c r="R274" s="529">
        <v>3</v>
      </c>
      <c r="S274" s="534">
        <v>0.75</v>
      </c>
      <c r="T274" s="533">
        <v>3</v>
      </c>
      <c r="U274" s="535">
        <v>0.75</v>
      </c>
    </row>
    <row r="275" spans="1:21" ht="14.4" customHeight="1" x14ac:dyDescent="0.3">
      <c r="A275" s="528">
        <v>29</v>
      </c>
      <c r="B275" s="529" t="s">
        <v>451</v>
      </c>
      <c r="C275" s="529" t="s">
        <v>669</v>
      </c>
      <c r="D275" s="530" t="s">
        <v>1370</v>
      </c>
      <c r="E275" s="531" t="s">
        <v>682</v>
      </c>
      <c r="F275" s="529" t="s">
        <v>667</v>
      </c>
      <c r="G275" s="529" t="s">
        <v>790</v>
      </c>
      <c r="H275" s="529" t="s">
        <v>452</v>
      </c>
      <c r="I275" s="529" t="s">
        <v>1165</v>
      </c>
      <c r="J275" s="529" t="s">
        <v>676</v>
      </c>
      <c r="K275" s="529"/>
      <c r="L275" s="532">
        <v>0</v>
      </c>
      <c r="M275" s="532">
        <v>0</v>
      </c>
      <c r="N275" s="529">
        <v>1</v>
      </c>
      <c r="O275" s="533">
        <v>1</v>
      </c>
      <c r="P275" s="532">
        <v>0</v>
      </c>
      <c r="Q275" s="534"/>
      <c r="R275" s="529">
        <v>1</v>
      </c>
      <c r="S275" s="534">
        <v>1</v>
      </c>
      <c r="T275" s="533">
        <v>1</v>
      </c>
      <c r="U275" s="535">
        <v>1</v>
      </c>
    </row>
    <row r="276" spans="1:21" ht="14.4" customHeight="1" x14ac:dyDescent="0.3">
      <c r="A276" s="528">
        <v>29</v>
      </c>
      <c r="B276" s="529" t="s">
        <v>451</v>
      </c>
      <c r="C276" s="529" t="s">
        <v>669</v>
      </c>
      <c r="D276" s="530" t="s">
        <v>1370</v>
      </c>
      <c r="E276" s="531" t="s">
        <v>682</v>
      </c>
      <c r="F276" s="529" t="s">
        <v>668</v>
      </c>
      <c r="G276" s="529" t="s">
        <v>793</v>
      </c>
      <c r="H276" s="529" t="s">
        <v>452</v>
      </c>
      <c r="I276" s="529" t="s">
        <v>799</v>
      </c>
      <c r="J276" s="529" t="s">
        <v>795</v>
      </c>
      <c r="K276" s="529" t="s">
        <v>800</v>
      </c>
      <c r="L276" s="532">
        <v>100</v>
      </c>
      <c r="M276" s="532">
        <v>2200</v>
      </c>
      <c r="N276" s="529">
        <v>22</v>
      </c>
      <c r="O276" s="533">
        <v>13</v>
      </c>
      <c r="P276" s="532">
        <v>1500</v>
      </c>
      <c r="Q276" s="534">
        <v>0.68181818181818177</v>
      </c>
      <c r="R276" s="529">
        <v>15</v>
      </c>
      <c r="S276" s="534">
        <v>0.68181818181818177</v>
      </c>
      <c r="T276" s="533">
        <v>9</v>
      </c>
      <c r="U276" s="535">
        <v>0.69230769230769229</v>
      </c>
    </row>
    <row r="277" spans="1:21" ht="14.4" customHeight="1" x14ac:dyDescent="0.3">
      <c r="A277" s="528">
        <v>29</v>
      </c>
      <c r="B277" s="529" t="s">
        <v>451</v>
      </c>
      <c r="C277" s="529" t="s">
        <v>669</v>
      </c>
      <c r="D277" s="530" t="s">
        <v>1370</v>
      </c>
      <c r="E277" s="531" t="s">
        <v>682</v>
      </c>
      <c r="F277" s="529" t="s">
        <v>668</v>
      </c>
      <c r="G277" s="529" t="s">
        <v>793</v>
      </c>
      <c r="H277" s="529" t="s">
        <v>452</v>
      </c>
      <c r="I277" s="529" t="s">
        <v>801</v>
      </c>
      <c r="J277" s="529" t="s">
        <v>802</v>
      </c>
      <c r="K277" s="529" t="s">
        <v>803</v>
      </c>
      <c r="L277" s="532">
        <v>156</v>
      </c>
      <c r="M277" s="532">
        <v>156</v>
      </c>
      <c r="N277" s="529">
        <v>1</v>
      </c>
      <c r="O277" s="533">
        <v>1</v>
      </c>
      <c r="P277" s="532">
        <v>156</v>
      </c>
      <c r="Q277" s="534">
        <v>1</v>
      </c>
      <c r="R277" s="529">
        <v>1</v>
      </c>
      <c r="S277" s="534">
        <v>1</v>
      </c>
      <c r="T277" s="533">
        <v>1</v>
      </c>
      <c r="U277" s="535">
        <v>1</v>
      </c>
    </row>
    <row r="278" spans="1:21" ht="14.4" customHeight="1" x14ac:dyDescent="0.3">
      <c r="A278" s="528">
        <v>29</v>
      </c>
      <c r="B278" s="529" t="s">
        <v>451</v>
      </c>
      <c r="C278" s="529" t="s">
        <v>669</v>
      </c>
      <c r="D278" s="530" t="s">
        <v>1370</v>
      </c>
      <c r="E278" s="531" t="s">
        <v>682</v>
      </c>
      <c r="F278" s="529" t="s">
        <v>668</v>
      </c>
      <c r="G278" s="529" t="s">
        <v>793</v>
      </c>
      <c r="H278" s="529" t="s">
        <v>452</v>
      </c>
      <c r="I278" s="529" t="s">
        <v>1166</v>
      </c>
      <c r="J278" s="529" t="s">
        <v>1167</v>
      </c>
      <c r="K278" s="529" t="s">
        <v>820</v>
      </c>
      <c r="L278" s="532">
        <v>1512.58</v>
      </c>
      <c r="M278" s="532">
        <v>4537.74</v>
      </c>
      <c r="N278" s="529">
        <v>3</v>
      </c>
      <c r="O278" s="533">
        <v>1</v>
      </c>
      <c r="P278" s="532">
        <v>4537.74</v>
      </c>
      <c r="Q278" s="534">
        <v>1</v>
      </c>
      <c r="R278" s="529">
        <v>3</v>
      </c>
      <c r="S278" s="534">
        <v>1</v>
      </c>
      <c r="T278" s="533">
        <v>1</v>
      </c>
      <c r="U278" s="535">
        <v>1</v>
      </c>
    </row>
    <row r="279" spans="1:21" ht="14.4" customHeight="1" x14ac:dyDescent="0.3">
      <c r="A279" s="528">
        <v>29</v>
      </c>
      <c r="B279" s="529" t="s">
        <v>451</v>
      </c>
      <c r="C279" s="529" t="s">
        <v>669</v>
      </c>
      <c r="D279" s="530" t="s">
        <v>1370</v>
      </c>
      <c r="E279" s="531" t="s">
        <v>682</v>
      </c>
      <c r="F279" s="529" t="s">
        <v>668</v>
      </c>
      <c r="G279" s="529" t="s">
        <v>793</v>
      </c>
      <c r="H279" s="529" t="s">
        <v>452</v>
      </c>
      <c r="I279" s="529" t="s">
        <v>809</v>
      </c>
      <c r="J279" s="529" t="s">
        <v>810</v>
      </c>
      <c r="K279" s="529" t="s">
        <v>811</v>
      </c>
      <c r="L279" s="532">
        <v>886.16</v>
      </c>
      <c r="M279" s="532">
        <v>2658.48</v>
      </c>
      <c r="N279" s="529">
        <v>3</v>
      </c>
      <c r="O279" s="533">
        <v>1</v>
      </c>
      <c r="P279" s="532"/>
      <c r="Q279" s="534">
        <v>0</v>
      </c>
      <c r="R279" s="529"/>
      <c r="S279" s="534">
        <v>0</v>
      </c>
      <c r="T279" s="533"/>
      <c r="U279" s="535">
        <v>0</v>
      </c>
    </row>
    <row r="280" spans="1:21" ht="14.4" customHeight="1" x14ac:dyDescent="0.3">
      <c r="A280" s="528">
        <v>29</v>
      </c>
      <c r="B280" s="529" t="s">
        <v>451</v>
      </c>
      <c r="C280" s="529" t="s">
        <v>669</v>
      </c>
      <c r="D280" s="530" t="s">
        <v>1370</v>
      </c>
      <c r="E280" s="531" t="s">
        <v>682</v>
      </c>
      <c r="F280" s="529" t="s">
        <v>668</v>
      </c>
      <c r="G280" s="529" t="s">
        <v>793</v>
      </c>
      <c r="H280" s="529" t="s">
        <v>452</v>
      </c>
      <c r="I280" s="529" t="s">
        <v>1151</v>
      </c>
      <c r="J280" s="529" t="s">
        <v>939</v>
      </c>
      <c r="K280" s="529" t="s">
        <v>1152</v>
      </c>
      <c r="L280" s="532">
        <v>128</v>
      </c>
      <c r="M280" s="532">
        <v>384</v>
      </c>
      <c r="N280" s="529">
        <v>3</v>
      </c>
      <c r="O280" s="533">
        <v>3</v>
      </c>
      <c r="P280" s="532">
        <v>256</v>
      </c>
      <c r="Q280" s="534">
        <v>0.66666666666666663</v>
      </c>
      <c r="R280" s="529">
        <v>2</v>
      </c>
      <c r="S280" s="534">
        <v>0.66666666666666663</v>
      </c>
      <c r="T280" s="533">
        <v>2</v>
      </c>
      <c r="U280" s="535">
        <v>0.66666666666666663</v>
      </c>
    </row>
    <row r="281" spans="1:21" ht="14.4" customHeight="1" x14ac:dyDescent="0.3">
      <c r="A281" s="528">
        <v>29</v>
      </c>
      <c r="B281" s="529" t="s">
        <v>451</v>
      </c>
      <c r="C281" s="529" t="s">
        <v>669</v>
      </c>
      <c r="D281" s="530" t="s">
        <v>1370</v>
      </c>
      <c r="E281" s="531" t="s">
        <v>682</v>
      </c>
      <c r="F281" s="529" t="s">
        <v>668</v>
      </c>
      <c r="G281" s="529" t="s">
        <v>821</v>
      </c>
      <c r="H281" s="529" t="s">
        <v>452</v>
      </c>
      <c r="I281" s="529" t="s">
        <v>822</v>
      </c>
      <c r="J281" s="529" t="s">
        <v>823</v>
      </c>
      <c r="K281" s="529" t="s">
        <v>824</v>
      </c>
      <c r="L281" s="532">
        <v>410</v>
      </c>
      <c r="M281" s="532">
        <v>18450</v>
      </c>
      <c r="N281" s="529">
        <v>45</v>
      </c>
      <c r="O281" s="533">
        <v>24</v>
      </c>
      <c r="P281" s="532">
        <v>16810</v>
      </c>
      <c r="Q281" s="534">
        <v>0.91111111111111109</v>
      </c>
      <c r="R281" s="529">
        <v>41</v>
      </c>
      <c r="S281" s="534">
        <v>0.91111111111111109</v>
      </c>
      <c r="T281" s="533">
        <v>22</v>
      </c>
      <c r="U281" s="535">
        <v>0.91666666666666663</v>
      </c>
    </row>
    <row r="282" spans="1:21" ht="14.4" customHeight="1" x14ac:dyDescent="0.3">
      <c r="A282" s="528">
        <v>29</v>
      </c>
      <c r="B282" s="529" t="s">
        <v>451</v>
      </c>
      <c r="C282" s="529" t="s">
        <v>669</v>
      </c>
      <c r="D282" s="530" t="s">
        <v>1370</v>
      </c>
      <c r="E282" s="531" t="s">
        <v>682</v>
      </c>
      <c r="F282" s="529" t="s">
        <v>668</v>
      </c>
      <c r="G282" s="529" t="s">
        <v>821</v>
      </c>
      <c r="H282" s="529" t="s">
        <v>452</v>
      </c>
      <c r="I282" s="529" t="s">
        <v>825</v>
      </c>
      <c r="J282" s="529" t="s">
        <v>826</v>
      </c>
      <c r="K282" s="529" t="s">
        <v>827</v>
      </c>
      <c r="L282" s="532">
        <v>566</v>
      </c>
      <c r="M282" s="532">
        <v>1132</v>
      </c>
      <c r="N282" s="529">
        <v>2</v>
      </c>
      <c r="O282" s="533">
        <v>1</v>
      </c>
      <c r="P282" s="532">
        <v>1132</v>
      </c>
      <c r="Q282" s="534">
        <v>1</v>
      </c>
      <c r="R282" s="529">
        <v>2</v>
      </c>
      <c r="S282" s="534">
        <v>1</v>
      </c>
      <c r="T282" s="533">
        <v>1</v>
      </c>
      <c r="U282" s="535">
        <v>1</v>
      </c>
    </row>
    <row r="283" spans="1:21" ht="14.4" customHeight="1" x14ac:dyDescent="0.3">
      <c r="A283" s="528">
        <v>29</v>
      </c>
      <c r="B283" s="529" t="s">
        <v>451</v>
      </c>
      <c r="C283" s="529" t="s">
        <v>669</v>
      </c>
      <c r="D283" s="530" t="s">
        <v>1370</v>
      </c>
      <c r="E283" s="531" t="s">
        <v>682</v>
      </c>
      <c r="F283" s="529" t="s">
        <v>668</v>
      </c>
      <c r="G283" s="529" t="s">
        <v>821</v>
      </c>
      <c r="H283" s="529" t="s">
        <v>452</v>
      </c>
      <c r="I283" s="529" t="s">
        <v>1168</v>
      </c>
      <c r="J283" s="529" t="s">
        <v>826</v>
      </c>
      <c r="K283" s="529" t="s">
        <v>1169</v>
      </c>
      <c r="L283" s="532">
        <v>600</v>
      </c>
      <c r="M283" s="532">
        <v>600</v>
      </c>
      <c r="N283" s="529">
        <v>1</v>
      </c>
      <c r="O283" s="533">
        <v>1</v>
      </c>
      <c r="P283" s="532">
        <v>600</v>
      </c>
      <c r="Q283" s="534">
        <v>1</v>
      </c>
      <c r="R283" s="529">
        <v>1</v>
      </c>
      <c r="S283" s="534">
        <v>1</v>
      </c>
      <c r="T283" s="533">
        <v>1</v>
      </c>
      <c r="U283" s="535">
        <v>1</v>
      </c>
    </row>
    <row r="284" spans="1:21" ht="14.4" customHeight="1" x14ac:dyDescent="0.3">
      <c r="A284" s="528">
        <v>29</v>
      </c>
      <c r="B284" s="529" t="s">
        <v>451</v>
      </c>
      <c r="C284" s="529" t="s">
        <v>669</v>
      </c>
      <c r="D284" s="530" t="s">
        <v>1370</v>
      </c>
      <c r="E284" s="531" t="s">
        <v>682</v>
      </c>
      <c r="F284" s="529" t="s">
        <v>668</v>
      </c>
      <c r="G284" s="529" t="s">
        <v>828</v>
      </c>
      <c r="H284" s="529" t="s">
        <v>452</v>
      </c>
      <c r="I284" s="529" t="s">
        <v>829</v>
      </c>
      <c r="J284" s="529" t="s">
        <v>830</v>
      </c>
      <c r="K284" s="529" t="s">
        <v>831</v>
      </c>
      <c r="L284" s="532">
        <v>378.48</v>
      </c>
      <c r="M284" s="532">
        <v>378.48</v>
      </c>
      <c r="N284" s="529">
        <v>1</v>
      </c>
      <c r="O284" s="533">
        <v>1</v>
      </c>
      <c r="P284" s="532">
        <v>378.48</v>
      </c>
      <c r="Q284" s="534">
        <v>1</v>
      </c>
      <c r="R284" s="529">
        <v>1</v>
      </c>
      <c r="S284" s="534">
        <v>1</v>
      </c>
      <c r="T284" s="533">
        <v>1</v>
      </c>
      <c r="U284" s="535">
        <v>1</v>
      </c>
    </row>
    <row r="285" spans="1:21" ht="14.4" customHeight="1" x14ac:dyDescent="0.3">
      <c r="A285" s="528">
        <v>29</v>
      </c>
      <c r="B285" s="529" t="s">
        <v>451</v>
      </c>
      <c r="C285" s="529" t="s">
        <v>669</v>
      </c>
      <c r="D285" s="530" t="s">
        <v>1370</v>
      </c>
      <c r="E285" s="531" t="s">
        <v>682</v>
      </c>
      <c r="F285" s="529" t="s">
        <v>668</v>
      </c>
      <c r="G285" s="529" t="s">
        <v>828</v>
      </c>
      <c r="H285" s="529" t="s">
        <v>452</v>
      </c>
      <c r="I285" s="529" t="s">
        <v>832</v>
      </c>
      <c r="J285" s="529" t="s">
        <v>833</v>
      </c>
      <c r="K285" s="529" t="s">
        <v>834</v>
      </c>
      <c r="L285" s="532">
        <v>378.48</v>
      </c>
      <c r="M285" s="532">
        <v>378.48</v>
      </c>
      <c r="N285" s="529">
        <v>1</v>
      </c>
      <c r="O285" s="533">
        <v>1</v>
      </c>
      <c r="P285" s="532">
        <v>378.48</v>
      </c>
      <c r="Q285" s="534">
        <v>1</v>
      </c>
      <c r="R285" s="529">
        <v>1</v>
      </c>
      <c r="S285" s="534">
        <v>1</v>
      </c>
      <c r="T285" s="533">
        <v>1</v>
      </c>
      <c r="U285" s="535">
        <v>1</v>
      </c>
    </row>
    <row r="286" spans="1:21" ht="14.4" customHeight="1" x14ac:dyDescent="0.3">
      <c r="A286" s="528">
        <v>29</v>
      </c>
      <c r="B286" s="529" t="s">
        <v>451</v>
      </c>
      <c r="C286" s="529" t="s">
        <v>669</v>
      </c>
      <c r="D286" s="530" t="s">
        <v>1370</v>
      </c>
      <c r="E286" s="531" t="s">
        <v>682</v>
      </c>
      <c r="F286" s="529" t="s">
        <v>668</v>
      </c>
      <c r="G286" s="529" t="s">
        <v>828</v>
      </c>
      <c r="H286" s="529" t="s">
        <v>452</v>
      </c>
      <c r="I286" s="529" t="s">
        <v>947</v>
      </c>
      <c r="J286" s="529" t="s">
        <v>948</v>
      </c>
      <c r="K286" s="529" t="s">
        <v>949</v>
      </c>
      <c r="L286" s="532">
        <v>58.5</v>
      </c>
      <c r="M286" s="532">
        <v>58.5</v>
      </c>
      <c r="N286" s="529">
        <v>1</v>
      </c>
      <c r="O286" s="533">
        <v>1</v>
      </c>
      <c r="P286" s="532">
        <v>58.5</v>
      </c>
      <c r="Q286" s="534">
        <v>1</v>
      </c>
      <c r="R286" s="529">
        <v>1</v>
      </c>
      <c r="S286" s="534">
        <v>1</v>
      </c>
      <c r="T286" s="533">
        <v>1</v>
      </c>
      <c r="U286" s="535">
        <v>1</v>
      </c>
    </row>
    <row r="287" spans="1:21" ht="14.4" customHeight="1" x14ac:dyDescent="0.3">
      <c r="A287" s="528">
        <v>29</v>
      </c>
      <c r="B287" s="529" t="s">
        <v>451</v>
      </c>
      <c r="C287" s="529" t="s">
        <v>669</v>
      </c>
      <c r="D287" s="530" t="s">
        <v>1370</v>
      </c>
      <c r="E287" s="531" t="s">
        <v>682</v>
      </c>
      <c r="F287" s="529" t="s">
        <v>668</v>
      </c>
      <c r="G287" s="529" t="s">
        <v>828</v>
      </c>
      <c r="H287" s="529" t="s">
        <v>452</v>
      </c>
      <c r="I287" s="529" t="s">
        <v>844</v>
      </c>
      <c r="J287" s="529" t="s">
        <v>845</v>
      </c>
      <c r="K287" s="529"/>
      <c r="L287" s="532">
        <v>269</v>
      </c>
      <c r="M287" s="532">
        <v>269</v>
      </c>
      <c r="N287" s="529">
        <v>1</v>
      </c>
      <c r="O287" s="533">
        <v>1</v>
      </c>
      <c r="P287" s="532"/>
      <c r="Q287" s="534">
        <v>0</v>
      </c>
      <c r="R287" s="529"/>
      <c r="S287" s="534">
        <v>0</v>
      </c>
      <c r="T287" s="533"/>
      <c r="U287" s="535">
        <v>0</v>
      </c>
    </row>
    <row r="288" spans="1:21" ht="14.4" customHeight="1" x14ac:dyDescent="0.3">
      <c r="A288" s="528">
        <v>29</v>
      </c>
      <c r="B288" s="529" t="s">
        <v>451</v>
      </c>
      <c r="C288" s="529" t="s">
        <v>669</v>
      </c>
      <c r="D288" s="530" t="s">
        <v>1370</v>
      </c>
      <c r="E288" s="531" t="s">
        <v>682</v>
      </c>
      <c r="F288" s="529" t="s">
        <v>668</v>
      </c>
      <c r="G288" s="529" t="s">
        <v>846</v>
      </c>
      <c r="H288" s="529" t="s">
        <v>452</v>
      </c>
      <c r="I288" s="529" t="s">
        <v>847</v>
      </c>
      <c r="J288" s="529" t="s">
        <v>848</v>
      </c>
      <c r="K288" s="529" t="s">
        <v>849</v>
      </c>
      <c r="L288" s="532">
        <v>200</v>
      </c>
      <c r="M288" s="532">
        <v>400</v>
      </c>
      <c r="N288" s="529">
        <v>2</v>
      </c>
      <c r="O288" s="533">
        <v>1</v>
      </c>
      <c r="P288" s="532">
        <v>400</v>
      </c>
      <c r="Q288" s="534">
        <v>1</v>
      </c>
      <c r="R288" s="529">
        <v>2</v>
      </c>
      <c r="S288" s="534">
        <v>1</v>
      </c>
      <c r="T288" s="533">
        <v>1</v>
      </c>
      <c r="U288" s="535">
        <v>1</v>
      </c>
    </row>
    <row r="289" spans="1:21" ht="14.4" customHeight="1" x14ac:dyDescent="0.3">
      <c r="A289" s="528">
        <v>29</v>
      </c>
      <c r="B289" s="529" t="s">
        <v>451</v>
      </c>
      <c r="C289" s="529" t="s">
        <v>669</v>
      </c>
      <c r="D289" s="530" t="s">
        <v>1370</v>
      </c>
      <c r="E289" s="531" t="s">
        <v>679</v>
      </c>
      <c r="F289" s="529" t="s">
        <v>666</v>
      </c>
      <c r="G289" s="529" t="s">
        <v>1170</v>
      </c>
      <c r="H289" s="529" t="s">
        <v>452</v>
      </c>
      <c r="I289" s="529" t="s">
        <v>1171</v>
      </c>
      <c r="J289" s="529" t="s">
        <v>1172</v>
      </c>
      <c r="K289" s="529" t="s">
        <v>1173</v>
      </c>
      <c r="L289" s="532">
        <v>73.069999999999993</v>
      </c>
      <c r="M289" s="532">
        <v>73.069999999999993</v>
      </c>
      <c r="N289" s="529">
        <v>1</v>
      </c>
      <c r="O289" s="533">
        <v>0.5</v>
      </c>
      <c r="P289" s="532"/>
      <c r="Q289" s="534">
        <v>0</v>
      </c>
      <c r="R289" s="529"/>
      <c r="S289" s="534">
        <v>0</v>
      </c>
      <c r="T289" s="533"/>
      <c r="U289" s="535">
        <v>0</v>
      </c>
    </row>
    <row r="290" spans="1:21" ht="14.4" customHeight="1" x14ac:dyDescent="0.3">
      <c r="A290" s="528">
        <v>29</v>
      </c>
      <c r="B290" s="529" t="s">
        <v>451</v>
      </c>
      <c r="C290" s="529" t="s">
        <v>669</v>
      </c>
      <c r="D290" s="530" t="s">
        <v>1370</v>
      </c>
      <c r="E290" s="531" t="s">
        <v>679</v>
      </c>
      <c r="F290" s="529" t="s">
        <v>666</v>
      </c>
      <c r="G290" s="529" t="s">
        <v>684</v>
      </c>
      <c r="H290" s="529" t="s">
        <v>1371</v>
      </c>
      <c r="I290" s="529" t="s">
        <v>691</v>
      </c>
      <c r="J290" s="529" t="s">
        <v>689</v>
      </c>
      <c r="K290" s="529" t="s">
        <v>692</v>
      </c>
      <c r="L290" s="532">
        <v>154.36000000000001</v>
      </c>
      <c r="M290" s="532">
        <v>1234.8800000000001</v>
      </c>
      <c r="N290" s="529">
        <v>8</v>
      </c>
      <c r="O290" s="533">
        <v>6.5</v>
      </c>
      <c r="P290" s="532">
        <v>771.80000000000007</v>
      </c>
      <c r="Q290" s="534">
        <v>0.625</v>
      </c>
      <c r="R290" s="529">
        <v>5</v>
      </c>
      <c r="S290" s="534">
        <v>0.625</v>
      </c>
      <c r="T290" s="533">
        <v>4.5</v>
      </c>
      <c r="U290" s="535">
        <v>0.69230769230769229</v>
      </c>
    </row>
    <row r="291" spans="1:21" ht="14.4" customHeight="1" x14ac:dyDescent="0.3">
      <c r="A291" s="528">
        <v>29</v>
      </c>
      <c r="B291" s="529" t="s">
        <v>451</v>
      </c>
      <c r="C291" s="529" t="s">
        <v>669</v>
      </c>
      <c r="D291" s="530" t="s">
        <v>1370</v>
      </c>
      <c r="E291" s="531" t="s">
        <v>679</v>
      </c>
      <c r="F291" s="529" t="s">
        <v>666</v>
      </c>
      <c r="G291" s="529" t="s">
        <v>684</v>
      </c>
      <c r="H291" s="529" t="s">
        <v>1371</v>
      </c>
      <c r="I291" s="529" t="s">
        <v>693</v>
      </c>
      <c r="J291" s="529" t="s">
        <v>694</v>
      </c>
      <c r="K291" s="529" t="s">
        <v>695</v>
      </c>
      <c r="L291" s="532">
        <v>149.52000000000001</v>
      </c>
      <c r="M291" s="532">
        <v>448.56000000000006</v>
      </c>
      <c r="N291" s="529">
        <v>3</v>
      </c>
      <c r="O291" s="533">
        <v>2</v>
      </c>
      <c r="P291" s="532">
        <v>299.04000000000002</v>
      </c>
      <c r="Q291" s="534">
        <v>0.66666666666666663</v>
      </c>
      <c r="R291" s="529">
        <v>2</v>
      </c>
      <c r="S291" s="534">
        <v>0.66666666666666663</v>
      </c>
      <c r="T291" s="533">
        <v>1.5</v>
      </c>
      <c r="U291" s="535">
        <v>0.75</v>
      </c>
    </row>
    <row r="292" spans="1:21" ht="14.4" customHeight="1" x14ac:dyDescent="0.3">
      <c r="A292" s="528">
        <v>29</v>
      </c>
      <c r="B292" s="529" t="s">
        <v>451</v>
      </c>
      <c r="C292" s="529" t="s">
        <v>669</v>
      </c>
      <c r="D292" s="530" t="s">
        <v>1370</v>
      </c>
      <c r="E292" s="531" t="s">
        <v>679</v>
      </c>
      <c r="F292" s="529" t="s">
        <v>666</v>
      </c>
      <c r="G292" s="529" t="s">
        <v>684</v>
      </c>
      <c r="H292" s="529" t="s">
        <v>452</v>
      </c>
      <c r="I292" s="529" t="s">
        <v>696</v>
      </c>
      <c r="J292" s="529" t="s">
        <v>697</v>
      </c>
      <c r="K292" s="529" t="s">
        <v>698</v>
      </c>
      <c r="L292" s="532">
        <v>149.52000000000001</v>
      </c>
      <c r="M292" s="532">
        <v>299.04000000000002</v>
      </c>
      <c r="N292" s="529">
        <v>2</v>
      </c>
      <c r="O292" s="533">
        <v>1.5</v>
      </c>
      <c r="P292" s="532">
        <v>299.04000000000002</v>
      </c>
      <c r="Q292" s="534">
        <v>1</v>
      </c>
      <c r="R292" s="529">
        <v>2</v>
      </c>
      <c r="S292" s="534">
        <v>1</v>
      </c>
      <c r="T292" s="533">
        <v>1.5</v>
      </c>
      <c r="U292" s="535">
        <v>1</v>
      </c>
    </row>
    <row r="293" spans="1:21" ht="14.4" customHeight="1" x14ac:dyDescent="0.3">
      <c r="A293" s="528">
        <v>29</v>
      </c>
      <c r="B293" s="529" t="s">
        <v>451</v>
      </c>
      <c r="C293" s="529" t="s">
        <v>669</v>
      </c>
      <c r="D293" s="530" t="s">
        <v>1370</v>
      </c>
      <c r="E293" s="531" t="s">
        <v>679</v>
      </c>
      <c r="F293" s="529" t="s">
        <v>666</v>
      </c>
      <c r="G293" s="529" t="s">
        <v>684</v>
      </c>
      <c r="H293" s="529" t="s">
        <v>452</v>
      </c>
      <c r="I293" s="529" t="s">
        <v>1055</v>
      </c>
      <c r="J293" s="529" t="s">
        <v>686</v>
      </c>
      <c r="K293" s="529" t="s">
        <v>692</v>
      </c>
      <c r="L293" s="532">
        <v>0</v>
      </c>
      <c r="M293" s="532">
        <v>0</v>
      </c>
      <c r="N293" s="529">
        <v>1</v>
      </c>
      <c r="O293" s="533">
        <v>1</v>
      </c>
      <c r="P293" s="532">
        <v>0</v>
      </c>
      <c r="Q293" s="534"/>
      <c r="R293" s="529">
        <v>1</v>
      </c>
      <c r="S293" s="534">
        <v>1</v>
      </c>
      <c r="T293" s="533">
        <v>1</v>
      </c>
      <c r="U293" s="535">
        <v>1</v>
      </c>
    </row>
    <row r="294" spans="1:21" ht="14.4" customHeight="1" x14ac:dyDescent="0.3">
      <c r="A294" s="528">
        <v>29</v>
      </c>
      <c r="B294" s="529" t="s">
        <v>451</v>
      </c>
      <c r="C294" s="529" t="s">
        <v>669</v>
      </c>
      <c r="D294" s="530" t="s">
        <v>1370</v>
      </c>
      <c r="E294" s="531" t="s">
        <v>679</v>
      </c>
      <c r="F294" s="529" t="s">
        <v>666</v>
      </c>
      <c r="G294" s="529" t="s">
        <v>960</v>
      </c>
      <c r="H294" s="529" t="s">
        <v>452</v>
      </c>
      <c r="I294" s="529" t="s">
        <v>1174</v>
      </c>
      <c r="J294" s="529" t="s">
        <v>1175</v>
      </c>
      <c r="K294" s="529" t="s">
        <v>1176</v>
      </c>
      <c r="L294" s="532">
        <v>815.1</v>
      </c>
      <c r="M294" s="532">
        <v>815.1</v>
      </c>
      <c r="N294" s="529">
        <v>1</v>
      </c>
      <c r="O294" s="533">
        <v>1</v>
      </c>
      <c r="P294" s="532">
        <v>815.1</v>
      </c>
      <c r="Q294" s="534">
        <v>1</v>
      </c>
      <c r="R294" s="529">
        <v>1</v>
      </c>
      <c r="S294" s="534">
        <v>1</v>
      </c>
      <c r="T294" s="533">
        <v>1</v>
      </c>
      <c r="U294" s="535">
        <v>1</v>
      </c>
    </row>
    <row r="295" spans="1:21" ht="14.4" customHeight="1" x14ac:dyDescent="0.3">
      <c r="A295" s="528">
        <v>29</v>
      </c>
      <c r="B295" s="529" t="s">
        <v>451</v>
      </c>
      <c r="C295" s="529" t="s">
        <v>669</v>
      </c>
      <c r="D295" s="530" t="s">
        <v>1370</v>
      </c>
      <c r="E295" s="531" t="s">
        <v>679</v>
      </c>
      <c r="F295" s="529" t="s">
        <v>666</v>
      </c>
      <c r="G295" s="529" t="s">
        <v>701</v>
      </c>
      <c r="H295" s="529" t="s">
        <v>452</v>
      </c>
      <c r="I295" s="529" t="s">
        <v>702</v>
      </c>
      <c r="J295" s="529" t="s">
        <v>703</v>
      </c>
      <c r="K295" s="529" t="s">
        <v>704</v>
      </c>
      <c r="L295" s="532">
        <v>0</v>
      </c>
      <c r="M295" s="532">
        <v>0</v>
      </c>
      <c r="N295" s="529">
        <v>3</v>
      </c>
      <c r="O295" s="533">
        <v>2</v>
      </c>
      <c r="P295" s="532">
        <v>0</v>
      </c>
      <c r="Q295" s="534"/>
      <c r="R295" s="529">
        <v>3</v>
      </c>
      <c r="S295" s="534">
        <v>1</v>
      </c>
      <c r="T295" s="533">
        <v>2</v>
      </c>
      <c r="U295" s="535">
        <v>1</v>
      </c>
    </row>
    <row r="296" spans="1:21" ht="14.4" customHeight="1" x14ac:dyDescent="0.3">
      <c r="A296" s="528">
        <v>29</v>
      </c>
      <c r="B296" s="529" t="s">
        <v>451</v>
      </c>
      <c r="C296" s="529" t="s">
        <v>669</v>
      </c>
      <c r="D296" s="530" t="s">
        <v>1370</v>
      </c>
      <c r="E296" s="531" t="s">
        <v>679</v>
      </c>
      <c r="F296" s="529" t="s">
        <v>666</v>
      </c>
      <c r="G296" s="529" t="s">
        <v>1056</v>
      </c>
      <c r="H296" s="529" t="s">
        <v>452</v>
      </c>
      <c r="I296" s="529" t="s">
        <v>1177</v>
      </c>
      <c r="J296" s="529" t="s">
        <v>1058</v>
      </c>
      <c r="K296" s="529" t="s">
        <v>1059</v>
      </c>
      <c r="L296" s="532">
        <v>0</v>
      </c>
      <c r="M296" s="532">
        <v>0</v>
      </c>
      <c r="N296" s="529">
        <v>1</v>
      </c>
      <c r="O296" s="533">
        <v>1</v>
      </c>
      <c r="P296" s="532">
        <v>0</v>
      </c>
      <c r="Q296" s="534"/>
      <c r="R296" s="529">
        <v>1</v>
      </c>
      <c r="S296" s="534">
        <v>1</v>
      </c>
      <c r="T296" s="533">
        <v>1</v>
      </c>
      <c r="U296" s="535">
        <v>1</v>
      </c>
    </row>
    <row r="297" spans="1:21" ht="14.4" customHeight="1" x14ac:dyDescent="0.3">
      <c r="A297" s="528">
        <v>29</v>
      </c>
      <c r="B297" s="529" t="s">
        <v>451</v>
      </c>
      <c r="C297" s="529" t="s">
        <v>669</v>
      </c>
      <c r="D297" s="530" t="s">
        <v>1370</v>
      </c>
      <c r="E297" s="531" t="s">
        <v>679</v>
      </c>
      <c r="F297" s="529" t="s">
        <v>666</v>
      </c>
      <c r="G297" s="529" t="s">
        <v>707</v>
      </c>
      <c r="H297" s="529" t="s">
        <v>452</v>
      </c>
      <c r="I297" s="529" t="s">
        <v>871</v>
      </c>
      <c r="J297" s="529" t="s">
        <v>709</v>
      </c>
      <c r="K297" s="529" t="s">
        <v>872</v>
      </c>
      <c r="L297" s="532">
        <v>170.52</v>
      </c>
      <c r="M297" s="532">
        <v>170.52</v>
      </c>
      <c r="N297" s="529">
        <v>1</v>
      </c>
      <c r="O297" s="533">
        <v>1</v>
      </c>
      <c r="P297" s="532">
        <v>170.52</v>
      </c>
      <c r="Q297" s="534">
        <v>1</v>
      </c>
      <c r="R297" s="529">
        <v>1</v>
      </c>
      <c r="S297" s="534">
        <v>1</v>
      </c>
      <c r="T297" s="533">
        <v>1</v>
      </c>
      <c r="U297" s="535">
        <v>1</v>
      </c>
    </row>
    <row r="298" spans="1:21" ht="14.4" customHeight="1" x14ac:dyDescent="0.3">
      <c r="A298" s="528">
        <v>29</v>
      </c>
      <c r="B298" s="529" t="s">
        <v>451</v>
      </c>
      <c r="C298" s="529" t="s">
        <v>669</v>
      </c>
      <c r="D298" s="530" t="s">
        <v>1370</v>
      </c>
      <c r="E298" s="531" t="s">
        <v>679</v>
      </c>
      <c r="F298" s="529" t="s">
        <v>666</v>
      </c>
      <c r="G298" s="529" t="s">
        <v>707</v>
      </c>
      <c r="H298" s="529" t="s">
        <v>452</v>
      </c>
      <c r="I298" s="529" t="s">
        <v>1178</v>
      </c>
      <c r="J298" s="529" t="s">
        <v>1179</v>
      </c>
      <c r="K298" s="529" t="s">
        <v>1180</v>
      </c>
      <c r="L298" s="532">
        <v>0</v>
      </c>
      <c r="M298" s="532">
        <v>0</v>
      </c>
      <c r="N298" s="529">
        <v>1</v>
      </c>
      <c r="O298" s="533">
        <v>1</v>
      </c>
      <c r="P298" s="532"/>
      <c r="Q298" s="534"/>
      <c r="R298" s="529"/>
      <c r="S298" s="534">
        <v>0</v>
      </c>
      <c r="T298" s="533"/>
      <c r="U298" s="535">
        <v>0</v>
      </c>
    </row>
    <row r="299" spans="1:21" ht="14.4" customHeight="1" x14ac:dyDescent="0.3">
      <c r="A299" s="528">
        <v>29</v>
      </c>
      <c r="B299" s="529" t="s">
        <v>451</v>
      </c>
      <c r="C299" s="529" t="s">
        <v>669</v>
      </c>
      <c r="D299" s="530" t="s">
        <v>1370</v>
      </c>
      <c r="E299" s="531" t="s">
        <v>679</v>
      </c>
      <c r="F299" s="529" t="s">
        <v>666</v>
      </c>
      <c r="G299" s="529" t="s">
        <v>707</v>
      </c>
      <c r="H299" s="529" t="s">
        <v>452</v>
      </c>
      <c r="I299" s="529" t="s">
        <v>1181</v>
      </c>
      <c r="J299" s="529" t="s">
        <v>1182</v>
      </c>
      <c r="K299" s="529" t="s">
        <v>1063</v>
      </c>
      <c r="L299" s="532">
        <v>85.27</v>
      </c>
      <c r="M299" s="532">
        <v>85.27</v>
      </c>
      <c r="N299" s="529">
        <v>1</v>
      </c>
      <c r="O299" s="533">
        <v>1</v>
      </c>
      <c r="P299" s="532">
        <v>85.27</v>
      </c>
      <c r="Q299" s="534">
        <v>1</v>
      </c>
      <c r="R299" s="529">
        <v>1</v>
      </c>
      <c r="S299" s="534">
        <v>1</v>
      </c>
      <c r="T299" s="533">
        <v>1</v>
      </c>
      <c r="U299" s="535">
        <v>1</v>
      </c>
    </row>
    <row r="300" spans="1:21" ht="14.4" customHeight="1" x14ac:dyDescent="0.3">
      <c r="A300" s="528">
        <v>29</v>
      </c>
      <c r="B300" s="529" t="s">
        <v>451</v>
      </c>
      <c r="C300" s="529" t="s">
        <v>669</v>
      </c>
      <c r="D300" s="530" t="s">
        <v>1370</v>
      </c>
      <c r="E300" s="531" t="s">
        <v>679</v>
      </c>
      <c r="F300" s="529" t="s">
        <v>666</v>
      </c>
      <c r="G300" s="529" t="s">
        <v>707</v>
      </c>
      <c r="H300" s="529" t="s">
        <v>452</v>
      </c>
      <c r="I300" s="529" t="s">
        <v>1183</v>
      </c>
      <c r="J300" s="529" t="s">
        <v>1182</v>
      </c>
      <c r="K300" s="529" t="s">
        <v>1184</v>
      </c>
      <c r="L300" s="532">
        <v>0</v>
      </c>
      <c r="M300" s="532">
        <v>0</v>
      </c>
      <c r="N300" s="529">
        <v>1</v>
      </c>
      <c r="O300" s="533">
        <v>1</v>
      </c>
      <c r="P300" s="532">
        <v>0</v>
      </c>
      <c r="Q300" s="534"/>
      <c r="R300" s="529">
        <v>1</v>
      </c>
      <c r="S300" s="534">
        <v>1</v>
      </c>
      <c r="T300" s="533">
        <v>1</v>
      </c>
      <c r="U300" s="535">
        <v>1</v>
      </c>
    </row>
    <row r="301" spans="1:21" ht="14.4" customHeight="1" x14ac:dyDescent="0.3">
      <c r="A301" s="528">
        <v>29</v>
      </c>
      <c r="B301" s="529" t="s">
        <v>451</v>
      </c>
      <c r="C301" s="529" t="s">
        <v>669</v>
      </c>
      <c r="D301" s="530" t="s">
        <v>1370</v>
      </c>
      <c r="E301" s="531" t="s">
        <v>679</v>
      </c>
      <c r="F301" s="529" t="s">
        <v>666</v>
      </c>
      <c r="G301" s="529" t="s">
        <v>707</v>
      </c>
      <c r="H301" s="529" t="s">
        <v>452</v>
      </c>
      <c r="I301" s="529" t="s">
        <v>1185</v>
      </c>
      <c r="J301" s="529" t="s">
        <v>709</v>
      </c>
      <c r="K301" s="529" t="s">
        <v>872</v>
      </c>
      <c r="L301" s="532">
        <v>170.52</v>
      </c>
      <c r="M301" s="532">
        <v>4604.04</v>
      </c>
      <c r="N301" s="529">
        <v>27</v>
      </c>
      <c r="O301" s="533">
        <v>24.5</v>
      </c>
      <c r="P301" s="532">
        <v>2728.32</v>
      </c>
      <c r="Q301" s="534">
        <v>0.59259259259259267</v>
      </c>
      <c r="R301" s="529">
        <v>16</v>
      </c>
      <c r="S301" s="534">
        <v>0.59259259259259256</v>
      </c>
      <c r="T301" s="533">
        <v>15</v>
      </c>
      <c r="U301" s="535">
        <v>0.61224489795918369</v>
      </c>
    </row>
    <row r="302" spans="1:21" ht="14.4" customHeight="1" x14ac:dyDescent="0.3">
      <c r="A302" s="528">
        <v>29</v>
      </c>
      <c r="B302" s="529" t="s">
        <v>451</v>
      </c>
      <c r="C302" s="529" t="s">
        <v>669</v>
      </c>
      <c r="D302" s="530" t="s">
        <v>1370</v>
      </c>
      <c r="E302" s="531" t="s">
        <v>679</v>
      </c>
      <c r="F302" s="529" t="s">
        <v>666</v>
      </c>
      <c r="G302" s="529" t="s">
        <v>707</v>
      </c>
      <c r="H302" s="529" t="s">
        <v>452</v>
      </c>
      <c r="I302" s="529" t="s">
        <v>708</v>
      </c>
      <c r="J302" s="529" t="s">
        <v>709</v>
      </c>
      <c r="K302" s="529" t="s">
        <v>710</v>
      </c>
      <c r="L302" s="532">
        <v>0</v>
      </c>
      <c r="M302" s="532">
        <v>0</v>
      </c>
      <c r="N302" s="529">
        <v>3</v>
      </c>
      <c r="O302" s="533">
        <v>3</v>
      </c>
      <c r="P302" s="532">
        <v>0</v>
      </c>
      <c r="Q302" s="534"/>
      <c r="R302" s="529">
        <v>3</v>
      </c>
      <c r="S302" s="534">
        <v>1</v>
      </c>
      <c r="T302" s="533">
        <v>3</v>
      </c>
      <c r="U302" s="535">
        <v>1</v>
      </c>
    </row>
    <row r="303" spans="1:21" ht="14.4" customHeight="1" x14ac:dyDescent="0.3">
      <c r="A303" s="528">
        <v>29</v>
      </c>
      <c r="B303" s="529" t="s">
        <v>451</v>
      </c>
      <c r="C303" s="529" t="s">
        <v>669</v>
      </c>
      <c r="D303" s="530" t="s">
        <v>1370</v>
      </c>
      <c r="E303" s="531" t="s">
        <v>679</v>
      </c>
      <c r="F303" s="529" t="s">
        <v>666</v>
      </c>
      <c r="G303" s="529" t="s">
        <v>707</v>
      </c>
      <c r="H303" s="529" t="s">
        <v>452</v>
      </c>
      <c r="I303" s="529" t="s">
        <v>1186</v>
      </c>
      <c r="J303" s="529" t="s">
        <v>709</v>
      </c>
      <c r="K303" s="529" t="s">
        <v>872</v>
      </c>
      <c r="L303" s="532">
        <v>0</v>
      </c>
      <c r="M303" s="532">
        <v>0</v>
      </c>
      <c r="N303" s="529">
        <v>3</v>
      </c>
      <c r="O303" s="533">
        <v>3</v>
      </c>
      <c r="P303" s="532">
        <v>0</v>
      </c>
      <c r="Q303" s="534"/>
      <c r="R303" s="529">
        <v>2</v>
      </c>
      <c r="S303" s="534">
        <v>0.66666666666666663</v>
      </c>
      <c r="T303" s="533">
        <v>2</v>
      </c>
      <c r="U303" s="535">
        <v>0.66666666666666663</v>
      </c>
    </row>
    <row r="304" spans="1:21" ht="14.4" customHeight="1" x14ac:dyDescent="0.3">
      <c r="A304" s="528">
        <v>29</v>
      </c>
      <c r="B304" s="529" t="s">
        <v>451</v>
      </c>
      <c r="C304" s="529" t="s">
        <v>669</v>
      </c>
      <c r="D304" s="530" t="s">
        <v>1370</v>
      </c>
      <c r="E304" s="531" t="s">
        <v>679</v>
      </c>
      <c r="F304" s="529" t="s">
        <v>666</v>
      </c>
      <c r="G304" s="529" t="s">
        <v>1187</v>
      </c>
      <c r="H304" s="529" t="s">
        <v>452</v>
      </c>
      <c r="I304" s="529" t="s">
        <v>1188</v>
      </c>
      <c r="J304" s="529" t="s">
        <v>1189</v>
      </c>
      <c r="K304" s="529" t="s">
        <v>1190</v>
      </c>
      <c r="L304" s="532">
        <v>0</v>
      </c>
      <c r="M304" s="532">
        <v>0</v>
      </c>
      <c r="N304" s="529">
        <v>1</v>
      </c>
      <c r="O304" s="533">
        <v>1</v>
      </c>
      <c r="P304" s="532"/>
      <c r="Q304" s="534"/>
      <c r="R304" s="529"/>
      <c r="S304" s="534">
        <v>0</v>
      </c>
      <c r="T304" s="533"/>
      <c r="U304" s="535">
        <v>0</v>
      </c>
    </row>
    <row r="305" spans="1:21" ht="14.4" customHeight="1" x14ac:dyDescent="0.3">
      <c r="A305" s="528">
        <v>29</v>
      </c>
      <c r="B305" s="529" t="s">
        <v>451</v>
      </c>
      <c r="C305" s="529" t="s">
        <v>669</v>
      </c>
      <c r="D305" s="530" t="s">
        <v>1370</v>
      </c>
      <c r="E305" s="531" t="s">
        <v>679</v>
      </c>
      <c r="F305" s="529" t="s">
        <v>666</v>
      </c>
      <c r="G305" s="529" t="s">
        <v>873</v>
      </c>
      <c r="H305" s="529" t="s">
        <v>452</v>
      </c>
      <c r="I305" s="529" t="s">
        <v>968</v>
      </c>
      <c r="J305" s="529" t="s">
        <v>969</v>
      </c>
      <c r="K305" s="529" t="s">
        <v>872</v>
      </c>
      <c r="L305" s="532">
        <v>78.33</v>
      </c>
      <c r="M305" s="532">
        <v>78.33</v>
      </c>
      <c r="N305" s="529">
        <v>1</v>
      </c>
      <c r="O305" s="533">
        <v>0.5</v>
      </c>
      <c r="P305" s="532"/>
      <c r="Q305" s="534">
        <v>0</v>
      </c>
      <c r="R305" s="529"/>
      <c r="S305" s="534">
        <v>0</v>
      </c>
      <c r="T305" s="533"/>
      <c r="U305" s="535">
        <v>0</v>
      </c>
    </row>
    <row r="306" spans="1:21" ht="14.4" customHeight="1" x14ac:dyDescent="0.3">
      <c r="A306" s="528">
        <v>29</v>
      </c>
      <c r="B306" s="529" t="s">
        <v>451</v>
      </c>
      <c r="C306" s="529" t="s">
        <v>669</v>
      </c>
      <c r="D306" s="530" t="s">
        <v>1370</v>
      </c>
      <c r="E306" s="531" t="s">
        <v>679</v>
      </c>
      <c r="F306" s="529" t="s">
        <v>666</v>
      </c>
      <c r="G306" s="529" t="s">
        <v>873</v>
      </c>
      <c r="H306" s="529" t="s">
        <v>452</v>
      </c>
      <c r="I306" s="529" t="s">
        <v>1191</v>
      </c>
      <c r="J306" s="529" t="s">
        <v>1192</v>
      </c>
      <c r="K306" s="529" t="s">
        <v>872</v>
      </c>
      <c r="L306" s="532">
        <v>78.33</v>
      </c>
      <c r="M306" s="532">
        <v>469.98</v>
      </c>
      <c r="N306" s="529">
        <v>6</v>
      </c>
      <c r="O306" s="533">
        <v>4</v>
      </c>
      <c r="P306" s="532">
        <v>313.32</v>
      </c>
      <c r="Q306" s="534">
        <v>0.66666666666666663</v>
      </c>
      <c r="R306" s="529">
        <v>4</v>
      </c>
      <c r="S306" s="534">
        <v>0.66666666666666663</v>
      </c>
      <c r="T306" s="533">
        <v>2.5</v>
      </c>
      <c r="U306" s="535">
        <v>0.625</v>
      </c>
    </row>
    <row r="307" spans="1:21" ht="14.4" customHeight="1" x14ac:dyDescent="0.3">
      <c r="A307" s="528">
        <v>29</v>
      </c>
      <c r="B307" s="529" t="s">
        <v>451</v>
      </c>
      <c r="C307" s="529" t="s">
        <v>669</v>
      </c>
      <c r="D307" s="530" t="s">
        <v>1370</v>
      </c>
      <c r="E307" s="531" t="s">
        <v>679</v>
      </c>
      <c r="F307" s="529" t="s">
        <v>666</v>
      </c>
      <c r="G307" s="529" t="s">
        <v>877</v>
      </c>
      <c r="H307" s="529" t="s">
        <v>452</v>
      </c>
      <c r="I307" s="529" t="s">
        <v>501</v>
      </c>
      <c r="J307" s="529" t="s">
        <v>502</v>
      </c>
      <c r="K307" s="529" t="s">
        <v>878</v>
      </c>
      <c r="L307" s="532">
        <v>47.47</v>
      </c>
      <c r="M307" s="532">
        <v>237.35</v>
      </c>
      <c r="N307" s="529">
        <v>5</v>
      </c>
      <c r="O307" s="533">
        <v>5</v>
      </c>
      <c r="P307" s="532">
        <v>142.41</v>
      </c>
      <c r="Q307" s="534">
        <v>0.6</v>
      </c>
      <c r="R307" s="529">
        <v>3</v>
      </c>
      <c r="S307" s="534">
        <v>0.6</v>
      </c>
      <c r="T307" s="533">
        <v>3</v>
      </c>
      <c r="U307" s="535">
        <v>0.6</v>
      </c>
    </row>
    <row r="308" spans="1:21" ht="14.4" customHeight="1" x14ac:dyDescent="0.3">
      <c r="A308" s="528">
        <v>29</v>
      </c>
      <c r="B308" s="529" t="s">
        <v>451</v>
      </c>
      <c r="C308" s="529" t="s">
        <v>669</v>
      </c>
      <c r="D308" s="530" t="s">
        <v>1370</v>
      </c>
      <c r="E308" s="531" t="s">
        <v>679</v>
      </c>
      <c r="F308" s="529" t="s">
        <v>666</v>
      </c>
      <c r="G308" s="529" t="s">
        <v>877</v>
      </c>
      <c r="H308" s="529" t="s">
        <v>452</v>
      </c>
      <c r="I308" s="529" t="s">
        <v>1072</v>
      </c>
      <c r="J308" s="529" t="s">
        <v>1073</v>
      </c>
      <c r="K308" s="529" t="s">
        <v>1074</v>
      </c>
      <c r="L308" s="532">
        <v>42.05</v>
      </c>
      <c r="M308" s="532">
        <v>42.05</v>
      </c>
      <c r="N308" s="529">
        <v>1</v>
      </c>
      <c r="O308" s="533">
        <v>1</v>
      </c>
      <c r="P308" s="532"/>
      <c r="Q308" s="534">
        <v>0</v>
      </c>
      <c r="R308" s="529"/>
      <c r="S308" s="534">
        <v>0</v>
      </c>
      <c r="T308" s="533"/>
      <c r="U308" s="535">
        <v>0</v>
      </c>
    </row>
    <row r="309" spans="1:21" ht="14.4" customHeight="1" x14ac:dyDescent="0.3">
      <c r="A309" s="528">
        <v>29</v>
      </c>
      <c r="B309" s="529" t="s">
        <v>451</v>
      </c>
      <c r="C309" s="529" t="s">
        <v>669</v>
      </c>
      <c r="D309" s="530" t="s">
        <v>1370</v>
      </c>
      <c r="E309" s="531" t="s">
        <v>679</v>
      </c>
      <c r="F309" s="529" t="s">
        <v>666</v>
      </c>
      <c r="G309" s="529" t="s">
        <v>877</v>
      </c>
      <c r="H309" s="529" t="s">
        <v>452</v>
      </c>
      <c r="I309" s="529" t="s">
        <v>1075</v>
      </c>
      <c r="J309" s="529" t="s">
        <v>1073</v>
      </c>
      <c r="K309" s="529" t="s">
        <v>1076</v>
      </c>
      <c r="L309" s="532">
        <v>42.05</v>
      </c>
      <c r="M309" s="532">
        <v>42.05</v>
      </c>
      <c r="N309" s="529">
        <v>1</v>
      </c>
      <c r="O309" s="533">
        <v>1</v>
      </c>
      <c r="P309" s="532">
        <v>42.05</v>
      </c>
      <c r="Q309" s="534">
        <v>1</v>
      </c>
      <c r="R309" s="529">
        <v>1</v>
      </c>
      <c r="S309" s="534">
        <v>1</v>
      </c>
      <c r="T309" s="533">
        <v>1</v>
      </c>
      <c r="U309" s="535">
        <v>1</v>
      </c>
    </row>
    <row r="310" spans="1:21" ht="14.4" customHeight="1" x14ac:dyDescent="0.3">
      <c r="A310" s="528">
        <v>29</v>
      </c>
      <c r="B310" s="529" t="s">
        <v>451</v>
      </c>
      <c r="C310" s="529" t="s">
        <v>669</v>
      </c>
      <c r="D310" s="530" t="s">
        <v>1370</v>
      </c>
      <c r="E310" s="531" t="s">
        <v>679</v>
      </c>
      <c r="F310" s="529" t="s">
        <v>666</v>
      </c>
      <c r="G310" s="529" t="s">
        <v>882</v>
      </c>
      <c r="H310" s="529" t="s">
        <v>452</v>
      </c>
      <c r="I310" s="529" t="s">
        <v>1193</v>
      </c>
      <c r="J310" s="529" t="s">
        <v>1194</v>
      </c>
      <c r="K310" s="529" t="s">
        <v>1195</v>
      </c>
      <c r="L310" s="532">
        <v>54.81</v>
      </c>
      <c r="M310" s="532">
        <v>219.24</v>
      </c>
      <c r="N310" s="529">
        <v>4</v>
      </c>
      <c r="O310" s="533">
        <v>2.5</v>
      </c>
      <c r="P310" s="532">
        <v>164.43</v>
      </c>
      <c r="Q310" s="534">
        <v>0.75</v>
      </c>
      <c r="R310" s="529">
        <v>3</v>
      </c>
      <c r="S310" s="534">
        <v>0.75</v>
      </c>
      <c r="T310" s="533">
        <v>2</v>
      </c>
      <c r="U310" s="535">
        <v>0.8</v>
      </c>
    </row>
    <row r="311" spans="1:21" ht="14.4" customHeight="1" x14ac:dyDescent="0.3">
      <c r="A311" s="528">
        <v>29</v>
      </c>
      <c r="B311" s="529" t="s">
        <v>451</v>
      </c>
      <c r="C311" s="529" t="s">
        <v>669</v>
      </c>
      <c r="D311" s="530" t="s">
        <v>1370</v>
      </c>
      <c r="E311" s="531" t="s">
        <v>679</v>
      </c>
      <c r="F311" s="529" t="s">
        <v>666</v>
      </c>
      <c r="G311" s="529" t="s">
        <v>882</v>
      </c>
      <c r="H311" s="529" t="s">
        <v>452</v>
      </c>
      <c r="I311" s="529" t="s">
        <v>883</v>
      </c>
      <c r="J311" s="529" t="s">
        <v>884</v>
      </c>
      <c r="K311" s="529" t="s">
        <v>885</v>
      </c>
      <c r="L311" s="532">
        <v>73.069999999999993</v>
      </c>
      <c r="M311" s="532">
        <v>73.069999999999993</v>
      </c>
      <c r="N311" s="529">
        <v>1</v>
      </c>
      <c r="O311" s="533">
        <v>1</v>
      </c>
      <c r="P311" s="532">
        <v>73.069999999999993</v>
      </c>
      <c r="Q311" s="534">
        <v>1</v>
      </c>
      <c r="R311" s="529">
        <v>1</v>
      </c>
      <c r="S311" s="534">
        <v>1</v>
      </c>
      <c r="T311" s="533">
        <v>1</v>
      </c>
      <c r="U311" s="535">
        <v>1</v>
      </c>
    </row>
    <row r="312" spans="1:21" ht="14.4" customHeight="1" x14ac:dyDescent="0.3">
      <c r="A312" s="528">
        <v>29</v>
      </c>
      <c r="B312" s="529" t="s">
        <v>451</v>
      </c>
      <c r="C312" s="529" t="s">
        <v>669</v>
      </c>
      <c r="D312" s="530" t="s">
        <v>1370</v>
      </c>
      <c r="E312" s="531" t="s">
        <v>679</v>
      </c>
      <c r="F312" s="529" t="s">
        <v>666</v>
      </c>
      <c r="G312" s="529" t="s">
        <v>882</v>
      </c>
      <c r="H312" s="529" t="s">
        <v>452</v>
      </c>
      <c r="I312" s="529" t="s">
        <v>1196</v>
      </c>
      <c r="J312" s="529" t="s">
        <v>1197</v>
      </c>
      <c r="K312" s="529" t="s">
        <v>1198</v>
      </c>
      <c r="L312" s="532">
        <v>36.54</v>
      </c>
      <c r="M312" s="532">
        <v>36.54</v>
      </c>
      <c r="N312" s="529">
        <v>1</v>
      </c>
      <c r="O312" s="533">
        <v>0.5</v>
      </c>
      <c r="P312" s="532">
        <v>36.54</v>
      </c>
      <c r="Q312" s="534">
        <v>1</v>
      </c>
      <c r="R312" s="529">
        <v>1</v>
      </c>
      <c r="S312" s="534">
        <v>1</v>
      </c>
      <c r="T312" s="533">
        <v>0.5</v>
      </c>
      <c r="U312" s="535">
        <v>1</v>
      </c>
    </row>
    <row r="313" spans="1:21" ht="14.4" customHeight="1" x14ac:dyDescent="0.3">
      <c r="A313" s="528">
        <v>29</v>
      </c>
      <c r="B313" s="529" t="s">
        <v>451</v>
      </c>
      <c r="C313" s="529" t="s">
        <v>669</v>
      </c>
      <c r="D313" s="530" t="s">
        <v>1370</v>
      </c>
      <c r="E313" s="531" t="s">
        <v>679</v>
      </c>
      <c r="F313" s="529" t="s">
        <v>666</v>
      </c>
      <c r="G313" s="529" t="s">
        <v>973</v>
      </c>
      <c r="H313" s="529" t="s">
        <v>452</v>
      </c>
      <c r="I313" s="529" t="s">
        <v>974</v>
      </c>
      <c r="J313" s="529" t="s">
        <v>975</v>
      </c>
      <c r="K313" s="529" t="s">
        <v>976</v>
      </c>
      <c r="L313" s="532">
        <v>91.11</v>
      </c>
      <c r="M313" s="532">
        <v>91.11</v>
      </c>
      <c r="N313" s="529">
        <v>1</v>
      </c>
      <c r="O313" s="533">
        <v>1</v>
      </c>
      <c r="P313" s="532">
        <v>91.11</v>
      </c>
      <c r="Q313" s="534">
        <v>1</v>
      </c>
      <c r="R313" s="529">
        <v>1</v>
      </c>
      <c r="S313" s="534">
        <v>1</v>
      </c>
      <c r="T313" s="533">
        <v>1</v>
      </c>
      <c r="U313" s="535">
        <v>1</v>
      </c>
    </row>
    <row r="314" spans="1:21" ht="14.4" customHeight="1" x14ac:dyDescent="0.3">
      <c r="A314" s="528">
        <v>29</v>
      </c>
      <c r="B314" s="529" t="s">
        <v>451</v>
      </c>
      <c r="C314" s="529" t="s">
        <v>669</v>
      </c>
      <c r="D314" s="530" t="s">
        <v>1370</v>
      </c>
      <c r="E314" s="531" t="s">
        <v>679</v>
      </c>
      <c r="F314" s="529" t="s">
        <v>666</v>
      </c>
      <c r="G314" s="529" t="s">
        <v>973</v>
      </c>
      <c r="H314" s="529" t="s">
        <v>452</v>
      </c>
      <c r="I314" s="529" t="s">
        <v>977</v>
      </c>
      <c r="J314" s="529" t="s">
        <v>975</v>
      </c>
      <c r="K314" s="529" t="s">
        <v>976</v>
      </c>
      <c r="L314" s="532">
        <v>91.11</v>
      </c>
      <c r="M314" s="532">
        <v>91.11</v>
      </c>
      <c r="N314" s="529">
        <v>1</v>
      </c>
      <c r="O314" s="533">
        <v>1</v>
      </c>
      <c r="P314" s="532"/>
      <c r="Q314" s="534">
        <v>0</v>
      </c>
      <c r="R314" s="529"/>
      <c r="S314" s="534">
        <v>0</v>
      </c>
      <c r="T314" s="533"/>
      <c r="U314" s="535">
        <v>0</v>
      </c>
    </row>
    <row r="315" spans="1:21" ht="14.4" customHeight="1" x14ac:dyDescent="0.3">
      <c r="A315" s="528">
        <v>29</v>
      </c>
      <c r="B315" s="529" t="s">
        <v>451</v>
      </c>
      <c r="C315" s="529" t="s">
        <v>669</v>
      </c>
      <c r="D315" s="530" t="s">
        <v>1370</v>
      </c>
      <c r="E315" s="531" t="s">
        <v>679</v>
      </c>
      <c r="F315" s="529" t="s">
        <v>666</v>
      </c>
      <c r="G315" s="529" t="s">
        <v>1199</v>
      </c>
      <c r="H315" s="529" t="s">
        <v>452</v>
      </c>
      <c r="I315" s="529" t="s">
        <v>1200</v>
      </c>
      <c r="J315" s="529" t="s">
        <v>1201</v>
      </c>
      <c r="K315" s="529" t="s">
        <v>1202</v>
      </c>
      <c r="L315" s="532">
        <v>74.06</v>
      </c>
      <c r="M315" s="532">
        <v>222.18</v>
      </c>
      <c r="N315" s="529">
        <v>3</v>
      </c>
      <c r="O315" s="533">
        <v>2</v>
      </c>
      <c r="P315" s="532">
        <v>74.06</v>
      </c>
      <c r="Q315" s="534">
        <v>0.33333333333333331</v>
      </c>
      <c r="R315" s="529">
        <v>1</v>
      </c>
      <c r="S315" s="534">
        <v>0.33333333333333331</v>
      </c>
      <c r="T315" s="533">
        <v>0.5</v>
      </c>
      <c r="U315" s="535">
        <v>0.25</v>
      </c>
    </row>
    <row r="316" spans="1:21" ht="14.4" customHeight="1" x14ac:dyDescent="0.3">
      <c r="A316" s="528">
        <v>29</v>
      </c>
      <c r="B316" s="529" t="s">
        <v>451</v>
      </c>
      <c r="C316" s="529" t="s">
        <v>669</v>
      </c>
      <c r="D316" s="530" t="s">
        <v>1370</v>
      </c>
      <c r="E316" s="531" t="s">
        <v>679</v>
      </c>
      <c r="F316" s="529" t="s">
        <v>666</v>
      </c>
      <c r="G316" s="529" t="s">
        <v>1123</v>
      </c>
      <c r="H316" s="529" t="s">
        <v>452</v>
      </c>
      <c r="I316" s="529" t="s">
        <v>1203</v>
      </c>
      <c r="J316" s="529" t="s">
        <v>1204</v>
      </c>
      <c r="K316" s="529" t="s">
        <v>1205</v>
      </c>
      <c r="L316" s="532">
        <v>0</v>
      </c>
      <c r="M316" s="532">
        <v>0</v>
      </c>
      <c r="N316" s="529">
        <v>1</v>
      </c>
      <c r="O316" s="533">
        <v>1</v>
      </c>
      <c r="P316" s="532">
        <v>0</v>
      </c>
      <c r="Q316" s="534"/>
      <c r="R316" s="529">
        <v>1</v>
      </c>
      <c r="S316" s="534">
        <v>1</v>
      </c>
      <c r="T316" s="533">
        <v>1</v>
      </c>
      <c r="U316" s="535">
        <v>1</v>
      </c>
    </row>
    <row r="317" spans="1:21" ht="14.4" customHeight="1" x14ac:dyDescent="0.3">
      <c r="A317" s="528">
        <v>29</v>
      </c>
      <c r="B317" s="529" t="s">
        <v>451</v>
      </c>
      <c r="C317" s="529" t="s">
        <v>669</v>
      </c>
      <c r="D317" s="530" t="s">
        <v>1370</v>
      </c>
      <c r="E317" s="531" t="s">
        <v>679</v>
      </c>
      <c r="F317" s="529" t="s">
        <v>666</v>
      </c>
      <c r="G317" s="529" t="s">
        <v>982</v>
      </c>
      <c r="H317" s="529" t="s">
        <v>452</v>
      </c>
      <c r="I317" s="529" t="s">
        <v>983</v>
      </c>
      <c r="J317" s="529" t="s">
        <v>984</v>
      </c>
      <c r="K317" s="529" t="s">
        <v>985</v>
      </c>
      <c r="L317" s="532">
        <v>107.27</v>
      </c>
      <c r="M317" s="532">
        <v>214.54</v>
      </c>
      <c r="N317" s="529">
        <v>2</v>
      </c>
      <c r="O317" s="533">
        <v>2</v>
      </c>
      <c r="P317" s="532">
        <v>107.27</v>
      </c>
      <c r="Q317" s="534">
        <v>0.5</v>
      </c>
      <c r="R317" s="529">
        <v>1</v>
      </c>
      <c r="S317" s="534">
        <v>0.5</v>
      </c>
      <c r="T317" s="533">
        <v>1</v>
      </c>
      <c r="U317" s="535">
        <v>0.5</v>
      </c>
    </row>
    <row r="318" spans="1:21" ht="14.4" customHeight="1" x14ac:dyDescent="0.3">
      <c r="A318" s="528">
        <v>29</v>
      </c>
      <c r="B318" s="529" t="s">
        <v>451</v>
      </c>
      <c r="C318" s="529" t="s">
        <v>669</v>
      </c>
      <c r="D318" s="530" t="s">
        <v>1370</v>
      </c>
      <c r="E318" s="531" t="s">
        <v>679</v>
      </c>
      <c r="F318" s="529" t="s">
        <v>666</v>
      </c>
      <c r="G318" s="529" t="s">
        <v>982</v>
      </c>
      <c r="H318" s="529" t="s">
        <v>452</v>
      </c>
      <c r="I318" s="529" t="s">
        <v>986</v>
      </c>
      <c r="J318" s="529" t="s">
        <v>984</v>
      </c>
      <c r="K318" s="529" t="s">
        <v>985</v>
      </c>
      <c r="L318" s="532">
        <v>107.27</v>
      </c>
      <c r="M318" s="532">
        <v>321.81</v>
      </c>
      <c r="N318" s="529">
        <v>3</v>
      </c>
      <c r="O318" s="533">
        <v>2.5</v>
      </c>
      <c r="P318" s="532">
        <v>107.27</v>
      </c>
      <c r="Q318" s="534">
        <v>0.33333333333333331</v>
      </c>
      <c r="R318" s="529">
        <v>1</v>
      </c>
      <c r="S318" s="534">
        <v>0.33333333333333331</v>
      </c>
      <c r="T318" s="533">
        <v>1</v>
      </c>
      <c r="U318" s="535">
        <v>0.4</v>
      </c>
    </row>
    <row r="319" spans="1:21" ht="14.4" customHeight="1" x14ac:dyDescent="0.3">
      <c r="A319" s="528">
        <v>29</v>
      </c>
      <c r="B319" s="529" t="s">
        <v>451</v>
      </c>
      <c r="C319" s="529" t="s">
        <v>669</v>
      </c>
      <c r="D319" s="530" t="s">
        <v>1370</v>
      </c>
      <c r="E319" s="531" t="s">
        <v>679</v>
      </c>
      <c r="F319" s="529" t="s">
        <v>666</v>
      </c>
      <c r="G319" s="529" t="s">
        <v>1156</v>
      </c>
      <c r="H319" s="529" t="s">
        <v>452</v>
      </c>
      <c r="I319" s="529" t="s">
        <v>1157</v>
      </c>
      <c r="J319" s="529" t="s">
        <v>1158</v>
      </c>
      <c r="K319" s="529" t="s">
        <v>1159</v>
      </c>
      <c r="L319" s="532">
        <v>0</v>
      </c>
      <c r="M319" s="532">
        <v>0</v>
      </c>
      <c r="N319" s="529">
        <v>1</v>
      </c>
      <c r="O319" s="533">
        <v>0.5</v>
      </c>
      <c r="P319" s="532"/>
      <c r="Q319" s="534"/>
      <c r="R319" s="529"/>
      <c r="S319" s="534">
        <v>0</v>
      </c>
      <c r="T319" s="533"/>
      <c r="U319" s="535">
        <v>0</v>
      </c>
    </row>
    <row r="320" spans="1:21" ht="14.4" customHeight="1" x14ac:dyDescent="0.3">
      <c r="A320" s="528">
        <v>29</v>
      </c>
      <c r="B320" s="529" t="s">
        <v>451</v>
      </c>
      <c r="C320" s="529" t="s">
        <v>669</v>
      </c>
      <c r="D320" s="530" t="s">
        <v>1370</v>
      </c>
      <c r="E320" s="531" t="s">
        <v>679</v>
      </c>
      <c r="F320" s="529" t="s">
        <v>666</v>
      </c>
      <c r="G320" s="529" t="s">
        <v>999</v>
      </c>
      <c r="H320" s="529" t="s">
        <v>452</v>
      </c>
      <c r="I320" s="529" t="s">
        <v>585</v>
      </c>
      <c r="J320" s="529" t="s">
        <v>586</v>
      </c>
      <c r="K320" s="529" t="s">
        <v>1000</v>
      </c>
      <c r="L320" s="532">
        <v>48.09</v>
      </c>
      <c r="M320" s="532">
        <v>192.36</v>
      </c>
      <c r="N320" s="529">
        <v>4</v>
      </c>
      <c r="O320" s="533">
        <v>2.5</v>
      </c>
      <c r="P320" s="532"/>
      <c r="Q320" s="534">
        <v>0</v>
      </c>
      <c r="R320" s="529"/>
      <c r="S320" s="534">
        <v>0</v>
      </c>
      <c r="T320" s="533"/>
      <c r="U320" s="535">
        <v>0</v>
      </c>
    </row>
    <row r="321" spans="1:21" ht="14.4" customHeight="1" x14ac:dyDescent="0.3">
      <c r="A321" s="528">
        <v>29</v>
      </c>
      <c r="B321" s="529" t="s">
        <v>451</v>
      </c>
      <c r="C321" s="529" t="s">
        <v>669</v>
      </c>
      <c r="D321" s="530" t="s">
        <v>1370</v>
      </c>
      <c r="E321" s="531" t="s">
        <v>679</v>
      </c>
      <c r="F321" s="529" t="s">
        <v>666</v>
      </c>
      <c r="G321" s="529" t="s">
        <v>719</v>
      </c>
      <c r="H321" s="529" t="s">
        <v>452</v>
      </c>
      <c r="I321" s="529" t="s">
        <v>720</v>
      </c>
      <c r="J321" s="529" t="s">
        <v>721</v>
      </c>
      <c r="K321" s="529" t="s">
        <v>722</v>
      </c>
      <c r="L321" s="532">
        <v>0</v>
      </c>
      <c r="M321" s="532">
        <v>0</v>
      </c>
      <c r="N321" s="529">
        <v>1</v>
      </c>
      <c r="O321" s="533">
        <v>1</v>
      </c>
      <c r="P321" s="532">
        <v>0</v>
      </c>
      <c r="Q321" s="534"/>
      <c r="R321" s="529">
        <v>1</v>
      </c>
      <c r="S321" s="534">
        <v>1</v>
      </c>
      <c r="T321" s="533">
        <v>1</v>
      </c>
      <c r="U321" s="535">
        <v>1</v>
      </c>
    </row>
    <row r="322" spans="1:21" ht="14.4" customHeight="1" x14ac:dyDescent="0.3">
      <c r="A322" s="528">
        <v>29</v>
      </c>
      <c r="B322" s="529" t="s">
        <v>451</v>
      </c>
      <c r="C322" s="529" t="s">
        <v>669</v>
      </c>
      <c r="D322" s="530" t="s">
        <v>1370</v>
      </c>
      <c r="E322" s="531" t="s">
        <v>679</v>
      </c>
      <c r="F322" s="529" t="s">
        <v>666</v>
      </c>
      <c r="G322" s="529" t="s">
        <v>892</v>
      </c>
      <c r="H322" s="529" t="s">
        <v>452</v>
      </c>
      <c r="I322" s="529" t="s">
        <v>893</v>
      </c>
      <c r="J322" s="529" t="s">
        <v>894</v>
      </c>
      <c r="K322" s="529" t="s">
        <v>895</v>
      </c>
      <c r="L322" s="532">
        <v>0</v>
      </c>
      <c r="M322" s="532">
        <v>0</v>
      </c>
      <c r="N322" s="529">
        <v>4</v>
      </c>
      <c r="O322" s="533">
        <v>2.5</v>
      </c>
      <c r="P322" s="532">
        <v>0</v>
      </c>
      <c r="Q322" s="534"/>
      <c r="R322" s="529">
        <v>2</v>
      </c>
      <c r="S322" s="534">
        <v>0.5</v>
      </c>
      <c r="T322" s="533">
        <v>1</v>
      </c>
      <c r="U322" s="535">
        <v>0.4</v>
      </c>
    </row>
    <row r="323" spans="1:21" ht="14.4" customHeight="1" x14ac:dyDescent="0.3">
      <c r="A323" s="528">
        <v>29</v>
      </c>
      <c r="B323" s="529" t="s">
        <v>451</v>
      </c>
      <c r="C323" s="529" t="s">
        <v>669</v>
      </c>
      <c r="D323" s="530" t="s">
        <v>1370</v>
      </c>
      <c r="E323" s="531" t="s">
        <v>679</v>
      </c>
      <c r="F323" s="529" t="s">
        <v>666</v>
      </c>
      <c r="G323" s="529" t="s">
        <v>892</v>
      </c>
      <c r="H323" s="529" t="s">
        <v>452</v>
      </c>
      <c r="I323" s="529" t="s">
        <v>896</v>
      </c>
      <c r="J323" s="529" t="s">
        <v>894</v>
      </c>
      <c r="K323" s="529" t="s">
        <v>897</v>
      </c>
      <c r="L323" s="532">
        <v>0</v>
      </c>
      <c r="M323" s="532">
        <v>0</v>
      </c>
      <c r="N323" s="529">
        <v>1</v>
      </c>
      <c r="O323" s="533">
        <v>0.5</v>
      </c>
      <c r="P323" s="532"/>
      <c r="Q323" s="534"/>
      <c r="R323" s="529"/>
      <c r="S323" s="534">
        <v>0</v>
      </c>
      <c r="T323" s="533"/>
      <c r="U323" s="535">
        <v>0</v>
      </c>
    </row>
    <row r="324" spans="1:21" ht="14.4" customHeight="1" x14ac:dyDescent="0.3">
      <c r="A324" s="528">
        <v>29</v>
      </c>
      <c r="B324" s="529" t="s">
        <v>451</v>
      </c>
      <c r="C324" s="529" t="s">
        <v>669</v>
      </c>
      <c r="D324" s="530" t="s">
        <v>1370</v>
      </c>
      <c r="E324" s="531" t="s">
        <v>679</v>
      </c>
      <c r="F324" s="529" t="s">
        <v>666</v>
      </c>
      <c r="G324" s="529" t="s">
        <v>723</v>
      </c>
      <c r="H324" s="529" t="s">
        <v>452</v>
      </c>
      <c r="I324" s="529" t="s">
        <v>1128</v>
      </c>
      <c r="J324" s="529" t="s">
        <v>528</v>
      </c>
      <c r="K324" s="529" t="s">
        <v>1127</v>
      </c>
      <c r="L324" s="532">
        <v>0</v>
      </c>
      <c r="M324" s="532">
        <v>0</v>
      </c>
      <c r="N324" s="529">
        <v>1</v>
      </c>
      <c r="O324" s="533">
        <v>1</v>
      </c>
      <c r="P324" s="532">
        <v>0</v>
      </c>
      <c r="Q324" s="534"/>
      <c r="R324" s="529">
        <v>1</v>
      </c>
      <c r="S324" s="534">
        <v>1</v>
      </c>
      <c r="T324" s="533">
        <v>1</v>
      </c>
      <c r="U324" s="535">
        <v>1</v>
      </c>
    </row>
    <row r="325" spans="1:21" ht="14.4" customHeight="1" x14ac:dyDescent="0.3">
      <c r="A325" s="528">
        <v>29</v>
      </c>
      <c r="B325" s="529" t="s">
        <v>451</v>
      </c>
      <c r="C325" s="529" t="s">
        <v>669</v>
      </c>
      <c r="D325" s="530" t="s">
        <v>1370</v>
      </c>
      <c r="E325" s="531" t="s">
        <v>679</v>
      </c>
      <c r="F325" s="529" t="s">
        <v>666</v>
      </c>
      <c r="G325" s="529" t="s">
        <v>726</v>
      </c>
      <c r="H325" s="529" t="s">
        <v>452</v>
      </c>
      <c r="I325" s="529" t="s">
        <v>727</v>
      </c>
      <c r="J325" s="529" t="s">
        <v>728</v>
      </c>
      <c r="K325" s="529" t="s">
        <v>729</v>
      </c>
      <c r="L325" s="532">
        <v>132.97999999999999</v>
      </c>
      <c r="M325" s="532">
        <v>664.89999999999986</v>
      </c>
      <c r="N325" s="529">
        <v>5</v>
      </c>
      <c r="O325" s="533">
        <v>3.5</v>
      </c>
      <c r="P325" s="532">
        <v>398.93999999999994</v>
      </c>
      <c r="Q325" s="534">
        <v>0.60000000000000009</v>
      </c>
      <c r="R325" s="529">
        <v>3</v>
      </c>
      <c r="S325" s="534">
        <v>0.6</v>
      </c>
      <c r="T325" s="533">
        <v>2</v>
      </c>
      <c r="U325" s="535">
        <v>0.5714285714285714</v>
      </c>
    </row>
    <row r="326" spans="1:21" ht="14.4" customHeight="1" x14ac:dyDescent="0.3">
      <c r="A326" s="528">
        <v>29</v>
      </c>
      <c r="B326" s="529" t="s">
        <v>451</v>
      </c>
      <c r="C326" s="529" t="s">
        <v>669</v>
      </c>
      <c r="D326" s="530" t="s">
        <v>1370</v>
      </c>
      <c r="E326" s="531" t="s">
        <v>679</v>
      </c>
      <c r="F326" s="529" t="s">
        <v>666</v>
      </c>
      <c r="G326" s="529" t="s">
        <v>726</v>
      </c>
      <c r="H326" s="529" t="s">
        <v>452</v>
      </c>
      <c r="I326" s="529" t="s">
        <v>900</v>
      </c>
      <c r="J326" s="529" t="s">
        <v>728</v>
      </c>
      <c r="K326" s="529" t="s">
        <v>729</v>
      </c>
      <c r="L326" s="532">
        <v>132.97999999999999</v>
      </c>
      <c r="M326" s="532">
        <v>132.97999999999999</v>
      </c>
      <c r="N326" s="529">
        <v>1</v>
      </c>
      <c r="O326" s="533">
        <v>1</v>
      </c>
      <c r="P326" s="532">
        <v>132.97999999999999</v>
      </c>
      <c r="Q326" s="534">
        <v>1</v>
      </c>
      <c r="R326" s="529">
        <v>1</v>
      </c>
      <c r="S326" s="534">
        <v>1</v>
      </c>
      <c r="T326" s="533">
        <v>1</v>
      </c>
      <c r="U326" s="535">
        <v>1</v>
      </c>
    </row>
    <row r="327" spans="1:21" ht="14.4" customHeight="1" x14ac:dyDescent="0.3">
      <c r="A327" s="528">
        <v>29</v>
      </c>
      <c r="B327" s="529" t="s">
        <v>451</v>
      </c>
      <c r="C327" s="529" t="s">
        <v>669</v>
      </c>
      <c r="D327" s="530" t="s">
        <v>1370</v>
      </c>
      <c r="E327" s="531" t="s">
        <v>679</v>
      </c>
      <c r="F327" s="529" t="s">
        <v>666</v>
      </c>
      <c r="G327" s="529" t="s">
        <v>905</v>
      </c>
      <c r="H327" s="529" t="s">
        <v>452</v>
      </c>
      <c r="I327" s="529" t="s">
        <v>589</v>
      </c>
      <c r="J327" s="529" t="s">
        <v>590</v>
      </c>
      <c r="K327" s="529" t="s">
        <v>906</v>
      </c>
      <c r="L327" s="532">
        <v>61.97</v>
      </c>
      <c r="M327" s="532">
        <v>371.82000000000005</v>
      </c>
      <c r="N327" s="529">
        <v>6</v>
      </c>
      <c r="O327" s="533">
        <v>5</v>
      </c>
      <c r="P327" s="532"/>
      <c r="Q327" s="534">
        <v>0</v>
      </c>
      <c r="R327" s="529"/>
      <c r="S327" s="534">
        <v>0</v>
      </c>
      <c r="T327" s="533"/>
      <c r="U327" s="535">
        <v>0</v>
      </c>
    </row>
    <row r="328" spans="1:21" ht="14.4" customHeight="1" x14ac:dyDescent="0.3">
      <c r="A328" s="528">
        <v>29</v>
      </c>
      <c r="B328" s="529" t="s">
        <v>451</v>
      </c>
      <c r="C328" s="529" t="s">
        <v>669</v>
      </c>
      <c r="D328" s="530" t="s">
        <v>1370</v>
      </c>
      <c r="E328" s="531" t="s">
        <v>679</v>
      </c>
      <c r="F328" s="529" t="s">
        <v>666</v>
      </c>
      <c r="G328" s="529" t="s">
        <v>1206</v>
      </c>
      <c r="H328" s="529" t="s">
        <v>452</v>
      </c>
      <c r="I328" s="529" t="s">
        <v>1207</v>
      </c>
      <c r="J328" s="529" t="s">
        <v>1208</v>
      </c>
      <c r="K328" s="529" t="s">
        <v>1209</v>
      </c>
      <c r="L328" s="532">
        <v>52.75</v>
      </c>
      <c r="M328" s="532">
        <v>52.75</v>
      </c>
      <c r="N328" s="529">
        <v>1</v>
      </c>
      <c r="O328" s="533">
        <v>0.5</v>
      </c>
      <c r="P328" s="532"/>
      <c r="Q328" s="534">
        <v>0</v>
      </c>
      <c r="R328" s="529"/>
      <c r="S328" s="534">
        <v>0</v>
      </c>
      <c r="T328" s="533"/>
      <c r="U328" s="535">
        <v>0</v>
      </c>
    </row>
    <row r="329" spans="1:21" ht="14.4" customHeight="1" x14ac:dyDescent="0.3">
      <c r="A329" s="528">
        <v>29</v>
      </c>
      <c r="B329" s="529" t="s">
        <v>451</v>
      </c>
      <c r="C329" s="529" t="s">
        <v>669</v>
      </c>
      <c r="D329" s="530" t="s">
        <v>1370</v>
      </c>
      <c r="E329" s="531" t="s">
        <v>679</v>
      </c>
      <c r="F329" s="529" t="s">
        <v>666</v>
      </c>
      <c r="G329" s="529" t="s">
        <v>1210</v>
      </c>
      <c r="H329" s="529" t="s">
        <v>452</v>
      </c>
      <c r="I329" s="529" t="s">
        <v>1211</v>
      </c>
      <c r="J329" s="529" t="s">
        <v>1212</v>
      </c>
      <c r="K329" s="529" t="s">
        <v>1213</v>
      </c>
      <c r="L329" s="532">
        <v>115.26</v>
      </c>
      <c r="M329" s="532">
        <v>115.26</v>
      </c>
      <c r="N329" s="529">
        <v>1</v>
      </c>
      <c r="O329" s="533">
        <v>0.5</v>
      </c>
      <c r="P329" s="532">
        <v>115.26</v>
      </c>
      <c r="Q329" s="534">
        <v>1</v>
      </c>
      <c r="R329" s="529">
        <v>1</v>
      </c>
      <c r="S329" s="534">
        <v>1</v>
      </c>
      <c r="T329" s="533">
        <v>0.5</v>
      </c>
      <c r="U329" s="535">
        <v>1</v>
      </c>
    </row>
    <row r="330" spans="1:21" ht="14.4" customHeight="1" x14ac:dyDescent="0.3">
      <c r="A330" s="528">
        <v>29</v>
      </c>
      <c r="B330" s="529" t="s">
        <v>451</v>
      </c>
      <c r="C330" s="529" t="s">
        <v>669</v>
      </c>
      <c r="D330" s="530" t="s">
        <v>1370</v>
      </c>
      <c r="E330" s="531" t="s">
        <v>679</v>
      </c>
      <c r="F330" s="529" t="s">
        <v>666</v>
      </c>
      <c r="G330" s="529" t="s">
        <v>1210</v>
      </c>
      <c r="H330" s="529" t="s">
        <v>452</v>
      </c>
      <c r="I330" s="529" t="s">
        <v>1214</v>
      </c>
      <c r="J330" s="529" t="s">
        <v>1212</v>
      </c>
      <c r="K330" s="529" t="s">
        <v>1215</v>
      </c>
      <c r="L330" s="532">
        <v>207.45</v>
      </c>
      <c r="M330" s="532">
        <v>414.9</v>
      </c>
      <c r="N330" s="529">
        <v>2</v>
      </c>
      <c r="O330" s="533">
        <v>2</v>
      </c>
      <c r="P330" s="532">
        <v>207.45</v>
      </c>
      <c r="Q330" s="534">
        <v>0.5</v>
      </c>
      <c r="R330" s="529">
        <v>1</v>
      </c>
      <c r="S330" s="534">
        <v>0.5</v>
      </c>
      <c r="T330" s="533">
        <v>1</v>
      </c>
      <c r="U330" s="535">
        <v>0.5</v>
      </c>
    </row>
    <row r="331" spans="1:21" ht="14.4" customHeight="1" x14ac:dyDescent="0.3">
      <c r="A331" s="528">
        <v>29</v>
      </c>
      <c r="B331" s="529" t="s">
        <v>451</v>
      </c>
      <c r="C331" s="529" t="s">
        <v>669</v>
      </c>
      <c r="D331" s="530" t="s">
        <v>1370</v>
      </c>
      <c r="E331" s="531" t="s">
        <v>679</v>
      </c>
      <c r="F331" s="529" t="s">
        <v>666</v>
      </c>
      <c r="G331" s="529" t="s">
        <v>1216</v>
      </c>
      <c r="H331" s="529" t="s">
        <v>452</v>
      </c>
      <c r="I331" s="529" t="s">
        <v>1217</v>
      </c>
      <c r="J331" s="529" t="s">
        <v>1218</v>
      </c>
      <c r="K331" s="529" t="s">
        <v>1219</v>
      </c>
      <c r="L331" s="532">
        <v>0</v>
      </c>
      <c r="M331" s="532">
        <v>0</v>
      </c>
      <c r="N331" s="529">
        <v>1</v>
      </c>
      <c r="O331" s="533">
        <v>0.5</v>
      </c>
      <c r="P331" s="532"/>
      <c r="Q331" s="534"/>
      <c r="R331" s="529"/>
      <c r="S331" s="534">
        <v>0</v>
      </c>
      <c r="T331" s="533"/>
      <c r="U331" s="535">
        <v>0</v>
      </c>
    </row>
    <row r="332" spans="1:21" ht="14.4" customHeight="1" x14ac:dyDescent="0.3">
      <c r="A332" s="528">
        <v>29</v>
      </c>
      <c r="B332" s="529" t="s">
        <v>451</v>
      </c>
      <c r="C332" s="529" t="s">
        <v>669</v>
      </c>
      <c r="D332" s="530" t="s">
        <v>1370</v>
      </c>
      <c r="E332" s="531" t="s">
        <v>679</v>
      </c>
      <c r="F332" s="529" t="s">
        <v>666</v>
      </c>
      <c r="G332" s="529" t="s">
        <v>1220</v>
      </c>
      <c r="H332" s="529" t="s">
        <v>1371</v>
      </c>
      <c r="I332" s="529" t="s">
        <v>1221</v>
      </c>
      <c r="J332" s="529" t="s">
        <v>1222</v>
      </c>
      <c r="K332" s="529" t="s">
        <v>1223</v>
      </c>
      <c r="L332" s="532">
        <v>164.94</v>
      </c>
      <c r="M332" s="532">
        <v>164.94</v>
      </c>
      <c r="N332" s="529">
        <v>1</v>
      </c>
      <c r="O332" s="533">
        <v>0.5</v>
      </c>
      <c r="P332" s="532"/>
      <c r="Q332" s="534">
        <v>0</v>
      </c>
      <c r="R332" s="529"/>
      <c r="S332" s="534">
        <v>0</v>
      </c>
      <c r="T332" s="533"/>
      <c r="U332" s="535">
        <v>0</v>
      </c>
    </row>
    <row r="333" spans="1:21" ht="14.4" customHeight="1" x14ac:dyDescent="0.3">
      <c r="A333" s="528">
        <v>29</v>
      </c>
      <c r="B333" s="529" t="s">
        <v>451</v>
      </c>
      <c r="C333" s="529" t="s">
        <v>669</v>
      </c>
      <c r="D333" s="530" t="s">
        <v>1370</v>
      </c>
      <c r="E333" s="531" t="s">
        <v>679</v>
      </c>
      <c r="F333" s="529" t="s">
        <v>666</v>
      </c>
      <c r="G333" s="529" t="s">
        <v>730</v>
      </c>
      <c r="H333" s="529" t="s">
        <v>1371</v>
      </c>
      <c r="I333" s="529" t="s">
        <v>731</v>
      </c>
      <c r="J333" s="529" t="s">
        <v>732</v>
      </c>
      <c r="K333" s="529" t="s">
        <v>733</v>
      </c>
      <c r="L333" s="532">
        <v>21.13</v>
      </c>
      <c r="M333" s="532">
        <v>126.77999999999999</v>
      </c>
      <c r="N333" s="529">
        <v>6</v>
      </c>
      <c r="O333" s="533">
        <v>6</v>
      </c>
      <c r="P333" s="532">
        <v>126.77999999999999</v>
      </c>
      <c r="Q333" s="534">
        <v>1</v>
      </c>
      <c r="R333" s="529">
        <v>6</v>
      </c>
      <c r="S333" s="534">
        <v>1</v>
      </c>
      <c r="T333" s="533">
        <v>6</v>
      </c>
      <c r="U333" s="535">
        <v>1</v>
      </c>
    </row>
    <row r="334" spans="1:21" ht="14.4" customHeight="1" x14ac:dyDescent="0.3">
      <c r="A334" s="528">
        <v>29</v>
      </c>
      <c r="B334" s="529" t="s">
        <v>451</v>
      </c>
      <c r="C334" s="529" t="s">
        <v>669</v>
      </c>
      <c r="D334" s="530" t="s">
        <v>1370</v>
      </c>
      <c r="E334" s="531" t="s">
        <v>679</v>
      </c>
      <c r="F334" s="529" t="s">
        <v>666</v>
      </c>
      <c r="G334" s="529" t="s">
        <v>730</v>
      </c>
      <c r="H334" s="529" t="s">
        <v>1371</v>
      </c>
      <c r="I334" s="529" t="s">
        <v>734</v>
      </c>
      <c r="J334" s="529" t="s">
        <v>732</v>
      </c>
      <c r="K334" s="529" t="s">
        <v>735</v>
      </c>
      <c r="L334" s="532">
        <v>105.64</v>
      </c>
      <c r="M334" s="532">
        <v>105.64</v>
      </c>
      <c r="N334" s="529">
        <v>1</v>
      </c>
      <c r="O334" s="533">
        <v>1</v>
      </c>
      <c r="P334" s="532">
        <v>105.64</v>
      </c>
      <c r="Q334" s="534">
        <v>1</v>
      </c>
      <c r="R334" s="529">
        <v>1</v>
      </c>
      <c r="S334" s="534">
        <v>1</v>
      </c>
      <c r="T334" s="533">
        <v>1</v>
      </c>
      <c r="U334" s="535">
        <v>1</v>
      </c>
    </row>
    <row r="335" spans="1:21" ht="14.4" customHeight="1" x14ac:dyDescent="0.3">
      <c r="A335" s="528">
        <v>29</v>
      </c>
      <c r="B335" s="529" t="s">
        <v>451</v>
      </c>
      <c r="C335" s="529" t="s">
        <v>669</v>
      </c>
      <c r="D335" s="530" t="s">
        <v>1370</v>
      </c>
      <c r="E335" s="531" t="s">
        <v>679</v>
      </c>
      <c r="F335" s="529" t="s">
        <v>666</v>
      </c>
      <c r="G335" s="529" t="s">
        <v>1224</v>
      </c>
      <c r="H335" s="529" t="s">
        <v>452</v>
      </c>
      <c r="I335" s="529" t="s">
        <v>1225</v>
      </c>
      <c r="J335" s="529" t="s">
        <v>1226</v>
      </c>
      <c r="K335" s="529" t="s">
        <v>1227</v>
      </c>
      <c r="L335" s="532">
        <v>34.19</v>
      </c>
      <c r="M335" s="532">
        <v>34.19</v>
      </c>
      <c r="N335" s="529">
        <v>1</v>
      </c>
      <c r="O335" s="533">
        <v>0.5</v>
      </c>
      <c r="P335" s="532">
        <v>34.19</v>
      </c>
      <c r="Q335" s="534">
        <v>1</v>
      </c>
      <c r="R335" s="529">
        <v>1</v>
      </c>
      <c r="S335" s="534">
        <v>1</v>
      </c>
      <c r="T335" s="533">
        <v>0.5</v>
      </c>
      <c r="U335" s="535">
        <v>1</v>
      </c>
    </row>
    <row r="336" spans="1:21" ht="14.4" customHeight="1" x14ac:dyDescent="0.3">
      <c r="A336" s="528">
        <v>29</v>
      </c>
      <c r="B336" s="529" t="s">
        <v>451</v>
      </c>
      <c r="C336" s="529" t="s">
        <v>669</v>
      </c>
      <c r="D336" s="530" t="s">
        <v>1370</v>
      </c>
      <c r="E336" s="531" t="s">
        <v>679</v>
      </c>
      <c r="F336" s="529" t="s">
        <v>666</v>
      </c>
      <c r="G336" s="529" t="s">
        <v>736</v>
      </c>
      <c r="H336" s="529" t="s">
        <v>1371</v>
      </c>
      <c r="I336" s="529" t="s">
        <v>740</v>
      </c>
      <c r="J336" s="529" t="s">
        <v>738</v>
      </c>
      <c r="K336" s="529" t="s">
        <v>741</v>
      </c>
      <c r="L336" s="532">
        <v>407.55</v>
      </c>
      <c r="M336" s="532">
        <v>407.55</v>
      </c>
      <c r="N336" s="529">
        <v>1</v>
      </c>
      <c r="O336" s="533">
        <v>1</v>
      </c>
      <c r="P336" s="532">
        <v>407.55</v>
      </c>
      <c r="Q336" s="534">
        <v>1</v>
      </c>
      <c r="R336" s="529">
        <v>1</v>
      </c>
      <c r="S336" s="534">
        <v>1</v>
      </c>
      <c r="T336" s="533">
        <v>1</v>
      </c>
      <c r="U336" s="535">
        <v>1</v>
      </c>
    </row>
    <row r="337" spans="1:21" ht="14.4" customHeight="1" x14ac:dyDescent="0.3">
      <c r="A337" s="528">
        <v>29</v>
      </c>
      <c r="B337" s="529" t="s">
        <v>451</v>
      </c>
      <c r="C337" s="529" t="s">
        <v>669</v>
      </c>
      <c r="D337" s="530" t="s">
        <v>1370</v>
      </c>
      <c r="E337" s="531" t="s">
        <v>679</v>
      </c>
      <c r="F337" s="529" t="s">
        <v>666</v>
      </c>
      <c r="G337" s="529" t="s">
        <v>736</v>
      </c>
      <c r="H337" s="529" t="s">
        <v>1371</v>
      </c>
      <c r="I337" s="529" t="s">
        <v>742</v>
      </c>
      <c r="J337" s="529" t="s">
        <v>738</v>
      </c>
      <c r="K337" s="529" t="s">
        <v>743</v>
      </c>
      <c r="L337" s="532">
        <v>543.39</v>
      </c>
      <c r="M337" s="532">
        <v>2173.56</v>
      </c>
      <c r="N337" s="529">
        <v>4</v>
      </c>
      <c r="O337" s="533">
        <v>3</v>
      </c>
      <c r="P337" s="532">
        <v>543.39</v>
      </c>
      <c r="Q337" s="534">
        <v>0.25</v>
      </c>
      <c r="R337" s="529">
        <v>1</v>
      </c>
      <c r="S337" s="534">
        <v>0.25</v>
      </c>
      <c r="T337" s="533">
        <v>1</v>
      </c>
      <c r="U337" s="535">
        <v>0.33333333333333331</v>
      </c>
    </row>
    <row r="338" spans="1:21" ht="14.4" customHeight="1" x14ac:dyDescent="0.3">
      <c r="A338" s="528">
        <v>29</v>
      </c>
      <c r="B338" s="529" t="s">
        <v>451</v>
      </c>
      <c r="C338" s="529" t="s">
        <v>669</v>
      </c>
      <c r="D338" s="530" t="s">
        <v>1370</v>
      </c>
      <c r="E338" s="531" t="s">
        <v>679</v>
      </c>
      <c r="F338" s="529" t="s">
        <v>666</v>
      </c>
      <c r="G338" s="529" t="s">
        <v>736</v>
      </c>
      <c r="H338" s="529" t="s">
        <v>1371</v>
      </c>
      <c r="I338" s="529" t="s">
        <v>742</v>
      </c>
      <c r="J338" s="529" t="s">
        <v>738</v>
      </c>
      <c r="K338" s="529" t="s">
        <v>743</v>
      </c>
      <c r="L338" s="532">
        <v>490.89</v>
      </c>
      <c r="M338" s="532">
        <v>490.89</v>
      </c>
      <c r="N338" s="529">
        <v>1</v>
      </c>
      <c r="O338" s="533">
        <v>1</v>
      </c>
      <c r="P338" s="532">
        <v>490.89</v>
      </c>
      <c r="Q338" s="534">
        <v>1</v>
      </c>
      <c r="R338" s="529">
        <v>1</v>
      </c>
      <c r="S338" s="534">
        <v>1</v>
      </c>
      <c r="T338" s="533">
        <v>1</v>
      </c>
      <c r="U338" s="535">
        <v>1</v>
      </c>
    </row>
    <row r="339" spans="1:21" ht="14.4" customHeight="1" x14ac:dyDescent="0.3">
      <c r="A339" s="528">
        <v>29</v>
      </c>
      <c r="B339" s="529" t="s">
        <v>451</v>
      </c>
      <c r="C339" s="529" t="s">
        <v>669</v>
      </c>
      <c r="D339" s="530" t="s">
        <v>1370</v>
      </c>
      <c r="E339" s="531" t="s">
        <v>679</v>
      </c>
      <c r="F339" s="529" t="s">
        <v>666</v>
      </c>
      <c r="G339" s="529" t="s">
        <v>736</v>
      </c>
      <c r="H339" s="529" t="s">
        <v>1371</v>
      </c>
      <c r="I339" s="529" t="s">
        <v>1228</v>
      </c>
      <c r="J339" s="529" t="s">
        <v>1229</v>
      </c>
      <c r="K339" s="529" t="s">
        <v>1230</v>
      </c>
      <c r="L339" s="532">
        <v>1385.62</v>
      </c>
      <c r="M339" s="532">
        <v>1385.62</v>
      </c>
      <c r="N339" s="529">
        <v>1</v>
      </c>
      <c r="O339" s="533">
        <v>1</v>
      </c>
      <c r="P339" s="532"/>
      <c r="Q339" s="534">
        <v>0</v>
      </c>
      <c r="R339" s="529"/>
      <c r="S339" s="534">
        <v>0</v>
      </c>
      <c r="T339" s="533"/>
      <c r="U339" s="535">
        <v>0</v>
      </c>
    </row>
    <row r="340" spans="1:21" ht="14.4" customHeight="1" x14ac:dyDescent="0.3">
      <c r="A340" s="528">
        <v>29</v>
      </c>
      <c r="B340" s="529" t="s">
        <v>451</v>
      </c>
      <c r="C340" s="529" t="s">
        <v>669</v>
      </c>
      <c r="D340" s="530" t="s">
        <v>1370</v>
      </c>
      <c r="E340" s="531" t="s">
        <v>679</v>
      </c>
      <c r="F340" s="529" t="s">
        <v>666</v>
      </c>
      <c r="G340" s="529" t="s">
        <v>736</v>
      </c>
      <c r="H340" s="529" t="s">
        <v>1371</v>
      </c>
      <c r="I340" s="529" t="s">
        <v>1231</v>
      </c>
      <c r="J340" s="529" t="s">
        <v>1229</v>
      </c>
      <c r="K340" s="529" t="s">
        <v>1232</v>
      </c>
      <c r="L340" s="532">
        <v>1847.49</v>
      </c>
      <c r="M340" s="532">
        <v>3694.98</v>
      </c>
      <c r="N340" s="529">
        <v>2</v>
      </c>
      <c r="O340" s="533">
        <v>2</v>
      </c>
      <c r="P340" s="532">
        <v>3694.98</v>
      </c>
      <c r="Q340" s="534">
        <v>1</v>
      </c>
      <c r="R340" s="529">
        <v>2</v>
      </c>
      <c r="S340" s="534">
        <v>1</v>
      </c>
      <c r="T340" s="533">
        <v>2</v>
      </c>
      <c r="U340" s="535">
        <v>1</v>
      </c>
    </row>
    <row r="341" spans="1:21" ht="14.4" customHeight="1" x14ac:dyDescent="0.3">
      <c r="A341" s="528">
        <v>29</v>
      </c>
      <c r="B341" s="529" t="s">
        <v>451</v>
      </c>
      <c r="C341" s="529" t="s">
        <v>669</v>
      </c>
      <c r="D341" s="530" t="s">
        <v>1370</v>
      </c>
      <c r="E341" s="531" t="s">
        <v>679</v>
      </c>
      <c r="F341" s="529" t="s">
        <v>666</v>
      </c>
      <c r="G341" s="529" t="s">
        <v>748</v>
      </c>
      <c r="H341" s="529" t="s">
        <v>1371</v>
      </c>
      <c r="I341" s="529" t="s">
        <v>749</v>
      </c>
      <c r="J341" s="529" t="s">
        <v>558</v>
      </c>
      <c r="K341" s="529" t="s">
        <v>750</v>
      </c>
      <c r="L341" s="532">
        <v>36.54</v>
      </c>
      <c r="M341" s="532">
        <v>146.16</v>
      </c>
      <c r="N341" s="529">
        <v>4</v>
      </c>
      <c r="O341" s="533">
        <v>3</v>
      </c>
      <c r="P341" s="532">
        <v>73.08</v>
      </c>
      <c r="Q341" s="534">
        <v>0.5</v>
      </c>
      <c r="R341" s="529">
        <v>2</v>
      </c>
      <c r="S341" s="534">
        <v>0.5</v>
      </c>
      <c r="T341" s="533">
        <v>1.5</v>
      </c>
      <c r="U341" s="535">
        <v>0.5</v>
      </c>
    </row>
    <row r="342" spans="1:21" ht="14.4" customHeight="1" x14ac:dyDescent="0.3">
      <c r="A342" s="528">
        <v>29</v>
      </c>
      <c r="B342" s="529" t="s">
        <v>451</v>
      </c>
      <c r="C342" s="529" t="s">
        <v>669</v>
      </c>
      <c r="D342" s="530" t="s">
        <v>1370</v>
      </c>
      <c r="E342" s="531" t="s">
        <v>679</v>
      </c>
      <c r="F342" s="529" t="s">
        <v>666</v>
      </c>
      <c r="G342" s="529" t="s">
        <v>748</v>
      </c>
      <c r="H342" s="529" t="s">
        <v>452</v>
      </c>
      <c r="I342" s="529" t="s">
        <v>1233</v>
      </c>
      <c r="J342" s="529" t="s">
        <v>1092</v>
      </c>
      <c r="K342" s="529" t="s">
        <v>1234</v>
      </c>
      <c r="L342" s="532">
        <v>0</v>
      </c>
      <c r="M342" s="532">
        <v>0</v>
      </c>
      <c r="N342" s="529">
        <v>1</v>
      </c>
      <c r="O342" s="533">
        <v>1</v>
      </c>
      <c r="P342" s="532">
        <v>0</v>
      </c>
      <c r="Q342" s="534"/>
      <c r="R342" s="529">
        <v>1</v>
      </c>
      <c r="S342" s="534">
        <v>1</v>
      </c>
      <c r="T342" s="533">
        <v>1</v>
      </c>
      <c r="U342" s="535">
        <v>1</v>
      </c>
    </row>
    <row r="343" spans="1:21" ht="14.4" customHeight="1" x14ac:dyDescent="0.3">
      <c r="A343" s="528">
        <v>29</v>
      </c>
      <c r="B343" s="529" t="s">
        <v>451</v>
      </c>
      <c r="C343" s="529" t="s">
        <v>669</v>
      </c>
      <c r="D343" s="530" t="s">
        <v>1370</v>
      </c>
      <c r="E343" s="531" t="s">
        <v>679</v>
      </c>
      <c r="F343" s="529" t="s">
        <v>666</v>
      </c>
      <c r="G343" s="529" t="s">
        <v>1235</v>
      </c>
      <c r="H343" s="529" t="s">
        <v>1371</v>
      </c>
      <c r="I343" s="529" t="s">
        <v>1236</v>
      </c>
      <c r="J343" s="529" t="s">
        <v>1237</v>
      </c>
      <c r="K343" s="529" t="s">
        <v>1238</v>
      </c>
      <c r="L343" s="532">
        <v>28.81</v>
      </c>
      <c r="M343" s="532">
        <v>57.62</v>
      </c>
      <c r="N343" s="529">
        <v>2</v>
      </c>
      <c r="O343" s="533">
        <v>1.5</v>
      </c>
      <c r="P343" s="532">
        <v>28.81</v>
      </c>
      <c r="Q343" s="534">
        <v>0.5</v>
      </c>
      <c r="R343" s="529">
        <v>1</v>
      </c>
      <c r="S343" s="534">
        <v>0.5</v>
      </c>
      <c r="T343" s="533">
        <v>1</v>
      </c>
      <c r="U343" s="535">
        <v>0.66666666666666663</v>
      </c>
    </row>
    <row r="344" spans="1:21" ht="14.4" customHeight="1" x14ac:dyDescent="0.3">
      <c r="A344" s="528">
        <v>29</v>
      </c>
      <c r="B344" s="529" t="s">
        <v>451</v>
      </c>
      <c r="C344" s="529" t="s">
        <v>669</v>
      </c>
      <c r="D344" s="530" t="s">
        <v>1370</v>
      </c>
      <c r="E344" s="531" t="s">
        <v>679</v>
      </c>
      <c r="F344" s="529" t="s">
        <v>666</v>
      </c>
      <c r="G344" s="529" t="s">
        <v>1235</v>
      </c>
      <c r="H344" s="529" t="s">
        <v>1371</v>
      </c>
      <c r="I344" s="529" t="s">
        <v>1239</v>
      </c>
      <c r="J344" s="529" t="s">
        <v>1237</v>
      </c>
      <c r="K344" s="529" t="s">
        <v>1240</v>
      </c>
      <c r="L344" s="532">
        <v>0</v>
      </c>
      <c r="M344" s="532">
        <v>0</v>
      </c>
      <c r="N344" s="529">
        <v>1</v>
      </c>
      <c r="O344" s="533">
        <v>0.5</v>
      </c>
      <c r="P344" s="532">
        <v>0</v>
      </c>
      <c r="Q344" s="534"/>
      <c r="R344" s="529">
        <v>1</v>
      </c>
      <c r="S344" s="534">
        <v>1</v>
      </c>
      <c r="T344" s="533">
        <v>0.5</v>
      </c>
      <c r="U344" s="535">
        <v>1</v>
      </c>
    </row>
    <row r="345" spans="1:21" ht="14.4" customHeight="1" x14ac:dyDescent="0.3">
      <c r="A345" s="528">
        <v>29</v>
      </c>
      <c r="B345" s="529" t="s">
        <v>451</v>
      </c>
      <c r="C345" s="529" t="s">
        <v>669</v>
      </c>
      <c r="D345" s="530" t="s">
        <v>1370</v>
      </c>
      <c r="E345" s="531" t="s">
        <v>679</v>
      </c>
      <c r="F345" s="529" t="s">
        <v>666</v>
      </c>
      <c r="G345" s="529" t="s">
        <v>1017</v>
      </c>
      <c r="H345" s="529" t="s">
        <v>452</v>
      </c>
      <c r="I345" s="529" t="s">
        <v>1018</v>
      </c>
      <c r="J345" s="529" t="s">
        <v>1019</v>
      </c>
      <c r="K345" s="529" t="s">
        <v>1020</v>
      </c>
      <c r="L345" s="532">
        <v>173.31</v>
      </c>
      <c r="M345" s="532">
        <v>173.31</v>
      </c>
      <c r="N345" s="529">
        <v>1</v>
      </c>
      <c r="O345" s="533">
        <v>1</v>
      </c>
      <c r="P345" s="532"/>
      <c r="Q345" s="534">
        <v>0</v>
      </c>
      <c r="R345" s="529"/>
      <c r="S345" s="534">
        <v>0</v>
      </c>
      <c r="T345" s="533"/>
      <c r="U345" s="535">
        <v>0</v>
      </c>
    </row>
    <row r="346" spans="1:21" ht="14.4" customHeight="1" x14ac:dyDescent="0.3">
      <c r="A346" s="528">
        <v>29</v>
      </c>
      <c r="B346" s="529" t="s">
        <v>451</v>
      </c>
      <c r="C346" s="529" t="s">
        <v>669</v>
      </c>
      <c r="D346" s="530" t="s">
        <v>1370</v>
      </c>
      <c r="E346" s="531" t="s">
        <v>679</v>
      </c>
      <c r="F346" s="529" t="s">
        <v>666</v>
      </c>
      <c r="G346" s="529" t="s">
        <v>1241</v>
      </c>
      <c r="H346" s="529" t="s">
        <v>452</v>
      </c>
      <c r="I346" s="529" t="s">
        <v>1242</v>
      </c>
      <c r="J346" s="529" t="s">
        <v>1243</v>
      </c>
      <c r="K346" s="529" t="s">
        <v>1244</v>
      </c>
      <c r="L346" s="532">
        <v>256.67</v>
      </c>
      <c r="M346" s="532">
        <v>256.67</v>
      </c>
      <c r="N346" s="529">
        <v>1</v>
      </c>
      <c r="O346" s="533">
        <v>1</v>
      </c>
      <c r="P346" s="532">
        <v>256.67</v>
      </c>
      <c r="Q346" s="534">
        <v>1</v>
      </c>
      <c r="R346" s="529">
        <v>1</v>
      </c>
      <c r="S346" s="534">
        <v>1</v>
      </c>
      <c r="T346" s="533">
        <v>1</v>
      </c>
      <c r="U346" s="535">
        <v>1</v>
      </c>
    </row>
    <row r="347" spans="1:21" ht="14.4" customHeight="1" x14ac:dyDescent="0.3">
      <c r="A347" s="528">
        <v>29</v>
      </c>
      <c r="B347" s="529" t="s">
        <v>451</v>
      </c>
      <c r="C347" s="529" t="s">
        <v>669</v>
      </c>
      <c r="D347" s="530" t="s">
        <v>1370</v>
      </c>
      <c r="E347" s="531" t="s">
        <v>679</v>
      </c>
      <c r="F347" s="529" t="s">
        <v>666</v>
      </c>
      <c r="G347" s="529" t="s">
        <v>1245</v>
      </c>
      <c r="H347" s="529" t="s">
        <v>452</v>
      </c>
      <c r="I347" s="529" t="s">
        <v>1246</v>
      </c>
      <c r="J347" s="529" t="s">
        <v>1247</v>
      </c>
      <c r="K347" s="529" t="s">
        <v>1248</v>
      </c>
      <c r="L347" s="532">
        <v>54.55</v>
      </c>
      <c r="M347" s="532">
        <v>54.55</v>
      </c>
      <c r="N347" s="529">
        <v>1</v>
      </c>
      <c r="O347" s="533">
        <v>1</v>
      </c>
      <c r="P347" s="532"/>
      <c r="Q347" s="534">
        <v>0</v>
      </c>
      <c r="R347" s="529"/>
      <c r="S347" s="534">
        <v>0</v>
      </c>
      <c r="T347" s="533"/>
      <c r="U347" s="535">
        <v>0</v>
      </c>
    </row>
    <row r="348" spans="1:21" ht="14.4" customHeight="1" x14ac:dyDescent="0.3">
      <c r="A348" s="528">
        <v>29</v>
      </c>
      <c r="B348" s="529" t="s">
        <v>451</v>
      </c>
      <c r="C348" s="529" t="s">
        <v>669</v>
      </c>
      <c r="D348" s="530" t="s">
        <v>1370</v>
      </c>
      <c r="E348" s="531" t="s">
        <v>679</v>
      </c>
      <c r="F348" s="529" t="s">
        <v>666</v>
      </c>
      <c r="G348" s="529" t="s">
        <v>1249</v>
      </c>
      <c r="H348" s="529" t="s">
        <v>452</v>
      </c>
      <c r="I348" s="529" t="s">
        <v>1250</v>
      </c>
      <c r="J348" s="529" t="s">
        <v>1251</v>
      </c>
      <c r="K348" s="529" t="s">
        <v>1252</v>
      </c>
      <c r="L348" s="532">
        <v>0</v>
      </c>
      <c r="M348" s="532">
        <v>0</v>
      </c>
      <c r="N348" s="529">
        <v>1</v>
      </c>
      <c r="O348" s="533">
        <v>0.5</v>
      </c>
      <c r="P348" s="532"/>
      <c r="Q348" s="534"/>
      <c r="R348" s="529"/>
      <c r="S348" s="534">
        <v>0</v>
      </c>
      <c r="T348" s="533"/>
      <c r="U348" s="535">
        <v>0</v>
      </c>
    </row>
    <row r="349" spans="1:21" ht="14.4" customHeight="1" x14ac:dyDescent="0.3">
      <c r="A349" s="528">
        <v>29</v>
      </c>
      <c r="B349" s="529" t="s">
        <v>451</v>
      </c>
      <c r="C349" s="529" t="s">
        <v>669</v>
      </c>
      <c r="D349" s="530" t="s">
        <v>1370</v>
      </c>
      <c r="E349" s="531" t="s">
        <v>679</v>
      </c>
      <c r="F349" s="529" t="s">
        <v>666</v>
      </c>
      <c r="G349" s="529" t="s">
        <v>1253</v>
      </c>
      <c r="H349" s="529" t="s">
        <v>452</v>
      </c>
      <c r="I349" s="529" t="s">
        <v>1254</v>
      </c>
      <c r="J349" s="529" t="s">
        <v>1255</v>
      </c>
      <c r="K349" s="529" t="s">
        <v>1256</v>
      </c>
      <c r="L349" s="532">
        <v>0</v>
      </c>
      <c r="M349" s="532">
        <v>0</v>
      </c>
      <c r="N349" s="529">
        <v>1</v>
      </c>
      <c r="O349" s="533">
        <v>1</v>
      </c>
      <c r="P349" s="532"/>
      <c r="Q349" s="534"/>
      <c r="R349" s="529"/>
      <c r="S349" s="534">
        <v>0</v>
      </c>
      <c r="T349" s="533"/>
      <c r="U349" s="535">
        <v>0</v>
      </c>
    </row>
    <row r="350" spans="1:21" ht="14.4" customHeight="1" x14ac:dyDescent="0.3">
      <c r="A350" s="528">
        <v>29</v>
      </c>
      <c r="B350" s="529" t="s">
        <v>451</v>
      </c>
      <c r="C350" s="529" t="s">
        <v>669</v>
      </c>
      <c r="D350" s="530" t="s">
        <v>1370</v>
      </c>
      <c r="E350" s="531" t="s">
        <v>679</v>
      </c>
      <c r="F350" s="529" t="s">
        <v>666</v>
      </c>
      <c r="G350" s="529" t="s">
        <v>763</v>
      </c>
      <c r="H350" s="529" t="s">
        <v>452</v>
      </c>
      <c r="I350" s="529" t="s">
        <v>481</v>
      </c>
      <c r="J350" s="529" t="s">
        <v>764</v>
      </c>
      <c r="K350" s="529" t="s">
        <v>765</v>
      </c>
      <c r="L350" s="532">
        <v>0</v>
      </c>
      <c r="M350" s="532">
        <v>0</v>
      </c>
      <c r="N350" s="529">
        <v>1</v>
      </c>
      <c r="O350" s="533">
        <v>1</v>
      </c>
      <c r="P350" s="532">
        <v>0</v>
      </c>
      <c r="Q350" s="534"/>
      <c r="R350" s="529">
        <v>1</v>
      </c>
      <c r="S350" s="534">
        <v>1</v>
      </c>
      <c r="T350" s="533">
        <v>1</v>
      </c>
      <c r="U350" s="535">
        <v>1</v>
      </c>
    </row>
    <row r="351" spans="1:21" ht="14.4" customHeight="1" x14ac:dyDescent="0.3">
      <c r="A351" s="528">
        <v>29</v>
      </c>
      <c r="B351" s="529" t="s">
        <v>451</v>
      </c>
      <c r="C351" s="529" t="s">
        <v>669</v>
      </c>
      <c r="D351" s="530" t="s">
        <v>1370</v>
      </c>
      <c r="E351" s="531" t="s">
        <v>679</v>
      </c>
      <c r="F351" s="529" t="s">
        <v>666</v>
      </c>
      <c r="G351" s="529" t="s">
        <v>766</v>
      </c>
      <c r="H351" s="529" t="s">
        <v>452</v>
      </c>
      <c r="I351" s="529" t="s">
        <v>1257</v>
      </c>
      <c r="J351" s="529" t="s">
        <v>594</v>
      </c>
      <c r="K351" s="529" t="s">
        <v>1258</v>
      </c>
      <c r="L351" s="532">
        <v>0</v>
      </c>
      <c r="M351" s="532">
        <v>0</v>
      </c>
      <c r="N351" s="529">
        <v>1</v>
      </c>
      <c r="O351" s="533">
        <v>1</v>
      </c>
      <c r="P351" s="532"/>
      <c r="Q351" s="534"/>
      <c r="R351" s="529"/>
      <c r="S351" s="534">
        <v>0</v>
      </c>
      <c r="T351" s="533"/>
      <c r="U351" s="535">
        <v>0</v>
      </c>
    </row>
    <row r="352" spans="1:21" ht="14.4" customHeight="1" x14ac:dyDescent="0.3">
      <c r="A352" s="528">
        <v>29</v>
      </c>
      <c r="B352" s="529" t="s">
        <v>451</v>
      </c>
      <c r="C352" s="529" t="s">
        <v>669</v>
      </c>
      <c r="D352" s="530" t="s">
        <v>1370</v>
      </c>
      <c r="E352" s="531" t="s">
        <v>679</v>
      </c>
      <c r="F352" s="529" t="s">
        <v>666</v>
      </c>
      <c r="G352" s="529" t="s">
        <v>766</v>
      </c>
      <c r="H352" s="529" t="s">
        <v>452</v>
      </c>
      <c r="I352" s="529" t="s">
        <v>593</v>
      </c>
      <c r="J352" s="529" t="s">
        <v>594</v>
      </c>
      <c r="K352" s="529" t="s">
        <v>768</v>
      </c>
      <c r="L352" s="532">
        <v>289.27</v>
      </c>
      <c r="M352" s="532">
        <v>6074.67</v>
      </c>
      <c r="N352" s="529">
        <v>21</v>
      </c>
      <c r="O352" s="533">
        <v>15</v>
      </c>
      <c r="P352" s="532">
        <v>4049.7799999999997</v>
      </c>
      <c r="Q352" s="534">
        <v>0.66666666666666663</v>
      </c>
      <c r="R352" s="529">
        <v>14</v>
      </c>
      <c r="S352" s="534">
        <v>0.66666666666666663</v>
      </c>
      <c r="T352" s="533">
        <v>11</v>
      </c>
      <c r="U352" s="535">
        <v>0.73333333333333328</v>
      </c>
    </row>
    <row r="353" spans="1:21" ht="14.4" customHeight="1" x14ac:dyDescent="0.3">
      <c r="A353" s="528">
        <v>29</v>
      </c>
      <c r="B353" s="529" t="s">
        <v>451</v>
      </c>
      <c r="C353" s="529" t="s">
        <v>669</v>
      </c>
      <c r="D353" s="530" t="s">
        <v>1370</v>
      </c>
      <c r="E353" s="531" t="s">
        <v>679</v>
      </c>
      <c r="F353" s="529" t="s">
        <v>666</v>
      </c>
      <c r="G353" s="529" t="s">
        <v>766</v>
      </c>
      <c r="H353" s="529" t="s">
        <v>452</v>
      </c>
      <c r="I353" s="529" t="s">
        <v>593</v>
      </c>
      <c r="J353" s="529" t="s">
        <v>594</v>
      </c>
      <c r="K353" s="529" t="s">
        <v>768</v>
      </c>
      <c r="L353" s="532">
        <v>299.24</v>
      </c>
      <c r="M353" s="532">
        <v>4787.84</v>
      </c>
      <c r="N353" s="529">
        <v>16</v>
      </c>
      <c r="O353" s="533">
        <v>11</v>
      </c>
      <c r="P353" s="532">
        <v>2992.4000000000005</v>
      </c>
      <c r="Q353" s="534">
        <v>0.62500000000000011</v>
      </c>
      <c r="R353" s="529">
        <v>10</v>
      </c>
      <c r="S353" s="534">
        <v>0.625</v>
      </c>
      <c r="T353" s="533">
        <v>7</v>
      </c>
      <c r="U353" s="535">
        <v>0.63636363636363635</v>
      </c>
    </row>
    <row r="354" spans="1:21" ht="14.4" customHeight="1" x14ac:dyDescent="0.3">
      <c r="A354" s="528">
        <v>29</v>
      </c>
      <c r="B354" s="529" t="s">
        <v>451</v>
      </c>
      <c r="C354" s="529" t="s">
        <v>669</v>
      </c>
      <c r="D354" s="530" t="s">
        <v>1370</v>
      </c>
      <c r="E354" s="531" t="s">
        <v>679</v>
      </c>
      <c r="F354" s="529" t="s">
        <v>666</v>
      </c>
      <c r="G354" s="529" t="s">
        <v>773</v>
      </c>
      <c r="H354" s="529" t="s">
        <v>452</v>
      </c>
      <c r="I354" s="529" t="s">
        <v>774</v>
      </c>
      <c r="J354" s="529" t="s">
        <v>775</v>
      </c>
      <c r="K354" s="529" t="s">
        <v>776</v>
      </c>
      <c r="L354" s="532">
        <v>186.27</v>
      </c>
      <c r="M354" s="532">
        <v>372.54</v>
      </c>
      <c r="N354" s="529">
        <v>2</v>
      </c>
      <c r="O354" s="533">
        <v>1.5</v>
      </c>
      <c r="P354" s="532">
        <v>186.27</v>
      </c>
      <c r="Q354" s="534">
        <v>0.5</v>
      </c>
      <c r="R354" s="529">
        <v>1</v>
      </c>
      <c r="S354" s="534">
        <v>0.5</v>
      </c>
      <c r="T354" s="533">
        <v>1</v>
      </c>
      <c r="U354" s="535">
        <v>0.66666666666666663</v>
      </c>
    </row>
    <row r="355" spans="1:21" ht="14.4" customHeight="1" x14ac:dyDescent="0.3">
      <c r="A355" s="528">
        <v>29</v>
      </c>
      <c r="B355" s="529" t="s">
        <v>451</v>
      </c>
      <c r="C355" s="529" t="s">
        <v>669</v>
      </c>
      <c r="D355" s="530" t="s">
        <v>1370</v>
      </c>
      <c r="E355" s="531" t="s">
        <v>679</v>
      </c>
      <c r="F355" s="529" t="s">
        <v>666</v>
      </c>
      <c r="G355" s="529" t="s">
        <v>781</v>
      </c>
      <c r="H355" s="529" t="s">
        <v>452</v>
      </c>
      <c r="I355" s="529" t="s">
        <v>597</v>
      </c>
      <c r="J355" s="529" t="s">
        <v>598</v>
      </c>
      <c r="K355" s="529" t="s">
        <v>782</v>
      </c>
      <c r="L355" s="532">
        <v>61.97</v>
      </c>
      <c r="M355" s="532">
        <v>61.97</v>
      </c>
      <c r="N355" s="529">
        <v>1</v>
      </c>
      <c r="O355" s="533">
        <v>1</v>
      </c>
      <c r="P355" s="532"/>
      <c r="Q355" s="534">
        <v>0</v>
      </c>
      <c r="R355" s="529"/>
      <c r="S355" s="534">
        <v>0</v>
      </c>
      <c r="T355" s="533"/>
      <c r="U355" s="535">
        <v>0</v>
      </c>
    </row>
    <row r="356" spans="1:21" ht="14.4" customHeight="1" x14ac:dyDescent="0.3">
      <c r="A356" s="528">
        <v>29</v>
      </c>
      <c r="B356" s="529" t="s">
        <v>451</v>
      </c>
      <c r="C356" s="529" t="s">
        <v>669</v>
      </c>
      <c r="D356" s="530" t="s">
        <v>1370</v>
      </c>
      <c r="E356" s="531" t="s">
        <v>679</v>
      </c>
      <c r="F356" s="529" t="s">
        <v>666</v>
      </c>
      <c r="G356" s="529" t="s">
        <v>929</v>
      </c>
      <c r="H356" s="529" t="s">
        <v>452</v>
      </c>
      <c r="I356" s="529" t="s">
        <v>1259</v>
      </c>
      <c r="J356" s="529" t="s">
        <v>931</v>
      </c>
      <c r="K356" s="529" t="s">
        <v>1260</v>
      </c>
      <c r="L356" s="532">
        <v>0</v>
      </c>
      <c r="M356" s="532">
        <v>0</v>
      </c>
      <c r="N356" s="529">
        <v>1</v>
      </c>
      <c r="O356" s="533">
        <v>0.5</v>
      </c>
      <c r="P356" s="532"/>
      <c r="Q356" s="534"/>
      <c r="R356" s="529"/>
      <c r="S356" s="534">
        <v>0</v>
      </c>
      <c r="T356" s="533"/>
      <c r="U356" s="535">
        <v>0</v>
      </c>
    </row>
    <row r="357" spans="1:21" ht="14.4" customHeight="1" x14ac:dyDescent="0.3">
      <c r="A357" s="528">
        <v>29</v>
      </c>
      <c r="B357" s="529" t="s">
        <v>451</v>
      </c>
      <c r="C357" s="529" t="s">
        <v>669</v>
      </c>
      <c r="D357" s="530" t="s">
        <v>1370</v>
      </c>
      <c r="E357" s="531" t="s">
        <v>679</v>
      </c>
      <c r="F357" s="529" t="s">
        <v>666</v>
      </c>
      <c r="G357" s="529" t="s">
        <v>929</v>
      </c>
      <c r="H357" s="529" t="s">
        <v>1371</v>
      </c>
      <c r="I357" s="529" t="s">
        <v>930</v>
      </c>
      <c r="J357" s="529" t="s">
        <v>931</v>
      </c>
      <c r="K357" s="529" t="s">
        <v>932</v>
      </c>
      <c r="L357" s="532">
        <v>31.32</v>
      </c>
      <c r="M357" s="532">
        <v>156.6</v>
      </c>
      <c r="N357" s="529">
        <v>5</v>
      </c>
      <c r="O357" s="533">
        <v>2.5</v>
      </c>
      <c r="P357" s="532">
        <v>125.28</v>
      </c>
      <c r="Q357" s="534">
        <v>0.8</v>
      </c>
      <c r="R357" s="529">
        <v>4</v>
      </c>
      <c r="S357" s="534">
        <v>0.8</v>
      </c>
      <c r="T357" s="533">
        <v>2</v>
      </c>
      <c r="U357" s="535">
        <v>0.8</v>
      </c>
    </row>
    <row r="358" spans="1:21" ht="14.4" customHeight="1" x14ac:dyDescent="0.3">
      <c r="A358" s="528">
        <v>29</v>
      </c>
      <c r="B358" s="529" t="s">
        <v>451</v>
      </c>
      <c r="C358" s="529" t="s">
        <v>669</v>
      </c>
      <c r="D358" s="530" t="s">
        <v>1370</v>
      </c>
      <c r="E358" s="531" t="s">
        <v>679</v>
      </c>
      <c r="F358" s="529" t="s">
        <v>666</v>
      </c>
      <c r="G358" s="529" t="s">
        <v>783</v>
      </c>
      <c r="H358" s="529" t="s">
        <v>452</v>
      </c>
      <c r="I358" s="529" t="s">
        <v>784</v>
      </c>
      <c r="J358" s="529" t="s">
        <v>571</v>
      </c>
      <c r="K358" s="529" t="s">
        <v>785</v>
      </c>
      <c r="L358" s="532">
        <v>33.549999999999997</v>
      </c>
      <c r="M358" s="532">
        <v>100.64999999999999</v>
      </c>
      <c r="N358" s="529">
        <v>3</v>
      </c>
      <c r="O358" s="533">
        <v>2</v>
      </c>
      <c r="P358" s="532">
        <v>67.099999999999994</v>
      </c>
      <c r="Q358" s="534">
        <v>0.66666666666666663</v>
      </c>
      <c r="R358" s="529">
        <v>2</v>
      </c>
      <c r="S358" s="534">
        <v>0.66666666666666663</v>
      </c>
      <c r="T358" s="533">
        <v>1</v>
      </c>
      <c r="U358" s="535">
        <v>0.5</v>
      </c>
    </row>
    <row r="359" spans="1:21" ht="14.4" customHeight="1" x14ac:dyDescent="0.3">
      <c r="A359" s="528">
        <v>29</v>
      </c>
      <c r="B359" s="529" t="s">
        <v>451</v>
      </c>
      <c r="C359" s="529" t="s">
        <v>669</v>
      </c>
      <c r="D359" s="530" t="s">
        <v>1370</v>
      </c>
      <c r="E359" s="531" t="s">
        <v>679</v>
      </c>
      <c r="F359" s="529" t="s">
        <v>666</v>
      </c>
      <c r="G359" s="529" t="s">
        <v>783</v>
      </c>
      <c r="H359" s="529" t="s">
        <v>452</v>
      </c>
      <c r="I359" s="529" t="s">
        <v>1261</v>
      </c>
      <c r="J359" s="529" t="s">
        <v>571</v>
      </c>
      <c r="K359" s="529" t="s">
        <v>1262</v>
      </c>
      <c r="L359" s="532">
        <v>50.32</v>
      </c>
      <c r="M359" s="532">
        <v>50.32</v>
      </c>
      <c r="N359" s="529">
        <v>1</v>
      </c>
      <c r="O359" s="533">
        <v>1</v>
      </c>
      <c r="P359" s="532">
        <v>50.32</v>
      </c>
      <c r="Q359" s="534">
        <v>1</v>
      </c>
      <c r="R359" s="529">
        <v>1</v>
      </c>
      <c r="S359" s="534">
        <v>1</v>
      </c>
      <c r="T359" s="533">
        <v>1</v>
      </c>
      <c r="U359" s="535">
        <v>1</v>
      </c>
    </row>
    <row r="360" spans="1:21" ht="14.4" customHeight="1" x14ac:dyDescent="0.3">
      <c r="A360" s="528">
        <v>29</v>
      </c>
      <c r="B360" s="529" t="s">
        <v>451</v>
      </c>
      <c r="C360" s="529" t="s">
        <v>669</v>
      </c>
      <c r="D360" s="530" t="s">
        <v>1370</v>
      </c>
      <c r="E360" s="531" t="s">
        <v>679</v>
      </c>
      <c r="F360" s="529" t="s">
        <v>666</v>
      </c>
      <c r="G360" s="529" t="s">
        <v>1263</v>
      </c>
      <c r="H360" s="529" t="s">
        <v>452</v>
      </c>
      <c r="I360" s="529" t="s">
        <v>1264</v>
      </c>
      <c r="J360" s="529" t="s">
        <v>1265</v>
      </c>
      <c r="K360" s="529" t="s">
        <v>1266</v>
      </c>
      <c r="L360" s="532">
        <v>75.349999999999994</v>
      </c>
      <c r="M360" s="532">
        <v>75.349999999999994</v>
      </c>
      <c r="N360" s="529">
        <v>1</v>
      </c>
      <c r="O360" s="533">
        <v>1</v>
      </c>
      <c r="P360" s="532">
        <v>75.349999999999994</v>
      </c>
      <c r="Q360" s="534">
        <v>1</v>
      </c>
      <c r="R360" s="529">
        <v>1</v>
      </c>
      <c r="S360" s="534">
        <v>1</v>
      </c>
      <c r="T360" s="533">
        <v>1</v>
      </c>
      <c r="U360" s="535">
        <v>1</v>
      </c>
    </row>
    <row r="361" spans="1:21" ht="14.4" customHeight="1" x14ac:dyDescent="0.3">
      <c r="A361" s="528">
        <v>29</v>
      </c>
      <c r="B361" s="529" t="s">
        <v>451</v>
      </c>
      <c r="C361" s="529" t="s">
        <v>669</v>
      </c>
      <c r="D361" s="530" t="s">
        <v>1370</v>
      </c>
      <c r="E361" s="531" t="s">
        <v>679</v>
      </c>
      <c r="F361" s="529" t="s">
        <v>666</v>
      </c>
      <c r="G361" s="529" t="s">
        <v>1263</v>
      </c>
      <c r="H361" s="529" t="s">
        <v>452</v>
      </c>
      <c r="I361" s="529" t="s">
        <v>1267</v>
      </c>
      <c r="J361" s="529" t="s">
        <v>1268</v>
      </c>
      <c r="K361" s="529" t="s">
        <v>1269</v>
      </c>
      <c r="L361" s="532">
        <v>25.12</v>
      </c>
      <c r="M361" s="532">
        <v>25.12</v>
      </c>
      <c r="N361" s="529">
        <v>1</v>
      </c>
      <c r="O361" s="533">
        <v>1</v>
      </c>
      <c r="P361" s="532">
        <v>25.12</v>
      </c>
      <c r="Q361" s="534">
        <v>1</v>
      </c>
      <c r="R361" s="529">
        <v>1</v>
      </c>
      <c r="S361" s="534">
        <v>1</v>
      </c>
      <c r="T361" s="533">
        <v>1</v>
      </c>
      <c r="U361" s="535">
        <v>1</v>
      </c>
    </row>
    <row r="362" spans="1:21" ht="14.4" customHeight="1" x14ac:dyDescent="0.3">
      <c r="A362" s="528">
        <v>29</v>
      </c>
      <c r="B362" s="529" t="s">
        <v>451</v>
      </c>
      <c r="C362" s="529" t="s">
        <v>669</v>
      </c>
      <c r="D362" s="530" t="s">
        <v>1370</v>
      </c>
      <c r="E362" s="531" t="s">
        <v>679</v>
      </c>
      <c r="F362" s="529" t="s">
        <v>666</v>
      </c>
      <c r="G362" s="529" t="s">
        <v>1270</v>
      </c>
      <c r="H362" s="529" t="s">
        <v>452</v>
      </c>
      <c r="I362" s="529" t="s">
        <v>1271</v>
      </c>
      <c r="J362" s="529" t="s">
        <v>1272</v>
      </c>
      <c r="K362" s="529" t="s">
        <v>1190</v>
      </c>
      <c r="L362" s="532">
        <v>0</v>
      </c>
      <c r="M362" s="532">
        <v>0</v>
      </c>
      <c r="N362" s="529">
        <v>1</v>
      </c>
      <c r="O362" s="533">
        <v>1</v>
      </c>
      <c r="P362" s="532">
        <v>0</v>
      </c>
      <c r="Q362" s="534"/>
      <c r="R362" s="529">
        <v>1</v>
      </c>
      <c r="S362" s="534">
        <v>1</v>
      </c>
      <c r="T362" s="533">
        <v>1</v>
      </c>
      <c r="U362" s="535">
        <v>1</v>
      </c>
    </row>
    <row r="363" spans="1:21" ht="14.4" customHeight="1" x14ac:dyDescent="0.3">
      <c r="A363" s="528">
        <v>29</v>
      </c>
      <c r="B363" s="529" t="s">
        <v>451</v>
      </c>
      <c r="C363" s="529" t="s">
        <v>669</v>
      </c>
      <c r="D363" s="530" t="s">
        <v>1370</v>
      </c>
      <c r="E363" s="531" t="s">
        <v>679</v>
      </c>
      <c r="F363" s="529" t="s">
        <v>666</v>
      </c>
      <c r="G363" s="529" t="s">
        <v>1270</v>
      </c>
      <c r="H363" s="529" t="s">
        <v>452</v>
      </c>
      <c r="I363" s="529" t="s">
        <v>1273</v>
      </c>
      <c r="J363" s="529" t="s">
        <v>1272</v>
      </c>
      <c r="K363" s="529" t="s">
        <v>1274</v>
      </c>
      <c r="L363" s="532">
        <v>0</v>
      </c>
      <c r="M363" s="532">
        <v>0</v>
      </c>
      <c r="N363" s="529">
        <v>2</v>
      </c>
      <c r="O363" s="533">
        <v>2</v>
      </c>
      <c r="P363" s="532"/>
      <c r="Q363" s="534"/>
      <c r="R363" s="529"/>
      <c r="S363" s="534">
        <v>0</v>
      </c>
      <c r="T363" s="533"/>
      <c r="U363" s="535">
        <v>0</v>
      </c>
    </row>
    <row r="364" spans="1:21" ht="14.4" customHeight="1" x14ac:dyDescent="0.3">
      <c r="A364" s="528">
        <v>29</v>
      </c>
      <c r="B364" s="529" t="s">
        <v>451</v>
      </c>
      <c r="C364" s="529" t="s">
        <v>669</v>
      </c>
      <c r="D364" s="530" t="s">
        <v>1370</v>
      </c>
      <c r="E364" s="531" t="s">
        <v>679</v>
      </c>
      <c r="F364" s="529" t="s">
        <v>668</v>
      </c>
      <c r="G364" s="529" t="s">
        <v>793</v>
      </c>
      <c r="H364" s="529" t="s">
        <v>452</v>
      </c>
      <c r="I364" s="529" t="s">
        <v>794</v>
      </c>
      <c r="J364" s="529" t="s">
        <v>795</v>
      </c>
      <c r="K364" s="529" t="s">
        <v>796</v>
      </c>
      <c r="L364" s="532">
        <v>25</v>
      </c>
      <c r="M364" s="532">
        <v>125</v>
      </c>
      <c r="N364" s="529">
        <v>5</v>
      </c>
      <c r="O364" s="533">
        <v>3</v>
      </c>
      <c r="P364" s="532">
        <v>100</v>
      </c>
      <c r="Q364" s="534">
        <v>0.8</v>
      </c>
      <c r="R364" s="529">
        <v>4</v>
      </c>
      <c r="S364" s="534">
        <v>0.8</v>
      </c>
      <c r="T364" s="533">
        <v>2</v>
      </c>
      <c r="U364" s="535">
        <v>0.66666666666666663</v>
      </c>
    </row>
    <row r="365" spans="1:21" ht="14.4" customHeight="1" x14ac:dyDescent="0.3">
      <c r="A365" s="528">
        <v>29</v>
      </c>
      <c r="B365" s="529" t="s">
        <v>451</v>
      </c>
      <c r="C365" s="529" t="s">
        <v>669</v>
      </c>
      <c r="D365" s="530" t="s">
        <v>1370</v>
      </c>
      <c r="E365" s="531" t="s">
        <v>679</v>
      </c>
      <c r="F365" s="529" t="s">
        <v>668</v>
      </c>
      <c r="G365" s="529" t="s">
        <v>793</v>
      </c>
      <c r="H365" s="529" t="s">
        <v>452</v>
      </c>
      <c r="I365" s="529" t="s">
        <v>797</v>
      </c>
      <c r="J365" s="529" t="s">
        <v>795</v>
      </c>
      <c r="K365" s="529" t="s">
        <v>798</v>
      </c>
      <c r="L365" s="532">
        <v>56.25</v>
      </c>
      <c r="M365" s="532">
        <v>1237.5</v>
      </c>
      <c r="N365" s="529">
        <v>22</v>
      </c>
      <c r="O365" s="533">
        <v>11</v>
      </c>
      <c r="P365" s="532">
        <v>675</v>
      </c>
      <c r="Q365" s="534">
        <v>0.54545454545454541</v>
      </c>
      <c r="R365" s="529">
        <v>12</v>
      </c>
      <c r="S365" s="534">
        <v>0.54545454545454541</v>
      </c>
      <c r="T365" s="533">
        <v>7</v>
      </c>
      <c r="U365" s="535">
        <v>0.63636363636363635</v>
      </c>
    </row>
    <row r="366" spans="1:21" ht="14.4" customHeight="1" x14ac:dyDescent="0.3">
      <c r="A366" s="528">
        <v>29</v>
      </c>
      <c r="B366" s="529" t="s">
        <v>451</v>
      </c>
      <c r="C366" s="529" t="s">
        <v>669</v>
      </c>
      <c r="D366" s="530" t="s">
        <v>1370</v>
      </c>
      <c r="E366" s="531" t="s">
        <v>679</v>
      </c>
      <c r="F366" s="529" t="s">
        <v>668</v>
      </c>
      <c r="G366" s="529" t="s">
        <v>793</v>
      </c>
      <c r="H366" s="529" t="s">
        <v>452</v>
      </c>
      <c r="I366" s="529" t="s">
        <v>799</v>
      </c>
      <c r="J366" s="529" t="s">
        <v>795</v>
      </c>
      <c r="K366" s="529" t="s">
        <v>800</v>
      </c>
      <c r="L366" s="532">
        <v>100</v>
      </c>
      <c r="M366" s="532">
        <v>1500</v>
      </c>
      <c r="N366" s="529">
        <v>15</v>
      </c>
      <c r="O366" s="533">
        <v>8</v>
      </c>
      <c r="P366" s="532">
        <v>1200</v>
      </c>
      <c r="Q366" s="534">
        <v>0.8</v>
      </c>
      <c r="R366" s="529">
        <v>12</v>
      </c>
      <c r="S366" s="534">
        <v>0.8</v>
      </c>
      <c r="T366" s="533">
        <v>6</v>
      </c>
      <c r="U366" s="535">
        <v>0.75</v>
      </c>
    </row>
    <row r="367" spans="1:21" ht="14.4" customHeight="1" x14ac:dyDescent="0.3">
      <c r="A367" s="528">
        <v>29</v>
      </c>
      <c r="B367" s="529" t="s">
        <v>451</v>
      </c>
      <c r="C367" s="529" t="s">
        <v>669</v>
      </c>
      <c r="D367" s="530" t="s">
        <v>1370</v>
      </c>
      <c r="E367" s="531" t="s">
        <v>679</v>
      </c>
      <c r="F367" s="529" t="s">
        <v>668</v>
      </c>
      <c r="G367" s="529" t="s">
        <v>793</v>
      </c>
      <c r="H367" s="529" t="s">
        <v>452</v>
      </c>
      <c r="I367" s="529" t="s">
        <v>801</v>
      </c>
      <c r="J367" s="529" t="s">
        <v>802</v>
      </c>
      <c r="K367" s="529" t="s">
        <v>803</v>
      </c>
      <c r="L367" s="532">
        <v>156</v>
      </c>
      <c r="M367" s="532">
        <v>468</v>
      </c>
      <c r="N367" s="529">
        <v>3</v>
      </c>
      <c r="O367" s="533">
        <v>1</v>
      </c>
      <c r="P367" s="532">
        <v>468</v>
      </c>
      <c r="Q367" s="534">
        <v>1</v>
      </c>
      <c r="R367" s="529">
        <v>3</v>
      </c>
      <c r="S367" s="534">
        <v>1</v>
      </c>
      <c r="T367" s="533">
        <v>1</v>
      </c>
      <c r="U367" s="535">
        <v>1</v>
      </c>
    </row>
    <row r="368" spans="1:21" ht="14.4" customHeight="1" x14ac:dyDescent="0.3">
      <c r="A368" s="528">
        <v>29</v>
      </c>
      <c r="B368" s="529" t="s">
        <v>451</v>
      </c>
      <c r="C368" s="529" t="s">
        <v>669</v>
      </c>
      <c r="D368" s="530" t="s">
        <v>1370</v>
      </c>
      <c r="E368" s="531" t="s">
        <v>679</v>
      </c>
      <c r="F368" s="529" t="s">
        <v>668</v>
      </c>
      <c r="G368" s="529" t="s">
        <v>793</v>
      </c>
      <c r="H368" s="529" t="s">
        <v>452</v>
      </c>
      <c r="I368" s="529" t="s">
        <v>1275</v>
      </c>
      <c r="J368" s="529" t="s">
        <v>805</v>
      </c>
      <c r="K368" s="529" t="s">
        <v>1276</v>
      </c>
      <c r="L368" s="532">
        <v>4</v>
      </c>
      <c r="M368" s="532">
        <v>12</v>
      </c>
      <c r="N368" s="529">
        <v>3</v>
      </c>
      <c r="O368" s="533">
        <v>1</v>
      </c>
      <c r="P368" s="532">
        <v>12</v>
      </c>
      <c r="Q368" s="534">
        <v>1</v>
      </c>
      <c r="R368" s="529">
        <v>3</v>
      </c>
      <c r="S368" s="534">
        <v>1</v>
      </c>
      <c r="T368" s="533">
        <v>1</v>
      </c>
      <c r="U368" s="535">
        <v>1</v>
      </c>
    </row>
    <row r="369" spans="1:21" ht="14.4" customHeight="1" x14ac:dyDescent="0.3">
      <c r="A369" s="528">
        <v>29</v>
      </c>
      <c r="B369" s="529" t="s">
        <v>451</v>
      </c>
      <c r="C369" s="529" t="s">
        <v>669</v>
      </c>
      <c r="D369" s="530" t="s">
        <v>1370</v>
      </c>
      <c r="E369" s="531" t="s">
        <v>679</v>
      </c>
      <c r="F369" s="529" t="s">
        <v>668</v>
      </c>
      <c r="G369" s="529" t="s">
        <v>793</v>
      </c>
      <c r="H369" s="529" t="s">
        <v>452</v>
      </c>
      <c r="I369" s="529" t="s">
        <v>804</v>
      </c>
      <c r="J369" s="529" t="s">
        <v>805</v>
      </c>
      <c r="K369" s="529" t="s">
        <v>806</v>
      </c>
      <c r="L369" s="532">
        <v>1</v>
      </c>
      <c r="M369" s="532">
        <v>2</v>
      </c>
      <c r="N369" s="529">
        <v>2</v>
      </c>
      <c r="O369" s="533">
        <v>1</v>
      </c>
      <c r="P369" s="532"/>
      <c r="Q369" s="534">
        <v>0</v>
      </c>
      <c r="R369" s="529"/>
      <c r="S369" s="534">
        <v>0</v>
      </c>
      <c r="T369" s="533"/>
      <c r="U369" s="535">
        <v>0</v>
      </c>
    </row>
    <row r="370" spans="1:21" ht="14.4" customHeight="1" x14ac:dyDescent="0.3">
      <c r="A370" s="528">
        <v>29</v>
      </c>
      <c r="B370" s="529" t="s">
        <v>451</v>
      </c>
      <c r="C370" s="529" t="s">
        <v>669</v>
      </c>
      <c r="D370" s="530" t="s">
        <v>1370</v>
      </c>
      <c r="E370" s="531" t="s">
        <v>679</v>
      </c>
      <c r="F370" s="529" t="s">
        <v>668</v>
      </c>
      <c r="G370" s="529" t="s">
        <v>793</v>
      </c>
      <c r="H370" s="529" t="s">
        <v>452</v>
      </c>
      <c r="I370" s="529" t="s">
        <v>1277</v>
      </c>
      <c r="J370" s="529" t="s">
        <v>1278</v>
      </c>
      <c r="K370" s="529" t="s">
        <v>1279</v>
      </c>
      <c r="L370" s="532">
        <v>280</v>
      </c>
      <c r="M370" s="532">
        <v>560</v>
      </c>
      <c r="N370" s="529">
        <v>2</v>
      </c>
      <c r="O370" s="533">
        <v>1</v>
      </c>
      <c r="P370" s="532"/>
      <c r="Q370" s="534">
        <v>0</v>
      </c>
      <c r="R370" s="529"/>
      <c r="S370" s="534">
        <v>0</v>
      </c>
      <c r="T370" s="533"/>
      <c r="U370" s="535">
        <v>0</v>
      </c>
    </row>
    <row r="371" spans="1:21" ht="14.4" customHeight="1" x14ac:dyDescent="0.3">
      <c r="A371" s="528">
        <v>29</v>
      </c>
      <c r="B371" s="529" t="s">
        <v>451</v>
      </c>
      <c r="C371" s="529" t="s">
        <v>669</v>
      </c>
      <c r="D371" s="530" t="s">
        <v>1370</v>
      </c>
      <c r="E371" s="531" t="s">
        <v>679</v>
      </c>
      <c r="F371" s="529" t="s">
        <v>668</v>
      </c>
      <c r="G371" s="529" t="s">
        <v>793</v>
      </c>
      <c r="H371" s="529" t="s">
        <v>452</v>
      </c>
      <c r="I371" s="529" t="s">
        <v>938</v>
      </c>
      <c r="J371" s="529" t="s">
        <v>939</v>
      </c>
      <c r="K371" s="529" t="s">
        <v>940</v>
      </c>
      <c r="L371" s="532">
        <v>96</v>
      </c>
      <c r="M371" s="532">
        <v>384</v>
      </c>
      <c r="N371" s="529">
        <v>4</v>
      </c>
      <c r="O371" s="533">
        <v>3</v>
      </c>
      <c r="P371" s="532">
        <v>96</v>
      </c>
      <c r="Q371" s="534">
        <v>0.25</v>
      </c>
      <c r="R371" s="529">
        <v>1</v>
      </c>
      <c r="S371" s="534">
        <v>0.25</v>
      </c>
      <c r="T371" s="533">
        <v>1</v>
      </c>
      <c r="U371" s="535">
        <v>0.33333333333333331</v>
      </c>
    </row>
    <row r="372" spans="1:21" ht="14.4" customHeight="1" x14ac:dyDescent="0.3">
      <c r="A372" s="528">
        <v>29</v>
      </c>
      <c r="B372" s="529" t="s">
        <v>451</v>
      </c>
      <c r="C372" s="529" t="s">
        <v>669</v>
      </c>
      <c r="D372" s="530" t="s">
        <v>1370</v>
      </c>
      <c r="E372" s="531" t="s">
        <v>679</v>
      </c>
      <c r="F372" s="529" t="s">
        <v>668</v>
      </c>
      <c r="G372" s="529" t="s">
        <v>793</v>
      </c>
      <c r="H372" s="529" t="s">
        <v>452</v>
      </c>
      <c r="I372" s="529" t="s">
        <v>1280</v>
      </c>
      <c r="J372" s="529" t="s">
        <v>1281</v>
      </c>
      <c r="K372" s="529" t="s">
        <v>1282</v>
      </c>
      <c r="L372" s="532">
        <v>426.75</v>
      </c>
      <c r="M372" s="532">
        <v>1280.25</v>
      </c>
      <c r="N372" s="529">
        <v>3</v>
      </c>
      <c r="O372" s="533">
        <v>2</v>
      </c>
      <c r="P372" s="532">
        <v>1280.25</v>
      </c>
      <c r="Q372" s="534">
        <v>1</v>
      </c>
      <c r="R372" s="529">
        <v>3</v>
      </c>
      <c r="S372" s="534">
        <v>1</v>
      </c>
      <c r="T372" s="533">
        <v>2</v>
      </c>
      <c r="U372" s="535">
        <v>1</v>
      </c>
    </row>
    <row r="373" spans="1:21" ht="14.4" customHeight="1" x14ac:dyDescent="0.3">
      <c r="A373" s="528">
        <v>29</v>
      </c>
      <c r="B373" s="529" t="s">
        <v>451</v>
      </c>
      <c r="C373" s="529" t="s">
        <v>669</v>
      </c>
      <c r="D373" s="530" t="s">
        <v>1370</v>
      </c>
      <c r="E373" s="531" t="s">
        <v>679</v>
      </c>
      <c r="F373" s="529" t="s">
        <v>668</v>
      </c>
      <c r="G373" s="529" t="s">
        <v>821</v>
      </c>
      <c r="H373" s="529" t="s">
        <v>452</v>
      </c>
      <c r="I373" s="529" t="s">
        <v>822</v>
      </c>
      <c r="J373" s="529" t="s">
        <v>823</v>
      </c>
      <c r="K373" s="529" t="s">
        <v>824</v>
      </c>
      <c r="L373" s="532">
        <v>410</v>
      </c>
      <c r="M373" s="532">
        <v>9020</v>
      </c>
      <c r="N373" s="529">
        <v>22</v>
      </c>
      <c r="O373" s="533">
        <v>19</v>
      </c>
      <c r="P373" s="532">
        <v>7790</v>
      </c>
      <c r="Q373" s="534">
        <v>0.86363636363636365</v>
      </c>
      <c r="R373" s="529">
        <v>19</v>
      </c>
      <c r="S373" s="534">
        <v>0.86363636363636365</v>
      </c>
      <c r="T373" s="533">
        <v>17</v>
      </c>
      <c r="U373" s="535">
        <v>0.89473684210526316</v>
      </c>
    </row>
    <row r="374" spans="1:21" ht="14.4" customHeight="1" x14ac:dyDescent="0.3">
      <c r="A374" s="528">
        <v>29</v>
      </c>
      <c r="B374" s="529" t="s">
        <v>451</v>
      </c>
      <c r="C374" s="529" t="s">
        <v>669</v>
      </c>
      <c r="D374" s="530" t="s">
        <v>1370</v>
      </c>
      <c r="E374" s="531" t="s">
        <v>679</v>
      </c>
      <c r="F374" s="529" t="s">
        <v>668</v>
      </c>
      <c r="G374" s="529" t="s">
        <v>821</v>
      </c>
      <c r="H374" s="529" t="s">
        <v>452</v>
      </c>
      <c r="I374" s="529" t="s">
        <v>825</v>
      </c>
      <c r="J374" s="529" t="s">
        <v>826</v>
      </c>
      <c r="K374" s="529" t="s">
        <v>827</v>
      </c>
      <c r="L374" s="532">
        <v>566</v>
      </c>
      <c r="M374" s="532">
        <v>2830</v>
      </c>
      <c r="N374" s="529">
        <v>5</v>
      </c>
      <c r="O374" s="533">
        <v>4</v>
      </c>
      <c r="P374" s="532">
        <v>2830</v>
      </c>
      <c r="Q374" s="534">
        <v>1</v>
      </c>
      <c r="R374" s="529">
        <v>5</v>
      </c>
      <c r="S374" s="534">
        <v>1</v>
      </c>
      <c r="T374" s="533">
        <v>4</v>
      </c>
      <c r="U374" s="535">
        <v>1</v>
      </c>
    </row>
    <row r="375" spans="1:21" ht="14.4" customHeight="1" x14ac:dyDescent="0.3">
      <c r="A375" s="528">
        <v>29</v>
      </c>
      <c r="B375" s="529" t="s">
        <v>451</v>
      </c>
      <c r="C375" s="529" t="s">
        <v>669</v>
      </c>
      <c r="D375" s="530" t="s">
        <v>1370</v>
      </c>
      <c r="E375" s="531" t="s">
        <v>679</v>
      </c>
      <c r="F375" s="529" t="s">
        <v>668</v>
      </c>
      <c r="G375" s="529" t="s">
        <v>828</v>
      </c>
      <c r="H375" s="529" t="s">
        <v>452</v>
      </c>
      <c r="I375" s="529" t="s">
        <v>832</v>
      </c>
      <c r="J375" s="529" t="s">
        <v>833</v>
      </c>
      <c r="K375" s="529" t="s">
        <v>834</v>
      </c>
      <c r="L375" s="532">
        <v>378.48</v>
      </c>
      <c r="M375" s="532">
        <v>756.96</v>
      </c>
      <c r="N375" s="529">
        <v>2</v>
      </c>
      <c r="O375" s="533">
        <v>2</v>
      </c>
      <c r="P375" s="532">
        <v>378.48</v>
      </c>
      <c r="Q375" s="534">
        <v>0.5</v>
      </c>
      <c r="R375" s="529">
        <v>1</v>
      </c>
      <c r="S375" s="534">
        <v>0.5</v>
      </c>
      <c r="T375" s="533">
        <v>1</v>
      </c>
      <c r="U375" s="535">
        <v>0.5</v>
      </c>
    </row>
    <row r="376" spans="1:21" ht="14.4" customHeight="1" x14ac:dyDescent="0.3">
      <c r="A376" s="528">
        <v>29</v>
      </c>
      <c r="B376" s="529" t="s">
        <v>451</v>
      </c>
      <c r="C376" s="529" t="s">
        <v>669</v>
      </c>
      <c r="D376" s="530" t="s">
        <v>1370</v>
      </c>
      <c r="E376" s="531" t="s">
        <v>679</v>
      </c>
      <c r="F376" s="529" t="s">
        <v>668</v>
      </c>
      <c r="G376" s="529" t="s">
        <v>828</v>
      </c>
      <c r="H376" s="529" t="s">
        <v>452</v>
      </c>
      <c r="I376" s="529" t="s">
        <v>944</v>
      </c>
      <c r="J376" s="529" t="s">
        <v>945</v>
      </c>
      <c r="K376" s="529" t="s">
        <v>946</v>
      </c>
      <c r="L376" s="532">
        <v>378.48</v>
      </c>
      <c r="M376" s="532">
        <v>378.48</v>
      </c>
      <c r="N376" s="529">
        <v>1</v>
      </c>
      <c r="O376" s="533">
        <v>1</v>
      </c>
      <c r="P376" s="532">
        <v>378.48</v>
      </c>
      <c r="Q376" s="534">
        <v>1</v>
      </c>
      <c r="R376" s="529">
        <v>1</v>
      </c>
      <c r="S376" s="534">
        <v>1</v>
      </c>
      <c r="T376" s="533">
        <v>1</v>
      </c>
      <c r="U376" s="535">
        <v>1</v>
      </c>
    </row>
    <row r="377" spans="1:21" ht="14.4" customHeight="1" x14ac:dyDescent="0.3">
      <c r="A377" s="528">
        <v>29</v>
      </c>
      <c r="B377" s="529" t="s">
        <v>451</v>
      </c>
      <c r="C377" s="529" t="s">
        <v>669</v>
      </c>
      <c r="D377" s="530" t="s">
        <v>1370</v>
      </c>
      <c r="E377" s="531" t="s">
        <v>679</v>
      </c>
      <c r="F377" s="529" t="s">
        <v>668</v>
      </c>
      <c r="G377" s="529" t="s">
        <v>828</v>
      </c>
      <c r="H377" s="529" t="s">
        <v>452</v>
      </c>
      <c r="I377" s="529" t="s">
        <v>947</v>
      </c>
      <c r="J377" s="529" t="s">
        <v>948</v>
      </c>
      <c r="K377" s="529" t="s">
        <v>949</v>
      </c>
      <c r="L377" s="532">
        <v>58.5</v>
      </c>
      <c r="M377" s="532">
        <v>175.5</v>
      </c>
      <c r="N377" s="529">
        <v>3</v>
      </c>
      <c r="O377" s="533">
        <v>3</v>
      </c>
      <c r="P377" s="532">
        <v>175.5</v>
      </c>
      <c r="Q377" s="534">
        <v>1</v>
      </c>
      <c r="R377" s="529">
        <v>3</v>
      </c>
      <c r="S377" s="534">
        <v>1</v>
      </c>
      <c r="T377" s="533">
        <v>3</v>
      </c>
      <c r="U377" s="535">
        <v>1</v>
      </c>
    </row>
    <row r="378" spans="1:21" ht="14.4" customHeight="1" x14ac:dyDescent="0.3">
      <c r="A378" s="528">
        <v>29</v>
      </c>
      <c r="B378" s="529" t="s">
        <v>451</v>
      </c>
      <c r="C378" s="529" t="s">
        <v>669</v>
      </c>
      <c r="D378" s="530" t="s">
        <v>1370</v>
      </c>
      <c r="E378" s="531" t="s">
        <v>679</v>
      </c>
      <c r="F378" s="529" t="s">
        <v>668</v>
      </c>
      <c r="G378" s="529" t="s">
        <v>828</v>
      </c>
      <c r="H378" s="529" t="s">
        <v>452</v>
      </c>
      <c r="I378" s="529" t="s">
        <v>1040</v>
      </c>
      <c r="J378" s="529" t="s">
        <v>1041</v>
      </c>
      <c r="K378" s="529" t="s">
        <v>1042</v>
      </c>
      <c r="L378" s="532">
        <v>331.32</v>
      </c>
      <c r="M378" s="532">
        <v>993.96</v>
      </c>
      <c r="N378" s="529">
        <v>3</v>
      </c>
      <c r="O378" s="533">
        <v>3</v>
      </c>
      <c r="P378" s="532">
        <v>993.96</v>
      </c>
      <c r="Q378" s="534">
        <v>1</v>
      </c>
      <c r="R378" s="529">
        <v>3</v>
      </c>
      <c r="S378" s="534">
        <v>1</v>
      </c>
      <c r="T378" s="533">
        <v>3</v>
      </c>
      <c r="U378" s="535">
        <v>1</v>
      </c>
    </row>
    <row r="379" spans="1:21" ht="14.4" customHeight="1" x14ac:dyDescent="0.3">
      <c r="A379" s="528">
        <v>29</v>
      </c>
      <c r="B379" s="529" t="s">
        <v>451</v>
      </c>
      <c r="C379" s="529" t="s">
        <v>669</v>
      </c>
      <c r="D379" s="530" t="s">
        <v>1370</v>
      </c>
      <c r="E379" s="531" t="s">
        <v>679</v>
      </c>
      <c r="F379" s="529" t="s">
        <v>668</v>
      </c>
      <c r="G379" s="529" t="s">
        <v>828</v>
      </c>
      <c r="H379" s="529" t="s">
        <v>452</v>
      </c>
      <c r="I379" s="529" t="s">
        <v>1043</v>
      </c>
      <c r="J379" s="529" t="s">
        <v>1044</v>
      </c>
      <c r="K379" s="529" t="s">
        <v>1045</v>
      </c>
      <c r="L379" s="532">
        <v>345.18</v>
      </c>
      <c r="M379" s="532">
        <v>345.18</v>
      </c>
      <c r="N379" s="529">
        <v>1</v>
      </c>
      <c r="O379" s="533">
        <v>1</v>
      </c>
      <c r="P379" s="532">
        <v>345.18</v>
      </c>
      <c r="Q379" s="534">
        <v>1</v>
      </c>
      <c r="R379" s="529">
        <v>1</v>
      </c>
      <c r="S379" s="534">
        <v>1</v>
      </c>
      <c r="T379" s="533">
        <v>1</v>
      </c>
      <c r="U379" s="535">
        <v>1</v>
      </c>
    </row>
    <row r="380" spans="1:21" ht="14.4" customHeight="1" x14ac:dyDescent="0.3">
      <c r="A380" s="528">
        <v>29</v>
      </c>
      <c r="B380" s="529" t="s">
        <v>451</v>
      </c>
      <c r="C380" s="529" t="s">
        <v>669</v>
      </c>
      <c r="D380" s="530" t="s">
        <v>1370</v>
      </c>
      <c r="E380" s="531" t="s">
        <v>679</v>
      </c>
      <c r="F380" s="529" t="s">
        <v>668</v>
      </c>
      <c r="G380" s="529" t="s">
        <v>828</v>
      </c>
      <c r="H380" s="529" t="s">
        <v>452</v>
      </c>
      <c r="I380" s="529" t="s">
        <v>861</v>
      </c>
      <c r="J380" s="529" t="s">
        <v>862</v>
      </c>
      <c r="K380" s="529" t="s">
        <v>863</v>
      </c>
      <c r="L380" s="532">
        <v>246.48</v>
      </c>
      <c r="M380" s="532">
        <v>492.96</v>
      </c>
      <c r="N380" s="529">
        <v>2</v>
      </c>
      <c r="O380" s="533">
        <v>2</v>
      </c>
      <c r="P380" s="532">
        <v>492.96</v>
      </c>
      <c r="Q380" s="534">
        <v>1</v>
      </c>
      <c r="R380" s="529">
        <v>2</v>
      </c>
      <c r="S380" s="534">
        <v>1</v>
      </c>
      <c r="T380" s="533">
        <v>2</v>
      </c>
      <c r="U380" s="535">
        <v>1</v>
      </c>
    </row>
    <row r="381" spans="1:21" ht="14.4" customHeight="1" x14ac:dyDescent="0.3">
      <c r="A381" s="528">
        <v>29</v>
      </c>
      <c r="B381" s="529" t="s">
        <v>451</v>
      </c>
      <c r="C381" s="529" t="s">
        <v>669</v>
      </c>
      <c r="D381" s="530" t="s">
        <v>1370</v>
      </c>
      <c r="E381" s="531" t="s">
        <v>679</v>
      </c>
      <c r="F381" s="529" t="s">
        <v>668</v>
      </c>
      <c r="G381" s="529" t="s">
        <v>828</v>
      </c>
      <c r="H381" s="529" t="s">
        <v>452</v>
      </c>
      <c r="I381" s="529" t="s">
        <v>841</v>
      </c>
      <c r="J381" s="529" t="s">
        <v>842</v>
      </c>
      <c r="K381" s="529" t="s">
        <v>843</v>
      </c>
      <c r="L381" s="532">
        <v>97</v>
      </c>
      <c r="M381" s="532">
        <v>194</v>
      </c>
      <c r="N381" s="529">
        <v>2</v>
      </c>
      <c r="O381" s="533">
        <v>2</v>
      </c>
      <c r="P381" s="532">
        <v>194</v>
      </c>
      <c r="Q381" s="534">
        <v>1</v>
      </c>
      <c r="R381" s="529">
        <v>2</v>
      </c>
      <c r="S381" s="534">
        <v>1</v>
      </c>
      <c r="T381" s="533">
        <v>2</v>
      </c>
      <c r="U381" s="535">
        <v>1</v>
      </c>
    </row>
    <row r="382" spans="1:21" ht="14.4" customHeight="1" x14ac:dyDescent="0.3">
      <c r="A382" s="528">
        <v>29</v>
      </c>
      <c r="B382" s="529" t="s">
        <v>451</v>
      </c>
      <c r="C382" s="529" t="s">
        <v>669</v>
      </c>
      <c r="D382" s="530" t="s">
        <v>1370</v>
      </c>
      <c r="E382" s="531" t="s">
        <v>679</v>
      </c>
      <c r="F382" s="529" t="s">
        <v>668</v>
      </c>
      <c r="G382" s="529" t="s">
        <v>828</v>
      </c>
      <c r="H382" s="529" t="s">
        <v>452</v>
      </c>
      <c r="I382" s="529" t="s">
        <v>1283</v>
      </c>
      <c r="J382" s="529" t="s">
        <v>1284</v>
      </c>
      <c r="K382" s="529" t="s">
        <v>1285</v>
      </c>
      <c r="L382" s="532">
        <v>67</v>
      </c>
      <c r="M382" s="532">
        <v>67</v>
      </c>
      <c r="N382" s="529">
        <v>1</v>
      </c>
      <c r="O382" s="533">
        <v>1</v>
      </c>
      <c r="P382" s="532">
        <v>67</v>
      </c>
      <c r="Q382" s="534">
        <v>1</v>
      </c>
      <c r="R382" s="529">
        <v>1</v>
      </c>
      <c r="S382" s="534">
        <v>1</v>
      </c>
      <c r="T382" s="533">
        <v>1</v>
      </c>
      <c r="U382" s="535">
        <v>1</v>
      </c>
    </row>
    <row r="383" spans="1:21" ht="14.4" customHeight="1" x14ac:dyDescent="0.3">
      <c r="A383" s="528">
        <v>29</v>
      </c>
      <c r="B383" s="529" t="s">
        <v>451</v>
      </c>
      <c r="C383" s="529" t="s">
        <v>669</v>
      </c>
      <c r="D383" s="530" t="s">
        <v>1370</v>
      </c>
      <c r="E383" s="531" t="s">
        <v>679</v>
      </c>
      <c r="F383" s="529" t="s">
        <v>668</v>
      </c>
      <c r="G383" s="529" t="s">
        <v>828</v>
      </c>
      <c r="H383" s="529" t="s">
        <v>452</v>
      </c>
      <c r="I383" s="529" t="s">
        <v>1286</v>
      </c>
      <c r="J383" s="529" t="s">
        <v>1287</v>
      </c>
      <c r="K383" s="529" t="s">
        <v>1288</v>
      </c>
      <c r="L383" s="532">
        <v>731.31</v>
      </c>
      <c r="M383" s="532">
        <v>731.31</v>
      </c>
      <c r="N383" s="529">
        <v>1</v>
      </c>
      <c r="O383" s="533">
        <v>1</v>
      </c>
      <c r="P383" s="532">
        <v>731.31</v>
      </c>
      <c r="Q383" s="534">
        <v>1</v>
      </c>
      <c r="R383" s="529">
        <v>1</v>
      </c>
      <c r="S383" s="534">
        <v>1</v>
      </c>
      <c r="T383" s="533">
        <v>1</v>
      </c>
      <c r="U383" s="535">
        <v>1</v>
      </c>
    </row>
    <row r="384" spans="1:21" ht="14.4" customHeight="1" x14ac:dyDescent="0.3">
      <c r="A384" s="528">
        <v>29</v>
      </c>
      <c r="B384" s="529" t="s">
        <v>451</v>
      </c>
      <c r="C384" s="529" t="s">
        <v>669</v>
      </c>
      <c r="D384" s="530" t="s">
        <v>1370</v>
      </c>
      <c r="E384" s="531" t="s">
        <v>679</v>
      </c>
      <c r="F384" s="529" t="s">
        <v>668</v>
      </c>
      <c r="G384" s="529" t="s">
        <v>846</v>
      </c>
      <c r="H384" s="529" t="s">
        <v>452</v>
      </c>
      <c r="I384" s="529" t="s">
        <v>847</v>
      </c>
      <c r="J384" s="529" t="s">
        <v>848</v>
      </c>
      <c r="K384" s="529" t="s">
        <v>849</v>
      </c>
      <c r="L384" s="532">
        <v>200</v>
      </c>
      <c r="M384" s="532">
        <v>400</v>
      </c>
      <c r="N384" s="529">
        <v>2</v>
      </c>
      <c r="O384" s="533">
        <v>1</v>
      </c>
      <c r="P384" s="532">
        <v>400</v>
      </c>
      <c r="Q384" s="534">
        <v>1</v>
      </c>
      <c r="R384" s="529">
        <v>2</v>
      </c>
      <c r="S384" s="534">
        <v>1</v>
      </c>
      <c r="T384" s="533">
        <v>1</v>
      </c>
      <c r="U384" s="535">
        <v>1</v>
      </c>
    </row>
    <row r="385" spans="1:21" ht="14.4" customHeight="1" x14ac:dyDescent="0.3">
      <c r="A385" s="528">
        <v>29</v>
      </c>
      <c r="B385" s="529" t="s">
        <v>451</v>
      </c>
      <c r="C385" s="529" t="s">
        <v>669</v>
      </c>
      <c r="D385" s="530" t="s">
        <v>1370</v>
      </c>
      <c r="E385" s="531" t="s">
        <v>678</v>
      </c>
      <c r="F385" s="529" t="s">
        <v>666</v>
      </c>
      <c r="G385" s="529" t="s">
        <v>1289</v>
      </c>
      <c r="H385" s="529" t="s">
        <v>452</v>
      </c>
      <c r="I385" s="529" t="s">
        <v>1290</v>
      </c>
      <c r="J385" s="529" t="s">
        <v>1291</v>
      </c>
      <c r="K385" s="529" t="s">
        <v>1292</v>
      </c>
      <c r="L385" s="532">
        <v>36.270000000000003</v>
      </c>
      <c r="M385" s="532">
        <v>36.270000000000003</v>
      </c>
      <c r="N385" s="529">
        <v>1</v>
      </c>
      <c r="O385" s="533">
        <v>1</v>
      </c>
      <c r="P385" s="532">
        <v>36.270000000000003</v>
      </c>
      <c r="Q385" s="534">
        <v>1</v>
      </c>
      <c r="R385" s="529">
        <v>1</v>
      </c>
      <c r="S385" s="534">
        <v>1</v>
      </c>
      <c r="T385" s="533">
        <v>1</v>
      </c>
      <c r="U385" s="535">
        <v>1</v>
      </c>
    </row>
    <row r="386" spans="1:21" ht="14.4" customHeight="1" x14ac:dyDescent="0.3">
      <c r="A386" s="528">
        <v>29</v>
      </c>
      <c r="B386" s="529" t="s">
        <v>451</v>
      </c>
      <c r="C386" s="529" t="s">
        <v>669</v>
      </c>
      <c r="D386" s="530" t="s">
        <v>1370</v>
      </c>
      <c r="E386" s="531" t="s">
        <v>678</v>
      </c>
      <c r="F386" s="529" t="s">
        <v>666</v>
      </c>
      <c r="G386" s="529" t="s">
        <v>684</v>
      </c>
      <c r="H386" s="529" t="s">
        <v>452</v>
      </c>
      <c r="I386" s="529" t="s">
        <v>685</v>
      </c>
      <c r="J386" s="529" t="s">
        <v>686</v>
      </c>
      <c r="K386" s="529" t="s">
        <v>687</v>
      </c>
      <c r="L386" s="532">
        <v>154.36000000000001</v>
      </c>
      <c r="M386" s="532">
        <v>308.72000000000003</v>
      </c>
      <c r="N386" s="529">
        <v>2</v>
      </c>
      <c r="O386" s="533">
        <v>2</v>
      </c>
      <c r="P386" s="532">
        <v>308.72000000000003</v>
      </c>
      <c r="Q386" s="534">
        <v>1</v>
      </c>
      <c r="R386" s="529">
        <v>2</v>
      </c>
      <c r="S386" s="534">
        <v>1</v>
      </c>
      <c r="T386" s="533">
        <v>2</v>
      </c>
      <c r="U386" s="535">
        <v>1</v>
      </c>
    </row>
    <row r="387" spans="1:21" ht="14.4" customHeight="1" x14ac:dyDescent="0.3">
      <c r="A387" s="528">
        <v>29</v>
      </c>
      <c r="B387" s="529" t="s">
        <v>451</v>
      </c>
      <c r="C387" s="529" t="s">
        <v>669</v>
      </c>
      <c r="D387" s="530" t="s">
        <v>1370</v>
      </c>
      <c r="E387" s="531" t="s">
        <v>678</v>
      </c>
      <c r="F387" s="529" t="s">
        <v>666</v>
      </c>
      <c r="G387" s="529" t="s">
        <v>684</v>
      </c>
      <c r="H387" s="529" t="s">
        <v>1371</v>
      </c>
      <c r="I387" s="529" t="s">
        <v>691</v>
      </c>
      <c r="J387" s="529" t="s">
        <v>689</v>
      </c>
      <c r="K387" s="529" t="s">
        <v>692</v>
      </c>
      <c r="L387" s="532">
        <v>154.36000000000001</v>
      </c>
      <c r="M387" s="532">
        <v>2006.6800000000003</v>
      </c>
      <c r="N387" s="529">
        <v>13</v>
      </c>
      <c r="O387" s="533">
        <v>10.5</v>
      </c>
      <c r="P387" s="532">
        <v>617.44000000000005</v>
      </c>
      <c r="Q387" s="534">
        <v>0.30769230769230765</v>
      </c>
      <c r="R387" s="529">
        <v>4</v>
      </c>
      <c r="S387" s="534">
        <v>0.30769230769230771</v>
      </c>
      <c r="T387" s="533">
        <v>4</v>
      </c>
      <c r="U387" s="535">
        <v>0.38095238095238093</v>
      </c>
    </row>
    <row r="388" spans="1:21" ht="14.4" customHeight="1" x14ac:dyDescent="0.3">
      <c r="A388" s="528">
        <v>29</v>
      </c>
      <c r="B388" s="529" t="s">
        <v>451</v>
      </c>
      <c r="C388" s="529" t="s">
        <v>669</v>
      </c>
      <c r="D388" s="530" t="s">
        <v>1370</v>
      </c>
      <c r="E388" s="531" t="s">
        <v>678</v>
      </c>
      <c r="F388" s="529" t="s">
        <v>666</v>
      </c>
      <c r="G388" s="529" t="s">
        <v>684</v>
      </c>
      <c r="H388" s="529" t="s">
        <v>1371</v>
      </c>
      <c r="I388" s="529" t="s">
        <v>699</v>
      </c>
      <c r="J388" s="529" t="s">
        <v>689</v>
      </c>
      <c r="K388" s="529" t="s">
        <v>700</v>
      </c>
      <c r="L388" s="532">
        <v>225.06</v>
      </c>
      <c r="M388" s="532">
        <v>225.06</v>
      </c>
      <c r="N388" s="529">
        <v>1</v>
      </c>
      <c r="O388" s="533">
        <v>0.5</v>
      </c>
      <c r="P388" s="532"/>
      <c r="Q388" s="534">
        <v>0</v>
      </c>
      <c r="R388" s="529"/>
      <c r="S388" s="534">
        <v>0</v>
      </c>
      <c r="T388" s="533"/>
      <c r="U388" s="535">
        <v>0</v>
      </c>
    </row>
    <row r="389" spans="1:21" ht="14.4" customHeight="1" x14ac:dyDescent="0.3">
      <c r="A389" s="528">
        <v>29</v>
      </c>
      <c r="B389" s="529" t="s">
        <v>451</v>
      </c>
      <c r="C389" s="529" t="s">
        <v>669</v>
      </c>
      <c r="D389" s="530" t="s">
        <v>1370</v>
      </c>
      <c r="E389" s="531" t="s">
        <v>678</v>
      </c>
      <c r="F389" s="529" t="s">
        <v>666</v>
      </c>
      <c r="G389" s="529" t="s">
        <v>701</v>
      </c>
      <c r="H389" s="529" t="s">
        <v>452</v>
      </c>
      <c r="I389" s="529" t="s">
        <v>702</v>
      </c>
      <c r="J389" s="529" t="s">
        <v>703</v>
      </c>
      <c r="K389" s="529" t="s">
        <v>704</v>
      </c>
      <c r="L389" s="532">
        <v>0</v>
      </c>
      <c r="M389" s="532">
        <v>0</v>
      </c>
      <c r="N389" s="529">
        <v>5</v>
      </c>
      <c r="O389" s="533">
        <v>5</v>
      </c>
      <c r="P389" s="532">
        <v>0</v>
      </c>
      <c r="Q389" s="534"/>
      <c r="R389" s="529">
        <v>4</v>
      </c>
      <c r="S389" s="534">
        <v>0.8</v>
      </c>
      <c r="T389" s="533">
        <v>4</v>
      </c>
      <c r="U389" s="535">
        <v>0.8</v>
      </c>
    </row>
    <row r="390" spans="1:21" ht="14.4" customHeight="1" x14ac:dyDescent="0.3">
      <c r="A390" s="528">
        <v>29</v>
      </c>
      <c r="B390" s="529" t="s">
        <v>451</v>
      </c>
      <c r="C390" s="529" t="s">
        <v>669</v>
      </c>
      <c r="D390" s="530" t="s">
        <v>1370</v>
      </c>
      <c r="E390" s="531" t="s">
        <v>678</v>
      </c>
      <c r="F390" s="529" t="s">
        <v>666</v>
      </c>
      <c r="G390" s="529" t="s">
        <v>1056</v>
      </c>
      <c r="H390" s="529" t="s">
        <v>452</v>
      </c>
      <c r="I390" s="529" t="s">
        <v>1293</v>
      </c>
      <c r="J390" s="529" t="s">
        <v>1294</v>
      </c>
      <c r="K390" s="529" t="s">
        <v>1295</v>
      </c>
      <c r="L390" s="532">
        <v>0</v>
      </c>
      <c r="M390" s="532">
        <v>0</v>
      </c>
      <c r="N390" s="529">
        <v>2</v>
      </c>
      <c r="O390" s="533">
        <v>0.5</v>
      </c>
      <c r="P390" s="532">
        <v>0</v>
      </c>
      <c r="Q390" s="534"/>
      <c r="R390" s="529">
        <v>2</v>
      </c>
      <c r="S390" s="534">
        <v>1</v>
      </c>
      <c r="T390" s="533">
        <v>0.5</v>
      </c>
      <c r="U390" s="535">
        <v>1</v>
      </c>
    </row>
    <row r="391" spans="1:21" ht="14.4" customHeight="1" x14ac:dyDescent="0.3">
      <c r="A391" s="528">
        <v>29</v>
      </c>
      <c r="B391" s="529" t="s">
        <v>451</v>
      </c>
      <c r="C391" s="529" t="s">
        <v>669</v>
      </c>
      <c r="D391" s="530" t="s">
        <v>1370</v>
      </c>
      <c r="E391" s="531" t="s">
        <v>678</v>
      </c>
      <c r="F391" s="529" t="s">
        <v>666</v>
      </c>
      <c r="G391" s="529" t="s">
        <v>707</v>
      </c>
      <c r="H391" s="529" t="s">
        <v>452</v>
      </c>
      <c r="I391" s="529" t="s">
        <v>1296</v>
      </c>
      <c r="J391" s="529" t="s">
        <v>1179</v>
      </c>
      <c r="K391" s="529" t="s">
        <v>1297</v>
      </c>
      <c r="L391" s="532">
        <v>42.63</v>
      </c>
      <c r="M391" s="532">
        <v>42.63</v>
      </c>
      <c r="N391" s="529">
        <v>1</v>
      </c>
      <c r="O391" s="533">
        <v>1</v>
      </c>
      <c r="P391" s="532"/>
      <c r="Q391" s="534">
        <v>0</v>
      </c>
      <c r="R391" s="529"/>
      <c r="S391" s="534">
        <v>0</v>
      </c>
      <c r="T391" s="533"/>
      <c r="U391" s="535">
        <v>0</v>
      </c>
    </row>
    <row r="392" spans="1:21" ht="14.4" customHeight="1" x14ac:dyDescent="0.3">
      <c r="A392" s="528">
        <v>29</v>
      </c>
      <c r="B392" s="529" t="s">
        <v>451</v>
      </c>
      <c r="C392" s="529" t="s">
        <v>669</v>
      </c>
      <c r="D392" s="530" t="s">
        <v>1370</v>
      </c>
      <c r="E392" s="531" t="s">
        <v>678</v>
      </c>
      <c r="F392" s="529" t="s">
        <v>666</v>
      </c>
      <c r="G392" s="529" t="s">
        <v>873</v>
      </c>
      <c r="H392" s="529" t="s">
        <v>452</v>
      </c>
      <c r="I392" s="529" t="s">
        <v>1060</v>
      </c>
      <c r="J392" s="529" t="s">
        <v>875</v>
      </c>
      <c r="K392" s="529" t="s">
        <v>872</v>
      </c>
      <c r="L392" s="532">
        <v>78.33</v>
      </c>
      <c r="M392" s="532">
        <v>156.66</v>
      </c>
      <c r="N392" s="529">
        <v>2</v>
      </c>
      <c r="O392" s="533">
        <v>1.5</v>
      </c>
      <c r="P392" s="532"/>
      <c r="Q392" s="534">
        <v>0</v>
      </c>
      <c r="R392" s="529"/>
      <c r="S392" s="534">
        <v>0</v>
      </c>
      <c r="T392" s="533"/>
      <c r="U392" s="535">
        <v>0</v>
      </c>
    </row>
    <row r="393" spans="1:21" ht="14.4" customHeight="1" x14ac:dyDescent="0.3">
      <c r="A393" s="528">
        <v>29</v>
      </c>
      <c r="B393" s="529" t="s">
        <v>451</v>
      </c>
      <c r="C393" s="529" t="s">
        <v>669</v>
      </c>
      <c r="D393" s="530" t="s">
        <v>1370</v>
      </c>
      <c r="E393" s="531" t="s">
        <v>678</v>
      </c>
      <c r="F393" s="529" t="s">
        <v>666</v>
      </c>
      <c r="G393" s="529" t="s">
        <v>873</v>
      </c>
      <c r="H393" s="529" t="s">
        <v>452</v>
      </c>
      <c r="I393" s="529" t="s">
        <v>1191</v>
      </c>
      <c r="J393" s="529" t="s">
        <v>1192</v>
      </c>
      <c r="K393" s="529" t="s">
        <v>872</v>
      </c>
      <c r="L393" s="532">
        <v>78.33</v>
      </c>
      <c r="M393" s="532">
        <v>78.33</v>
      </c>
      <c r="N393" s="529">
        <v>1</v>
      </c>
      <c r="O393" s="533">
        <v>1</v>
      </c>
      <c r="P393" s="532"/>
      <c r="Q393" s="534">
        <v>0</v>
      </c>
      <c r="R393" s="529"/>
      <c r="S393" s="534">
        <v>0</v>
      </c>
      <c r="T393" s="533"/>
      <c r="U393" s="535">
        <v>0</v>
      </c>
    </row>
    <row r="394" spans="1:21" ht="14.4" customHeight="1" x14ac:dyDescent="0.3">
      <c r="A394" s="528">
        <v>29</v>
      </c>
      <c r="B394" s="529" t="s">
        <v>451</v>
      </c>
      <c r="C394" s="529" t="s">
        <v>669</v>
      </c>
      <c r="D394" s="530" t="s">
        <v>1370</v>
      </c>
      <c r="E394" s="531" t="s">
        <v>678</v>
      </c>
      <c r="F394" s="529" t="s">
        <v>666</v>
      </c>
      <c r="G394" s="529" t="s">
        <v>1298</v>
      </c>
      <c r="H394" s="529" t="s">
        <v>452</v>
      </c>
      <c r="I394" s="529" t="s">
        <v>1299</v>
      </c>
      <c r="J394" s="529" t="s">
        <v>1300</v>
      </c>
      <c r="K394" s="529" t="s">
        <v>1301</v>
      </c>
      <c r="L394" s="532">
        <v>0</v>
      </c>
      <c r="M394" s="532">
        <v>0</v>
      </c>
      <c r="N394" s="529">
        <v>1</v>
      </c>
      <c r="O394" s="533">
        <v>0.5</v>
      </c>
      <c r="P394" s="532">
        <v>0</v>
      </c>
      <c r="Q394" s="534"/>
      <c r="R394" s="529">
        <v>1</v>
      </c>
      <c r="S394" s="534">
        <v>1</v>
      </c>
      <c r="T394" s="533">
        <v>0.5</v>
      </c>
      <c r="U394" s="535">
        <v>1</v>
      </c>
    </row>
    <row r="395" spans="1:21" ht="14.4" customHeight="1" x14ac:dyDescent="0.3">
      <c r="A395" s="528">
        <v>29</v>
      </c>
      <c r="B395" s="529" t="s">
        <v>451</v>
      </c>
      <c r="C395" s="529" t="s">
        <v>669</v>
      </c>
      <c r="D395" s="530" t="s">
        <v>1370</v>
      </c>
      <c r="E395" s="531" t="s">
        <v>678</v>
      </c>
      <c r="F395" s="529" t="s">
        <v>666</v>
      </c>
      <c r="G395" s="529" t="s">
        <v>982</v>
      </c>
      <c r="H395" s="529" t="s">
        <v>452</v>
      </c>
      <c r="I395" s="529" t="s">
        <v>983</v>
      </c>
      <c r="J395" s="529" t="s">
        <v>984</v>
      </c>
      <c r="K395" s="529" t="s">
        <v>985</v>
      </c>
      <c r="L395" s="532">
        <v>107.27</v>
      </c>
      <c r="M395" s="532">
        <v>214.54</v>
      </c>
      <c r="N395" s="529">
        <v>2</v>
      </c>
      <c r="O395" s="533">
        <v>2</v>
      </c>
      <c r="P395" s="532">
        <v>107.27</v>
      </c>
      <c r="Q395" s="534">
        <v>0.5</v>
      </c>
      <c r="R395" s="529">
        <v>1</v>
      </c>
      <c r="S395" s="534">
        <v>0.5</v>
      </c>
      <c r="T395" s="533">
        <v>1</v>
      </c>
      <c r="U395" s="535">
        <v>0.5</v>
      </c>
    </row>
    <row r="396" spans="1:21" ht="14.4" customHeight="1" x14ac:dyDescent="0.3">
      <c r="A396" s="528">
        <v>29</v>
      </c>
      <c r="B396" s="529" t="s">
        <v>451</v>
      </c>
      <c r="C396" s="529" t="s">
        <v>669</v>
      </c>
      <c r="D396" s="530" t="s">
        <v>1370</v>
      </c>
      <c r="E396" s="531" t="s">
        <v>678</v>
      </c>
      <c r="F396" s="529" t="s">
        <v>666</v>
      </c>
      <c r="G396" s="529" t="s">
        <v>995</v>
      </c>
      <c r="H396" s="529" t="s">
        <v>452</v>
      </c>
      <c r="I396" s="529" t="s">
        <v>508</v>
      </c>
      <c r="J396" s="529" t="s">
        <v>509</v>
      </c>
      <c r="K396" s="529" t="s">
        <v>510</v>
      </c>
      <c r="L396" s="532">
        <v>60.9</v>
      </c>
      <c r="M396" s="532">
        <v>182.7</v>
      </c>
      <c r="N396" s="529">
        <v>3</v>
      </c>
      <c r="O396" s="533">
        <v>1</v>
      </c>
      <c r="P396" s="532">
        <v>182.7</v>
      </c>
      <c r="Q396" s="534">
        <v>1</v>
      </c>
      <c r="R396" s="529">
        <v>3</v>
      </c>
      <c r="S396" s="534">
        <v>1</v>
      </c>
      <c r="T396" s="533">
        <v>1</v>
      </c>
      <c r="U396" s="535">
        <v>1</v>
      </c>
    </row>
    <row r="397" spans="1:21" ht="14.4" customHeight="1" x14ac:dyDescent="0.3">
      <c r="A397" s="528">
        <v>29</v>
      </c>
      <c r="B397" s="529" t="s">
        <v>451</v>
      </c>
      <c r="C397" s="529" t="s">
        <v>669</v>
      </c>
      <c r="D397" s="530" t="s">
        <v>1370</v>
      </c>
      <c r="E397" s="531" t="s">
        <v>678</v>
      </c>
      <c r="F397" s="529" t="s">
        <v>666</v>
      </c>
      <c r="G397" s="529" t="s">
        <v>999</v>
      </c>
      <c r="H397" s="529" t="s">
        <v>452</v>
      </c>
      <c r="I397" s="529" t="s">
        <v>585</v>
      </c>
      <c r="J397" s="529" t="s">
        <v>586</v>
      </c>
      <c r="K397" s="529" t="s">
        <v>1000</v>
      </c>
      <c r="L397" s="532">
        <v>48.09</v>
      </c>
      <c r="M397" s="532">
        <v>192.36</v>
      </c>
      <c r="N397" s="529">
        <v>4</v>
      </c>
      <c r="O397" s="533">
        <v>2.5</v>
      </c>
      <c r="P397" s="532">
        <v>96.18</v>
      </c>
      <c r="Q397" s="534">
        <v>0.5</v>
      </c>
      <c r="R397" s="529">
        <v>2</v>
      </c>
      <c r="S397" s="534">
        <v>0.5</v>
      </c>
      <c r="T397" s="533">
        <v>0.5</v>
      </c>
      <c r="U397" s="535">
        <v>0.2</v>
      </c>
    </row>
    <row r="398" spans="1:21" ht="14.4" customHeight="1" x14ac:dyDescent="0.3">
      <c r="A398" s="528">
        <v>29</v>
      </c>
      <c r="B398" s="529" t="s">
        <v>451</v>
      </c>
      <c r="C398" s="529" t="s">
        <v>669</v>
      </c>
      <c r="D398" s="530" t="s">
        <v>1370</v>
      </c>
      <c r="E398" s="531" t="s">
        <v>678</v>
      </c>
      <c r="F398" s="529" t="s">
        <v>666</v>
      </c>
      <c r="G398" s="529" t="s">
        <v>892</v>
      </c>
      <c r="H398" s="529" t="s">
        <v>452</v>
      </c>
      <c r="I398" s="529" t="s">
        <v>896</v>
      </c>
      <c r="J398" s="529" t="s">
        <v>894</v>
      </c>
      <c r="K398" s="529" t="s">
        <v>897</v>
      </c>
      <c r="L398" s="532">
        <v>0</v>
      </c>
      <c r="M398" s="532">
        <v>0</v>
      </c>
      <c r="N398" s="529">
        <v>3</v>
      </c>
      <c r="O398" s="533">
        <v>3</v>
      </c>
      <c r="P398" s="532">
        <v>0</v>
      </c>
      <c r="Q398" s="534"/>
      <c r="R398" s="529">
        <v>3</v>
      </c>
      <c r="S398" s="534">
        <v>1</v>
      </c>
      <c r="T398" s="533">
        <v>3</v>
      </c>
      <c r="U398" s="535">
        <v>1</v>
      </c>
    </row>
    <row r="399" spans="1:21" ht="14.4" customHeight="1" x14ac:dyDescent="0.3">
      <c r="A399" s="528">
        <v>29</v>
      </c>
      <c r="B399" s="529" t="s">
        <v>451</v>
      </c>
      <c r="C399" s="529" t="s">
        <v>669</v>
      </c>
      <c r="D399" s="530" t="s">
        <v>1370</v>
      </c>
      <c r="E399" s="531" t="s">
        <v>678</v>
      </c>
      <c r="F399" s="529" t="s">
        <v>666</v>
      </c>
      <c r="G399" s="529" t="s">
        <v>892</v>
      </c>
      <c r="H399" s="529" t="s">
        <v>452</v>
      </c>
      <c r="I399" s="529" t="s">
        <v>898</v>
      </c>
      <c r="J399" s="529" t="s">
        <v>894</v>
      </c>
      <c r="K399" s="529" t="s">
        <v>899</v>
      </c>
      <c r="L399" s="532">
        <v>0</v>
      </c>
      <c r="M399" s="532">
        <v>0</v>
      </c>
      <c r="N399" s="529">
        <v>2</v>
      </c>
      <c r="O399" s="533">
        <v>1</v>
      </c>
      <c r="P399" s="532">
        <v>0</v>
      </c>
      <c r="Q399" s="534"/>
      <c r="R399" s="529">
        <v>2</v>
      </c>
      <c r="S399" s="534">
        <v>1</v>
      </c>
      <c r="T399" s="533">
        <v>1</v>
      </c>
      <c r="U399" s="535">
        <v>1</v>
      </c>
    </row>
    <row r="400" spans="1:21" ht="14.4" customHeight="1" x14ac:dyDescent="0.3">
      <c r="A400" s="528">
        <v>29</v>
      </c>
      <c r="B400" s="529" t="s">
        <v>451</v>
      </c>
      <c r="C400" s="529" t="s">
        <v>669</v>
      </c>
      <c r="D400" s="530" t="s">
        <v>1370</v>
      </c>
      <c r="E400" s="531" t="s">
        <v>678</v>
      </c>
      <c r="F400" s="529" t="s">
        <v>666</v>
      </c>
      <c r="G400" s="529" t="s">
        <v>723</v>
      </c>
      <c r="H400" s="529" t="s">
        <v>452</v>
      </c>
      <c r="I400" s="529" t="s">
        <v>724</v>
      </c>
      <c r="J400" s="529" t="s">
        <v>528</v>
      </c>
      <c r="K400" s="529" t="s">
        <v>725</v>
      </c>
      <c r="L400" s="532">
        <v>114</v>
      </c>
      <c r="M400" s="532">
        <v>342</v>
      </c>
      <c r="N400" s="529">
        <v>3</v>
      </c>
      <c r="O400" s="533">
        <v>3</v>
      </c>
      <c r="P400" s="532">
        <v>228</v>
      </c>
      <c r="Q400" s="534">
        <v>0.66666666666666663</v>
      </c>
      <c r="R400" s="529">
        <v>2</v>
      </c>
      <c r="S400" s="534">
        <v>0.66666666666666663</v>
      </c>
      <c r="T400" s="533">
        <v>2</v>
      </c>
      <c r="U400" s="535">
        <v>0.66666666666666663</v>
      </c>
    </row>
    <row r="401" spans="1:21" ht="14.4" customHeight="1" x14ac:dyDescent="0.3">
      <c r="A401" s="528">
        <v>29</v>
      </c>
      <c r="B401" s="529" t="s">
        <v>451</v>
      </c>
      <c r="C401" s="529" t="s">
        <v>669</v>
      </c>
      <c r="D401" s="530" t="s">
        <v>1370</v>
      </c>
      <c r="E401" s="531" t="s">
        <v>678</v>
      </c>
      <c r="F401" s="529" t="s">
        <v>666</v>
      </c>
      <c r="G401" s="529" t="s">
        <v>723</v>
      </c>
      <c r="H401" s="529" t="s">
        <v>452</v>
      </c>
      <c r="I401" s="529" t="s">
        <v>1128</v>
      </c>
      <c r="J401" s="529" t="s">
        <v>528</v>
      </c>
      <c r="K401" s="529" t="s">
        <v>1127</v>
      </c>
      <c r="L401" s="532">
        <v>0</v>
      </c>
      <c r="M401" s="532">
        <v>0</v>
      </c>
      <c r="N401" s="529">
        <v>3</v>
      </c>
      <c r="O401" s="533">
        <v>3</v>
      </c>
      <c r="P401" s="532">
        <v>0</v>
      </c>
      <c r="Q401" s="534"/>
      <c r="R401" s="529">
        <v>2</v>
      </c>
      <c r="S401" s="534">
        <v>0.66666666666666663</v>
      </c>
      <c r="T401" s="533">
        <v>2</v>
      </c>
      <c r="U401" s="535">
        <v>0.66666666666666663</v>
      </c>
    </row>
    <row r="402" spans="1:21" ht="14.4" customHeight="1" x14ac:dyDescent="0.3">
      <c r="A402" s="528">
        <v>29</v>
      </c>
      <c r="B402" s="529" t="s">
        <v>451</v>
      </c>
      <c r="C402" s="529" t="s">
        <v>669</v>
      </c>
      <c r="D402" s="530" t="s">
        <v>1370</v>
      </c>
      <c r="E402" s="531" t="s">
        <v>678</v>
      </c>
      <c r="F402" s="529" t="s">
        <v>666</v>
      </c>
      <c r="G402" s="529" t="s">
        <v>726</v>
      </c>
      <c r="H402" s="529" t="s">
        <v>452</v>
      </c>
      <c r="I402" s="529" t="s">
        <v>727</v>
      </c>
      <c r="J402" s="529" t="s">
        <v>728</v>
      </c>
      <c r="K402" s="529" t="s">
        <v>729</v>
      </c>
      <c r="L402" s="532">
        <v>132.97999999999999</v>
      </c>
      <c r="M402" s="532">
        <v>797.87999999999988</v>
      </c>
      <c r="N402" s="529">
        <v>6</v>
      </c>
      <c r="O402" s="533">
        <v>4</v>
      </c>
      <c r="P402" s="532">
        <v>664.89999999999986</v>
      </c>
      <c r="Q402" s="534">
        <v>0.83333333333333326</v>
      </c>
      <c r="R402" s="529">
        <v>5</v>
      </c>
      <c r="S402" s="534">
        <v>0.83333333333333337</v>
      </c>
      <c r="T402" s="533">
        <v>3</v>
      </c>
      <c r="U402" s="535">
        <v>0.75</v>
      </c>
    </row>
    <row r="403" spans="1:21" ht="14.4" customHeight="1" x14ac:dyDescent="0.3">
      <c r="A403" s="528">
        <v>29</v>
      </c>
      <c r="B403" s="529" t="s">
        <v>451</v>
      </c>
      <c r="C403" s="529" t="s">
        <v>669</v>
      </c>
      <c r="D403" s="530" t="s">
        <v>1370</v>
      </c>
      <c r="E403" s="531" t="s">
        <v>678</v>
      </c>
      <c r="F403" s="529" t="s">
        <v>666</v>
      </c>
      <c r="G403" s="529" t="s">
        <v>726</v>
      </c>
      <c r="H403" s="529" t="s">
        <v>452</v>
      </c>
      <c r="I403" s="529" t="s">
        <v>900</v>
      </c>
      <c r="J403" s="529" t="s">
        <v>728</v>
      </c>
      <c r="K403" s="529" t="s">
        <v>729</v>
      </c>
      <c r="L403" s="532">
        <v>132.97999999999999</v>
      </c>
      <c r="M403" s="532">
        <v>398.93999999999994</v>
      </c>
      <c r="N403" s="529">
        <v>3</v>
      </c>
      <c r="O403" s="533">
        <v>2</v>
      </c>
      <c r="P403" s="532">
        <v>398.93999999999994</v>
      </c>
      <c r="Q403" s="534">
        <v>1</v>
      </c>
      <c r="R403" s="529">
        <v>3</v>
      </c>
      <c r="S403" s="534">
        <v>1</v>
      </c>
      <c r="T403" s="533">
        <v>2</v>
      </c>
      <c r="U403" s="535">
        <v>1</v>
      </c>
    </row>
    <row r="404" spans="1:21" ht="14.4" customHeight="1" x14ac:dyDescent="0.3">
      <c r="A404" s="528">
        <v>29</v>
      </c>
      <c r="B404" s="529" t="s">
        <v>451</v>
      </c>
      <c r="C404" s="529" t="s">
        <v>669</v>
      </c>
      <c r="D404" s="530" t="s">
        <v>1370</v>
      </c>
      <c r="E404" s="531" t="s">
        <v>678</v>
      </c>
      <c r="F404" s="529" t="s">
        <v>666</v>
      </c>
      <c r="G404" s="529" t="s">
        <v>1302</v>
      </c>
      <c r="H404" s="529" t="s">
        <v>452</v>
      </c>
      <c r="I404" s="529" t="s">
        <v>1303</v>
      </c>
      <c r="J404" s="529" t="s">
        <v>1304</v>
      </c>
      <c r="K404" s="529" t="s">
        <v>1305</v>
      </c>
      <c r="L404" s="532">
        <v>0</v>
      </c>
      <c r="M404" s="532">
        <v>0</v>
      </c>
      <c r="N404" s="529">
        <v>1</v>
      </c>
      <c r="O404" s="533">
        <v>0.5</v>
      </c>
      <c r="P404" s="532"/>
      <c r="Q404" s="534"/>
      <c r="R404" s="529"/>
      <c r="S404" s="534">
        <v>0</v>
      </c>
      <c r="T404" s="533"/>
      <c r="U404" s="535">
        <v>0</v>
      </c>
    </row>
    <row r="405" spans="1:21" ht="14.4" customHeight="1" x14ac:dyDescent="0.3">
      <c r="A405" s="528">
        <v>29</v>
      </c>
      <c r="B405" s="529" t="s">
        <v>451</v>
      </c>
      <c r="C405" s="529" t="s">
        <v>669</v>
      </c>
      <c r="D405" s="530" t="s">
        <v>1370</v>
      </c>
      <c r="E405" s="531" t="s">
        <v>678</v>
      </c>
      <c r="F405" s="529" t="s">
        <v>666</v>
      </c>
      <c r="G405" s="529" t="s">
        <v>1302</v>
      </c>
      <c r="H405" s="529" t="s">
        <v>452</v>
      </c>
      <c r="I405" s="529" t="s">
        <v>1306</v>
      </c>
      <c r="J405" s="529" t="s">
        <v>1307</v>
      </c>
      <c r="K405" s="529" t="s">
        <v>1308</v>
      </c>
      <c r="L405" s="532">
        <v>0</v>
      </c>
      <c r="M405" s="532">
        <v>0</v>
      </c>
      <c r="N405" s="529">
        <v>1</v>
      </c>
      <c r="O405" s="533">
        <v>0.5</v>
      </c>
      <c r="P405" s="532"/>
      <c r="Q405" s="534"/>
      <c r="R405" s="529"/>
      <c r="S405" s="534">
        <v>0</v>
      </c>
      <c r="T405" s="533"/>
      <c r="U405" s="535">
        <v>0</v>
      </c>
    </row>
    <row r="406" spans="1:21" ht="14.4" customHeight="1" x14ac:dyDescent="0.3">
      <c r="A406" s="528">
        <v>29</v>
      </c>
      <c r="B406" s="529" t="s">
        <v>451</v>
      </c>
      <c r="C406" s="529" t="s">
        <v>669</v>
      </c>
      <c r="D406" s="530" t="s">
        <v>1370</v>
      </c>
      <c r="E406" s="531" t="s">
        <v>678</v>
      </c>
      <c r="F406" s="529" t="s">
        <v>666</v>
      </c>
      <c r="G406" s="529" t="s">
        <v>901</v>
      </c>
      <c r="H406" s="529" t="s">
        <v>452</v>
      </c>
      <c r="I406" s="529" t="s">
        <v>902</v>
      </c>
      <c r="J406" s="529" t="s">
        <v>903</v>
      </c>
      <c r="K406" s="529" t="s">
        <v>479</v>
      </c>
      <c r="L406" s="532">
        <v>244.64</v>
      </c>
      <c r="M406" s="532">
        <v>244.64</v>
      </c>
      <c r="N406" s="529">
        <v>1</v>
      </c>
      <c r="O406" s="533">
        <v>1</v>
      </c>
      <c r="P406" s="532">
        <v>244.64</v>
      </c>
      <c r="Q406" s="534">
        <v>1</v>
      </c>
      <c r="R406" s="529">
        <v>1</v>
      </c>
      <c r="S406" s="534">
        <v>1</v>
      </c>
      <c r="T406" s="533">
        <v>1</v>
      </c>
      <c r="U406" s="535">
        <v>1</v>
      </c>
    </row>
    <row r="407" spans="1:21" ht="14.4" customHeight="1" x14ac:dyDescent="0.3">
      <c r="A407" s="528">
        <v>29</v>
      </c>
      <c r="B407" s="529" t="s">
        <v>451</v>
      </c>
      <c r="C407" s="529" t="s">
        <v>669</v>
      </c>
      <c r="D407" s="530" t="s">
        <v>1370</v>
      </c>
      <c r="E407" s="531" t="s">
        <v>678</v>
      </c>
      <c r="F407" s="529" t="s">
        <v>666</v>
      </c>
      <c r="G407" s="529" t="s">
        <v>901</v>
      </c>
      <c r="H407" s="529" t="s">
        <v>452</v>
      </c>
      <c r="I407" s="529" t="s">
        <v>904</v>
      </c>
      <c r="J407" s="529" t="s">
        <v>903</v>
      </c>
      <c r="K407" s="529" t="s">
        <v>587</v>
      </c>
      <c r="L407" s="532">
        <v>0</v>
      </c>
      <c r="M407" s="532">
        <v>0</v>
      </c>
      <c r="N407" s="529">
        <v>1</v>
      </c>
      <c r="O407" s="533">
        <v>1</v>
      </c>
      <c r="P407" s="532"/>
      <c r="Q407" s="534"/>
      <c r="R407" s="529"/>
      <c r="S407" s="534">
        <v>0</v>
      </c>
      <c r="T407" s="533"/>
      <c r="U407" s="535">
        <v>0</v>
      </c>
    </row>
    <row r="408" spans="1:21" ht="14.4" customHeight="1" x14ac:dyDescent="0.3">
      <c r="A408" s="528">
        <v>29</v>
      </c>
      <c r="B408" s="529" t="s">
        <v>451</v>
      </c>
      <c r="C408" s="529" t="s">
        <v>669</v>
      </c>
      <c r="D408" s="530" t="s">
        <v>1370</v>
      </c>
      <c r="E408" s="531" t="s">
        <v>678</v>
      </c>
      <c r="F408" s="529" t="s">
        <v>666</v>
      </c>
      <c r="G408" s="529" t="s">
        <v>905</v>
      </c>
      <c r="H408" s="529" t="s">
        <v>452</v>
      </c>
      <c r="I408" s="529" t="s">
        <v>589</v>
      </c>
      <c r="J408" s="529" t="s">
        <v>590</v>
      </c>
      <c r="K408" s="529" t="s">
        <v>906</v>
      </c>
      <c r="L408" s="532">
        <v>61.97</v>
      </c>
      <c r="M408" s="532">
        <v>619.70000000000005</v>
      </c>
      <c r="N408" s="529">
        <v>10</v>
      </c>
      <c r="O408" s="533">
        <v>4</v>
      </c>
      <c r="P408" s="532">
        <v>247.88</v>
      </c>
      <c r="Q408" s="534">
        <v>0.39999999999999997</v>
      </c>
      <c r="R408" s="529">
        <v>4</v>
      </c>
      <c r="S408" s="534">
        <v>0.4</v>
      </c>
      <c r="T408" s="533">
        <v>1.5</v>
      </c>
      <c r="U408" s="535">
        <v>0.375</v>
      </c>
    </row>
    <row r="409" spans="1:21" ht="14.4" customHeight="1" x14ac:dyDescent="0.3">
      <c r="A409" s="528">
        <v>29</v>
      </c>
      <c r="B409" s="529" t="s">
        <v>451</v>
      </c>
      <c r="C409" s="529" t="s">
        <v>669</v>
      </c>
      <c r="D409" s="530" t="s">
        <v>1370</v>
      </c>
      <c r="E409" s="531" t="s">
        <v>678</v>
      </c>
      <c r="F409" s="529" t="s">
        <v>666</v>
      </c>
      <c r="G409" s="529" t="s">
        <v>1216</v>
      </c>
      <c r="H409" s="529" t="s">
        <v>1371</v>
      </c>
      <c r="I409" s="529" t="s">
        <v>1309</v>
      </c>
      <c r="J409" s="529" t="s">
        <v>1310</v>
      </c>
      <c r="K409" s="529" t="s">
        <v>1311</v>
      </c>
      <c r="L409" s="532">
        <v>46.07</v>
      </c>
      <c r="M409" s="532">
        <v>46.07</v>
      </c>
      <c r="N409" s="529">
        <v>1</v>
      </c>
      <c r="O409" s="533">
        <v>1</v>
      </c>
      <c r="P409" s="532">
        <v>46.07</v>
      </c>
      <c r="Q409" s="534">
        <v>1</v>
      </c>
      <c r="R409" s="529">
        <v>1</v>
      </c>
      <c r="S409" s="534">
        <v>1</v>
      </c>
      <c r="T409" s="533">
        <v>1</v>
      </c>
      <c r="U409" s="535">
        <v>1</v>
      </c>
    </row>
    <row r="410" spans="1:21" ht="14.4" customHeight="1" x14ac:dyDescent="0.3">
      <c r="A410" s="528">
        <v>29</v>
      </c>
      <c r="B410" s="529" t="s">
        <v>451</v>
      </c>
      <c r="C410" s="529" t="s">
        <v>669</v>
      </c>
      <c r="D410" s="530" t="s">
        <v>1370</v>
      </c>
      <c r="E410" s="531" t="s">
        <v>678</v>
      </c>
      <c r="F410" s="529" t="s">
        <v>666</v>
      </c>
      <c r="G410" s="529" t="s">
        <v>1216</v>
      </c>
      <c r="H410" s="529" t="s">
        <v>452</v>
      </c>
      <c r="I410" s="529" t="s">
        <v>1312</v>
      </c>
      <c r="J410" s="529" t="s">
        <v>1313</v>
      </c>
      <c r="K410" s="529" t="s">
        <v>1314</v>
      </c>
      <c r="L410" s="532">
        <v>0</v>
      </c>
      <c r="M410" s="532">
        <v>0</v>
      </c>
      <c r="N410" s="529">
        <v>1</v>
      </c>
      <c r="O410" s="533">
        <v>0.5</v>
      </c>
      <c r="P410" s="532"/>
      <c r="Q410" s="534"/>
      <c r="R410" s="529"/>
      <c r="S410" s="534">
        <v>0</v>
      </c>
      <c r="T410" s="533"/>
      <c r="U410" s="535">
        <v>0</v>
      </c>
    </row>
    <row r="411" spans="1:21" ht="14.4" customHeight="1" x14ac:dyDescent="0.3">
      <c r="A411" s="528">
        <v>29</v>
      </c>
      <c r="B411" s="529" t="s">
        <v>451</v>
      </c>
      <c r="C411" s="529" t="s">
        <v>669</v>
      </c>
      <c r="D411" s="530" t="s">
        <v>1370</v>
      </c>
      <c r="E411" s="531" t="s">
        <v>678</v>
      </c>
      <c r="F411" s="529" t="s">
        <v>666</v>
      </c>
      <c r="G411" s="529" t="s">
        <v>1315</v>
      </c>
      <c r="H411" s="529" t="s">
        <v>452</v>
      </c>
      <c r="I411" s="529" t="s">
        <v>1316</v>
      </c>
      <c r="J411" s="529" t="s">
        <v>1317</v>
      </c>
      <c r="K411" s="529" t="s">
        <v>1318</v>
      </c>
      <c r="L411" s="532">
        <v>256.67</v>
      </c>
      <c r="M411" s="532">
        <v>256.67</v>
      </c>
      <c r="N411" s="529">
        <v>1</v>
      </c>
      <c r="O411" s="533">
        <v>1</v>
      </c>
      <c r="P411" s="532">
        <v>256.67</v>
      </c>
      <c r="Q411" s="534">
        <v>1</v>
      </c>
      <c r="R411" s="529">
        <v>1</v>
      </c>
      <c r="S411" s="534">
        <v>1</v>
      </c>
      <c r="T411" s="533">
        <v>1</v>
      </c>
      <c r="U411" s="535">
        <v>1</v>
      </c>
    </row>
    <row r="412" spans="1:21" ht="14.4" customHeight="1" x14ac:dyDescent="0.3">
      <c r="A412" s="528">
        <v>29</v>
      </c>
      <c r="B412" s="529" t="s">
        <v>451</v>
      </c>
      <c r="C412" s="529" t="s">
        <v>669</v>
      </c>
      <c r="D412" s="530" t="s">
        <v>1370</v>
      </c>
      <c r="E412" s="531" t="s">
        <v>678</v>
      </c>
      <c r="F412" s="529" t="s">
        <v>666</v>
      </c>
      <c r="G412" s="529" t="s">
        <v>736</v>
      </c>
      <c r="H412" s="529" t="s">
        <v>1371</v>
      </c>
      <c r="I412" s="529" t="s">
        <v>742</v>
      </c>
      <c r="J412" s="529" t="s">
        <v>738</v>
      </c>
      <c r="K412" s="529" t="s">
        <v>743</v>
      </c>
      <c r="L412" s="532">
        <v>543.39</v>
      </c>
      <c r="M412" s="532">
        <v>543.39</v>
      </c>
      <c r="N412" s="529">
        <v>1</v>
      </c>
      <c r="O412" s="533">
        <v>1</v>
      </c>
      <c r="P412" s="532">
        <v>543.39</v>
      </c>
      <c r="Q412" s="534">
        <v>1</v>
      </c>
      <c r="R412" s="529">
        <v>1</v>
      </c>
      <c r="S412" s="534">
        <v>1</v>
      </c>
      <c r="T412" s="533">
        <v>1</v>
      </c>
      <c r="U412" s="535">
        <v>1</v>
      </c>
    </row>
    <row r="413" spans="1:21" ht="14.4" customHeight="1" x14ac:dyDescent="0.3">
      <c r="A413" s="528">
        <v>29</v>
      </c>
      <c r="B413" s="529" t="s">
        <v>451</v>
      </c>
      <c r="C413" s="529" t="s">
        <v>669</v>
      </c>
      <c r="D413" s="530" t="s">
        <v>1370</v>
      </c>
      <c r="E413" s="531" t="s">
        <v>678</v>
      </c>
      <c r="F413" s="529" t="s">
        <v>666</v>
      </c>
      <c r="G413" s="529" t="s">
        <v>736</v>
      </c>
      <c r="H413" s="529" t="s">
        <v>1371</v>
      </c>
      <c r="I413" s="529" t="s">
        <v>742</v>
      </c>
      <c r="J413" s="529" t="s">
        <v>738</v>
      </c>
      <c r="K413" s="529" t="s">
        <v>743</v>
      </c>
      <c r="L413" s="532">
        <v>490.89</v>
      </c>
      <c r="M413" s="532">
        <v>490.89</v>
      </c>
      <c r="N413" s="529">
        <v>1</v>
      </c>
      <c r="O413" s="533">
        <v>1</v>
      </c>
      <c r="P413" s="532">
        <v>490.89</v>
      </c>
      <c r="Q413" s="534">
        <v>1</v>
      </c>
      <c r="R413" s="529">
        <v>1</v>
      </c>
      <c r="S413" s="534">
        <v>1</v>
      </c>
      <c r="T413" s="533">
        <v>1</v>
      </c>
      <c r="U413" s="535">
        <v>1</v>
      </c>
    </row>
    <row r="414" spans="1:21" ht="14.4" customHeight="1" x14ac:dyDescent="0.3">
      <c r="A414" s="528">
        <v>29</v>
      </c>
      <c r="B414" s="529" t="s">
        <v>451</v>
      </c>
      <c r="C414" s="529" t="s">
        <v>669</v>
      </c>
      <c r="D414" s="530" t="s">
        <v>1370</v>
      </c>
      <c r="E414" s="531" t="s">
        <v>678</v>
      </c>
      <c r="F414" s="529" t="s">
        <v>666</v>
      </c>
      <c r="G414" s="529" t="s">
        <v>736</v>
      </c>
      <c r="H414" s="529" t="s">
        <v>1371</v>
      </c>
      <c r="I414" s="529" t="s">
        <v>1319</v>
      </c>
      <c r="J414" s="529" t="s">
        <v>738</v>
      </c>
      <c r="K414" s="529" t="s">
        <v>1320</v>
      </c>
      <c r="L414" s="532">
        <v>815.1</v>
      </c>
      <c r="M414" s="532">
        <v>1630.2</v>
      </c>
      <c r="N414" s="529">
        <v>2</v>
      </c>
      <c r="O414" s="533">
        <v>2</v>
      </c>
      <c r="P414" s="532">
        <v>815.1</v>
      </c>
      <c r="Q414" s="534">
        <v>0.5</v>
      </c>
      <c r="R414" s="529">
        <v>1</v>
      </c>
      <c r="S414" s="534">
        <v>0.5</v>
      </c>
      <c r="T414" s="533">
        <v>1</v>
      </c>
      <c r="U414" s="535">
        <v>0.5</v>
      </c>
    </row>
    <row r="415" spans="1:21" ht="14.4" customHeight="1" x14ac:dyDescent="0.3">
      <c r="A415" s="528">
        <v>29</v>
      </c>
      <c r="B415" s="529" t="s">
        <v>451</v>
      </c>
      <c r="C415" s="529" t="s">
        <v>669</v>
      </c>
      <c r="D415" s="530" t="s">
        <v>1370</v>
      </c>
      <c r="E415" s="531" t="s">
        <v>678</v>
      </c>
      <c r="F415" s="529" t="s">
        <v>666</v>
      </c>
      <c r="G415" s="529" t="s">
        <v>736</v>
      </c>
      <c r="H415" s="529" t="s">
        <v>1371</v>
      </c>
      <c r="I415" s="529" t="s">
        <v>1321</v>
      </c>
      <c r="J415" s="529" t="s">
        <v>738</v>
      </c>
      <c r="K415" s="529" t="s">
        <v>1322</v>
      </c>
      <c r="L415" s="532">
        <v>923.74</v>
      </c>
      <c r="M415" s="532">
        <v>923.74</v>
      </c>
      <c r="N415" s="529">
        <v>1</v>
      </c>
      <c r="O415" s="533">
        <v>1</v>
      </c>
      <c r="P415" s="532">
        <v>923.74</v>
      </c>
      <c r="Q415" s="534">
        <v>1</v>
      </c>
      <c r="R415" s="529">
        <v>1</v>
      </c>
      <c r="S415" s="534">
        <v>1</v>
      </c>
      <c r="T415" s="533">
        <v>1</v>
      </c>
      <c r="U415" s="535">
        <v>1</v>
      </c>
    </row>
    <row r="416" spans="1:21" ht="14.4" customHeight="1" x14ac:dyDescent="0.3">
      <c r="A416" s="528">
        <v>29</v>
      </c>
      <c r="B416" s="529" t="s">
        <v>451</v>
      </c>
      <c r="C416" s="529" t="s">
        <v>669</v>
      </c>
      <c r="D416" s="530" t="s">
        <v>1370</v>
      </c>
      <c r="E416" s="531" t="s">
        <v>678</v>
      </c>
      <c r="F416" s="529" t="s">
        <v>666</v>
      </c>
      <c r="G416" s="529" t="s">
        <v>748</v>
      </c>
      <c r="H416" s="529" t="s">
        <v>1371</v>
      </c>
      <c r="I416" s="529" t="s">
        <v>1009</v>
      </c>
      <c r="J416" s="529" t="s">
        <v>558</v>
      </c>
      <c r="K416" s="529" t="s">
        <v>1010</v>
      </c>
      <c r="L416" s="532">
        <v>0</v>
      </c>
      <c r="M416" s="532">
        <v>0</v>
      </c>
      <c r="N416" s="529">
        <v>1</v>
      </c>
      <c r="O416" s="533">
        <v>1</v>
      </c>
      <c r="P416" s="532">
        <v>0</v>
      </c>
      <c r="Q416" s="534"/>
      <c r="R416" s="529">
        <v>1</v>
      </c>
      <c r="S416" s="534">
        <v>1</v>
      </c>
      <c r="T416" s="533">
        <v>1</v>
      </c>
      <c r="U416" s="535">
        <v>1</v>
      </c>
    </row>
    <row r="417" spans="1:21" ht="14.4" customHeight="1" x14ac:dyDescent="0.3">
      <c r="A417" s="528">
        <v>29</v>
      </c>
      <c r="B417" s="529" t="s">
        <v>451</v>
      </c>
      <c r="C417" s="529" t="s">
        <v>669</v>
      </c>
      <c r="D417" s="530" t="s">
        <v>1370</v>
      </c>
      <c r="E417" s="531" t="s">
        <v>678</v>
      </c>
      <c r="F417" s="529" t="s">
        <v>666</v>
      </c>
      <c r="G417" s="529" t="s">
        <v>748</v>
      </c>
      <c r="H417" s="529" t="s">
        <v>452</v>
      </c>
      <c r="I417" s="529" t="s">
        <v>557</v>
      </c>
      <c r="J417" s="529" t="s">
        <v>558</v>
      </c>
      <c r="K417" s="529" t="s">
        <v>1011</v>
      </c>
      <c r="L417" s="532">
        <v>36.54</v>
      </c>
      <c r="M417" s="532">
        <v>255.78</v>
      </c>
      <c r="N417" s="529">
        <v>7</v>
      </c>
      <c r="O417" s="533">
        <v>5</v>
      </c>
      <c r="P417" s="532">
        <v>109.62</v>
      </c>
      <c r="Q417" s="534">
        <v>0.4285714285714286</v>
      </c>
      <c r="R417" s="529">
        <v>3</v>
      </c>
      <c r="S417" s="534">
        <v>0.42857142857142855</v>
      </c>
      <c r="T417" s="533">
        <v>2</v>
      </c>
      <c r="U417" s="535">
        <v>0.4</v>
      </c>
    </row>
    <row r="418" spans="1:21" ht="14.4" customHeight="1" x14ac:dyDescent="0.3">
      <c r="A418" s="528">
        <v>29</v>
      </c>
      <c r="B418" s="529" t="s">
        <v>451</v>
      </c>
      <c r="C418" s="529" t="s">
        <v>669</v>
      </c>
      <c r="D418" s="530" t="s">
        <v>1370</v>
      </c>
      <c r="E418" s="531" t="s">
        <v>678</v>
      </c>
      <c r="F418" s="529" t="s">
        <v>666</v>
      </c>
      <c r="G418" s="529" t="s">
        <v>1323</v>
      </c>
      <c r="H418" s="529" t="s">
        <v>452</v>
      </c>
      <c r="I418" s="529" t="s">
        <v>1324</v>
      </c>
      <c r="J418" s="529" t="s">
        <v>1325</v>
      </c>
      <c r="K418" s="529" t="s">
        <v>1326</v>
      </c>
      <c r="L418" s="532">
        <v>47.53</v>
      </c>
      <c r="M418" s="532">
        <v>47.53</v>
      </c>
      <c r="N418" s="529">
        <v>1</v>
      </c>
      <c r="O418" s="533">
        <v>1</v>
      </c>
      <c r="P418" s="532">
        <v>47.53</v>
      </c>
      <c r="Q418" s="534">
        <v>1</v>
      </c>
      <c r="R418" s="529">
        <v>1</v>
      </c>
      <c r="S418" s="534">
        <v>1</v>
      </c>
      <c r="T418" s="533">
        <v>1</v>
      </c>
      <c r="U418" s="535">
        <v>1</v>
      </c>
    </row>
    <row r="419" spans="1:21" ht="14.4" customHeight="1" x14ac:dyDescent="0.3">
      <c r="A419" s="528">
        <v>29</v>
      </c>
      <c r="B419" s="529" t="s">
        <v>451</v>
      </c>
      <c r="C419" s="529" t="s">
        <v>669</v>
      </c>
      <c r="D419" s="530" t="s">
        <v>1370</v>
      </c>
      <c r="E419" s="531" t="s">
        <v>678</v>
      </c>
      <c r="F419" s="529" t="s">
        <v>666</v>
      </c>
      <c r="G419" s="529" t="s">
        <v>919</v>
      </c>
      <c r="H419" s="529" t="s">
        <v>452</v>
      </c>
      <c r="I419" s="529" t="s">
        <v>1327</v>
      </c>
      <c r="J419" s="529" t="s">
        <v>921</v>
      </c>
      <c r="K419" s="529" t="s">
        <v>922</v>
      </c>
      <c r="L419" s="532">
        <v>90.53</v>
      </c>
      <c r="M419" s="532">
        <v>90.53</v>
      </c>
      <c r="N419" s="529">
        <v>1</v>
      </c>
      <c r="O419" s="533">
        <v>1</v>
      </c>
      <c r="P419" s="532">
        <v>90.53</v>
      </c>
      <c r="Q419" s="534">
        <v>1</v>
      </c>
      <c r="R419" s="529">
        <v>1</v>
      </c>
      <c r="S419" s="534">
        <v>1</v>
      </c>
      <c r="T419" s="533">
        <v>1</v>
      </c>
      <c r="U419" s="535">
        <v>1</v>
      </c>
    </row>
    <row r="420" spans="1:21" ht="14.4" customHeight="1" x14ac:dyDescent="0.3">
      <c r="A420" s="528">
        <v>29</v>
      </c>
      <c r="B420" s="529" t="s">
        <v>451</v>
      </c>
      <c r="C420" s="529" t="s">
        <v>669</v>
      </c>
      <c r="D420" s="530" t="s">
        <v>1370</v>
      </c>
      <c r="E420" s="531" t="s">
        <v>678</v>
      </c>
      <c r="F420" s="529" t="s">
        <v>666</v>
      </c>
      <c r="G420" s="529" t="s">
        <v>763</v>
      </c>
      <c r="H420" s="529" t="s">
        <v>452</v>
      </c>
      <c r="I420" s="529" t="s">
        <v>481</v>
      </c>
      <c r="J420" s="529" t="s">
        <v>764</v>
      </c>
      <c r="K420" s="529" t="s">
        <v>765</v>
      </c>
      <c r="L420" s="532">
        <v>0</v>
      </c>
      <c r="M420" s="532">
        <v>0</v>
      </c>
      <c r="N420" s="529">
        <v>5</v>
      </c>
      <c r="O420" s="533">
        <v>4</v>
      </c>
      <c r="P420" s="532">
        <v>0</v>
      </c>
      <c r="Q420" s="534"/>
      <c r="R420" s="529">
        <v>4</v>
      </c>
      <c r="S420" s="534">
        <v>0.8</v>
      </c>
      <c r="T420" s="533">
        <v>3</v>
      </c>
      <c r="U420" s="535">
        <v>0.75</v>
      </c>
    </row>
    <row r="421" spans="1:21" ht="14.4" customHeight="1" x14ac:dyDescent="0.3">
      <c r="A421" s="528">
        <v>29</v>
      </c>
      <c r="B421" s="529" t="s">
        <v>451</v>
      </c>
      <c r="C421" s="529" t="s">
        <v>669</v>
      </c>
      <c r="D421" s="530" t="s">
        <v>1370</v>
      </c>
      <c r="E421" s="531" t="s">
        <v>678</v>
      </c>
      <c r="F421" s="529" t="s">
        <v>666</v>
      </c>
      <c r="G421" s="529" t="s">
        <v>763</v>
      </c>
      <c r="H421" s="529" t="s">
        <v>452</v>
      </c>
      <c r="I421" s="529" t="s">
        <v>1328</v>
      </c>
      <c r="J421" s="529" t="s">
        <v>1329</v>
      </c>
      <c r="K421" s="529" t="s">
        <v>1330</v>
      </c>
      <c r="L421" s="532">
        <v>0</v>
      </c>
      <c r="M421" s="532">
        <v>0</v>
      </c>
      <c r="N421" s="529">
        <v>1</v>
      </c>
      <c r="O421" s="533">
        <v>0.5</v>
      </c>
      <c r="P421" s="532">
        <v>0</v>
      </c>
      <c r="Q421" s="534"/>
      <c r="R421" s="529">
        <v>1</v>
      </c>
      <c r="S421" s="534">
        <v>1</v>
      </c>
      <c r="T421" s="533">
        <v>0.5</v>
      </c>
      <c r="U421" s="535">
        <v>1</v>
      </c>
    </row>
    <row r="422" spans="1:21" ht="14.4" customHeight="1" x14ac:dyDescent="0.3">
      <c r="A422" s="528">
        <v>29</v>
      </c>
      <c r="B422" s="529" t="s">
        <v>451</v>
      </c>
      <c r="C422" s="529" t="s">
        <v>669</v>
      </c>
      <c r="D422" s="530" t="s">
        <v>1370</v>
      </c>
      <c r="E422" s="531" t="s">
        <v>678</v>
      </c>
      <c r="F422" s="529" t="s">
        <v>666</v>
      </c>
      <c r="G422" s="529" t="s">
        <v>766</v>
      </c>
      <c r="H422" s="529" t="s">
        <v>452</v>
      </c>
      <c r="I422" s="529" t="s">
        <v>593</v>
      </c>
      <c r="J422" s="529" t="s">
        <v>594</v>
      </c>
      <c r="K422" s="529" t="s">
        <v>768</v>
      </c>
      <c r="L422" s="532">
        <v>289.27</v>
      </c>
      <c r="M422" s="532">
        <v>4917.5899999999992</v>
      </c>
      <c r="N422" s="529">
        <v>17</v>
      </c>
      <c r="O422" s="533">
        <v>15</v>
      </c>
      <c r="P422" s="532">
        <v>4339.0499999999993</v>
      </c>
      <c r="Q422" s="534">
        <v>0.88235294117647056</v>
      </c>
      <c r="R422" s="529">
        <v>15</v>
      </c>
      <c r="S422" s="534">
        <v>0.88235294117647056</v>
      </c>
      <c r="T422" s="533">
        <v>13</v>
      </c>
      <c r="U422" s="535">
        <v>0.8666666666666667</v>
      </c>
    </row>
    <row r="423" spans="1:21" ht="14.4" customHeight="1" x14ac:dyDescent="0.3">
      <c r="A423" s="528">
        <v>29</v>
      </c>
      <c r="B423" s="529" t="s">
        <v>451</v>
      </c>
      <c r="C423" s="529" t="s">
        <v>669</v>
      </c>
      <c r="D423" s="530" t="s">
        <v>1370</v>
      </c>
      <c r="E423" s="531" t="s">
        <v>678</v>
      </c>
      <c r="F423" s="529" t="s">
        <v>666</v>
      </c>
      <c r="G423" s="529" t="s">
        <v>766</v>
      </c>
      <c r="H423" s="529" t="s">
        <v>452</v>
      </c>
      <c r="I423" s="529" t="s">
        <v>593</v>
      </c>
      <c r="J423" s="529" t="s">
        <v>594</v>
      </c>
      <c r="K423" s="529" t="s">
        <v>768</v>
      </c>
      <c r="L423" s="532">
        <v>299.24</v>
      </c>
      <c r="M423" s="532">
        <v>6882.52</v>
      </c>
      <c r="N423" s="529">
        <v>23</v>
      </c>
      <c r="O423" s="533">
        <v>14</v>
      </c>
      <c r="P423" s="532">
        <v>5087.08</v>
      </c>
      <c r="Q423" s="534">
        <v>0.73913043478260865</v>
      </c>
      <c r="R423" s="529">
        <v>17</v>
      </c>
      <c r="S423" s="534">
        <v>0.73913043478260865</v>
      </c>
      <c r="T423" s="533">
        <v>10</v>
      </c>
      <c r="U423" s="535">
        <v>0.7142857142857143</v>
      </c>
    </row>
    <row r="424" spans="1:21" ht="14.4" customHeight="1" x14ac:dyDescent="0.3">
      <c r="A424" s="528">
        <v>29</v>
      </c>
      <c r="B424" s="529" t="s">
        <v>451</v>
      </c>
      <c r="C424" s="529" t="s">
        <v>669</v>
      </c>
      <c r="D424" s="530" t="s">
        <v>1370</v>
      </c>
      <c r="E424" s="531" t="s">
        <v>678</v>
      </c>
      <c r="F424" s="529" t="s">
        <v>666</v>
      </c>
      <c r="G424" s="529" t="s">
        <v>769</v>
      </c>
      <c r="H424" s="529" t="s">
        <v>452</v>
      </c>
      <c r="I424" s="529" t="s">
        <v>1331</v>
      </c>
      <c r="J424" s="529" t="s">
        <v>1332</v>
      </c>
      <c r="K424" s="529" t="s">
        <v>1333</v>
      </c>
      <c r="L424" s="532">
        <v>51.21</v>
      </c>
      <c r="M424" s="532">
        <v>51.21</v>
      </c>
      <c r="N424" s="529">
        <v>1</v>
      </c>
      <c r="O424" s="533">
        <v>0.5</v>
      </c>
      <c r="P424" s="532"/>
      <c r="Q424" s="534">
        <v>0</v>
      </c>
      <c r="R424" s="529"/>
      <c r="S424" s="534">
        <v>0</v>
      </c>
      <c r="T424" s="533"/>
      <c r="U424" s="535">
        <v>0</v>
      </c>
    </row>
    <row r="425" spans="1:21" ht="14.4" customHeight="1" x14ac:dyDescent="0.3">
      <c r="A425" s="528">
        <v>29</v>
      </c>
      <c r="B425" s="529" t="s">
        <v>451</v>
      </c>
      <c r="C425" s="529" t="s">
        <v>669</v>
      </c>
      <c r="D425" s="530" t="s">
        <v>1370</v>
      </c>
      <c r="E425" s="531" t="s">
        <v>678</v>
      </c>
      <c r="F425" s="529" t="s">
        <v>666</v>
      </c>
      <c r="G425" s="529" t="s">
        <v>1334</v>
      </c>
      <c r="H425" s="529" t="s">
        <v>452</v>
      </c>
      <c r="I425" s="529" t="s">
        <v>1335</v>
      </c>
      <c r="J425" s="529" t="s">
        <v>1336</v>
      </c>
      <c r="K425" s="529" t="s">
        <v>1337</v>
      </c>
      <c r="L425" s="532">
        <v>657.67</v>
      </c>
      <c r="M425" s="532">
        <v>3288.35</v>
      </c>
      <c r="N425" s="529">
        <v>5</v>
      </c>
      <c r="O425" s="533">
        <v>2</v>
      </c>
      <c r="P425" s="532">
        <v>2630.68</v>
      </c>
      <c r="Q425" s="534">
        <v>0.79999999999999993</v>
      </c>
      <c r="R425" s="529">
        <v>4</v>
      </c>
      <c r="S425" s="534">
        <v>0.8</v>
      </c>
      <c r="T425" s="533">
        <v>1.5</v>
      </c>
      <c r="U425" s="535">
        <v>0.75</v>
      </c>
    </row>
    <row r="426" spans="1:21" ht="14.4" customHeight="1" x14ac:dyDescent="0.3">
      <c r="A426" s="528">
        <v>29</v>
      </c>
      <c r="B426" s="529" t="s">
        <v>451</v>
      </c>
      <c r="C426" s="529" t="s">
        <v>669</v>
      </c>
      <c r="D426" s="530" t="s">
        <v>1370</v>
      </c>
      <c r="E426" s="531" t="s">
        <v>678</v>
      </c>
      <c r="F426" s="529" t="s">
        <v>666</v>
      </c>
      <c r="G426" s="529" t="s">
        <v>1338</v>
      </c>
      <c r="H426" s="529" t="s">
        <v>1371</v>
      </c>
      <c r="I426" s="529" t="s">
        <v>1339</v>
      </c>
      <c r="J426" s="529" t="s">
        <v>1340</v>
      </c>
      <c r="K426" s="529" t="s">
        <v>1341</v>
      </c>
      <c r="L426" s="532">
        <v>99.66</v>
      </c>
      <c r="M426" s="532">
        <v>298.98</v>
      </c>
      <c r="N426" s="529">
        <v>3</v>
      </c>
      <c r="O426" s="533">
        <v>1</v>
      </c>
      <c r="P426" s="532">
        <v>298.98</v>
      </c>
      <c r="Q426" s="534">
        <v>1</v>
      </c>
      <c r="R426" s="529">
        <v>3</v>
      </c>
      <c r="S426" s="534">
        <v>1</v>
      </c>
      <c r="T426" s="533">
        <v>1</v>
      </c>
      <c r="U426" s="535">
        <v>1</v>
      </c>
    </row>
    <row r="427" spans="1:21" ht="14.4" customHeight="1" x14ac:dyDescent="0.3">
      <c r="A427" s="528">
        <v>29</v>
      </c>
      <c r="B427" s="529" t="s">
        <v>451</v>
      </c>
      <c r="C427" s="529" t="s">
        <v>669</v>
      </c>
      <c r="D427" s="530" t="s">
        <v>1370</v>
      </c>
      <c r="E427" s="531" t="s">
        <v>678</v>
      </c>
      <c r="F427" s="529" t="s">
        <v>666</v>
      </c>
      <c r="G427" s="529" t="s">
        <v>781</v>
      </c>
      <c r="H427" s="529" t="s">
        <v>452</v>
      </c>
      <c r="I427" s="529" t="s">
        <v>597</v>
      </c>
      <c r="J427" s="529" t="s">
        <v>598</v>
      </c>
      <c r="K427" s="529" t="s">
        <v>782</v>
      </c>
      <c r="L427" s="532">
        <v>61.97</v>
      </c>
      <c r="M427" s="532">
        <v>185.91</v>
      </c>
      <c r="N427" s="529">
        <v>3</v>
      </c>
      <c r="O427" s="533">
        <v>3</v>
      </c>
      <c r="P427" s="532">
        <v>61.97</v>
      </c>
      <c r="Q427" s="534">
        <v>0.33333333333333331</v>
      </c>
      <c r="R427" s="529">
        <v>1</v>
      </c>
      <c r="S427" s="534">
        <v>0.33333333333333331</v>
      </c>
      <c r="T427" s="533">
        <v>1</v>
      </c>
      <c r="U427" s="535">
        <v>0.33333333333333331</v>
      </c>
    </row>
    <row r="428" spans="1:21" ht="14.4" customHeight="1" x14ac:dyDescent="0.3">
      <c r="A428" s="528">
        <v>29</v>
      </c>
      <c r="B428" s="529" t="s">
        <v>451</v>
      </c>
      <c r="C428" s="529" t="s">
        <v>669</v>
      </c>
      <c r="D428" s="530" t="s">
        <v>1370</v>
      </c>
      <c r="E428" s="531" t="s">
        <v>678</v>
      </c>
      <c r="F428" s="529" t="s">
        <v>666</v>
      </c>
      <c r="G428" s="529" t="s">
        <v>929</v>
      </c>
      <c r="H428" s="529" t="s">
        <v>1371</v>
      </c>
      <c r="I428" s="529" t="s">
        <v>1342</v>
      </c>
      <c r="J428" s="529" t="s">
        <v>1343</v>
      </c>
      <c r="K428" s="529" t="s">
        <v>1344</v>
      </c>
      <c r="L428" s="532">
        <v>140.94999999999999</v>
      </c>
      <c r="M428" s="532">
        <v>140.94999999999999</v>
      </c>
      <c r="N428" s="529">
        <v>1</v>
      </c>
      <c r="O428" s="533">
        <v>0.5</v>
      </c>
      <c r="P428" s="532"/>
      <c r="Q428" s="534">
        <v>0</v>
      </c>
      <c r="R428" s="529"/>
      <c r="S428" s="534">
        <v>0</v>
      </c>
      <c r="T428" s="533"/>
      <c r="U428" s="535">
        <v>0</v>
      </c>
    </row>
    <row r="429" spans="1:21" ht="14.4" customHeight="1" x14ac:dyDescent="0.3">
      <c r="A429" s="528">
        <v>29</v>
      </c>
      <c r="B429" s="529" t="s">
        <v>451</v>
      </c>
      <c r="C429" s="529" t="s">
        <v>669</v>
      </c>
      <c r="D429" s="530" t="s">
        <v>1370</v>
      </c>
      <c r="E429" s="531" t="s">
        <v>678</v>
      </c>
      <c r="F429" s="529" t="s">
        <v>666</v>
      </c>
      <c r="G429" s="529" t="s">
        <v>929</v>
      </c>
      <c r="H429" s="529" t="s">
        <v>1371</v>
      </c>
      <c r="I429" s="529" t="s">
        <v>1345</v>
      </c>
      <c r="J429" s="529" t="s">
        <v>934</v>
      </c>
      <c r="K429" s="529" t="s">
        <v>1346</v>
      </c>
      <c r="L429" s="532">
        <v>93.96</v>
      </c>
      <c r="M429" s="532">
        <v>187.92</v>
      </c>
      <c r="N429" s="529">
        <v>2</v>
      </c>
      <c r="O429" s="533">
        <v>1.5</v>
      </c>
      <c r="P429" s="532">
        <v>93.96</v>
      </c>
      <c r="Q429" s="534">
        <v>0.5</v>
      </c>
      <c r="R429" s="529">
        <v>1</v>
      </c>
      <c r="S429" s="534">
        <v>0.5</v>
      </c>
      <c r="T429" s="533">
        <v>1</v>
      </c>
      <c r="U429" s="535">
        <v>0.66666666666666663</v>
      </c>
    </row>
    <row r="430" spans="1:21" ht="14.4" customHeight="1" x14ac:dyDescent="0.3">
      <c r="A430" s="528">
        <v>29</v>
      </c>
      <c r="B430" s="529" t="s">
        <v>451</v>
      </c>
      <c r="C430" s="529" t="s">
        <v>669</v>
      </c>
      <c r="D430" s="530" t="s">
        <v>1370</v>
      </c>
      <c r="E430" s="531" t="s">
        <v>678</v>
      </c>
      <c r="F430" s="529" t="s">
        <v>666</v>
      </c>
      <c r="G430" s="529" t="s">
        <v>929</v>
      </c>
      <c r="H430" s="529" t="s">
        <v>1371</v>
      </c>
      <c r="I430" s="529" t="s">
        <v>1347</v>
      </c>
      <c r="J430" s="529" t="s">
        <v>934</v>
      </c>
      <c r="K430" s="529" t="s">
        <v>1348</v>
      </c>
      <c r="L430" s="532">
        <v>156.61000000000001</v>
      </c>
      <c r="M430" s="532">
        <v>156.61000000000001</v>
      </c>
      <c r="N430" s="529">
        <v>1</v>
      </c>
      <c r="O430" s="533">
        <v>1</v>
      </c>
      <c r="P430" s="532"/>
      <c r="Q430" s="534">
        <v>0</v>
      </c>
      <c r="R430" s="529"/>
      <c r="S430" s="534">
        <v>0</v>
      </c>
      <c r="T430" s="533"/>
      <c r="U430" s="535">
        <v>0</v>
      </c>
    </row>
    <row r="431" spans="1:21" ht="14.4" customHeight="1" x14ac:dyDescent="0.3">
      <c r="A431" s="528">
        <v>29</v>
      </c>
      <c r="B431" s="529" t="s">
        <v>451</v>
      </c>
      <c r="C431" s="529" t="s">
        <v>669</v>
      </c>
      <c r="D431" s="530" t="s">
        <v>1370</v>
      </c>
      <c r="E431" s="531" t="s">
        <v>678</v>
      </c>
      <c r="F431" s="529" t="s">
        <v>666</v>
      </c>
      <c r="G431" s="529" t="s">
        <v>783</v>
      </c>
      <c r="H431" s="529" t="s">
        <v>452</v>
      </c>
      <c r="I431" s="529" t="s">
        <v>1031</v>
      </c>
      <c r="J431" s="529" t="s">
        <v>571</v>
      </c>
      <c r="K431" s="529" t="s">
        <v>1032</v>
      </c>
      <c r="L431" s="532">
        <v>50.32</v>
      </c>
      <c r="M431" s="532">
        <v>50.32</v>
      </c>
      <c r="N431" s="529">
        <v>1</v>
      </c>
      <c r="O431" s="533">
        <v>1</v>
      </c>
      <c r="P431" s="532"/>
      <c r="Q431" s="534">
        <v>0</v>
      </c>
      <c r="R431" s="529"/>
      <c r="S431" s="534">
        <v>0</v>
      </c>
      <c r="T431" s="533"/>
      <c r="U431" s="535">
        <v>0</v>
      </c>
    </row>
    <row r="432" spans="1:21" ht="14.4" customHeight="1" x14ac:dyDescent="0.3">
      <c r="A432" s="528">
        <v>29</v>
      </c>
      <c r="B432" s="529" t="s">
        <v>451</v>
      </c>
      <c r="C432" s="529" t="s">
        <v>669</v>
      </c>
      <c r="D432" s="530" t="s">
        <v>1370</v>
      </c>
      <c r="E432" s="531" t="s">
        <v>678</v>
      </c>
      <c r="F432" s="529" t="s">
        <v>666</v>
      </c>
      <c r="G432" s="529" t="s">
        <v>783</v>
      </c>
      <c r="H432" s="529" t="s">
        <v>452</v>
      </c>
      <c r="I432" s="529" t="s">
        <v>1349</v>
      </c>
      <c r="J432" s="529" t="s">
        <v>571</v>
      </c>
      <c r="K432" s="529" t="s">
        <v>1350</v>
      </c>
      <c r="L432" s="532">
        <v>0</v>
      </c>
      <c r="M432" s="532">
        <v>0</v>
      </c>
      <c r="N432" s="529">
        <v>1</v>
      </c>
      <c r="O432" s="533">
        <v>0.5</v>
      </c>
      <c r="P432" s="532"/>
      <c r="Q432" s="534"/>
      <c r="R432" s="529"/>
      <c r="S432" s="534">
        <v>0</v>
      </c>
      <c r="T432" s="533"/>
      <c r="U432" s="535">
        <v>0</v>
      </c>
    </row>
    <row r="433" spans="1:21" ht="14.4" customHeight="1" x14ac:dyDescent="0.3">
      <c r="A433" s="528">
        <v>29</v>
      </c>
      <c r="B433" s="529" t="s">
        <v>451</v>
      </c>
      <c r="C433" s="529" t="s">
        <v>669</v>
      </c>
      <c r="D433" s="530" t="s">
        <v>1370</v>
      </c>
      <c r="E433" s="531" t="s">
        <v>678</v>
      </c>
      <c r="F433" s="529" t="s">
        <v>666</v>
      </c>
      <c r="G433" s="529" t="s">
        <v>1351</v>
      </c>
      <c r="H433" s="529" t="s">
        <v>452</v>
      </c>
      <c r="I433" s="529" t="s">
        <v>1352</v>
      </c>
      <c r="J433" s="529" t="s">
        <v>1353</v>
      </c>
      <c r="K433" s="529" t="s">
        <v>1354</v>
      </c>
      <c r="L433" s="532">
        <v>0</v>
      </c>
      <c r="M433" s="532">
        <v>0</v>
      </c>
      <c r="N433" s="529">
        <v>1</v>
      </c>
      <c r="O433" s="533">
        <v>1</v>
      </c>
      <c r="P433" s="532"/>
      <c r="Q433" s="534"/>
      <c r="R433" s="529"/>
      <c r="S433" s="534">
        <v>0</v>
      </c>
      <c r="T433" s="533"/>
      <c r="U433" s="535">
        <v>0</v>
      </c>
    </row>
    <row r="434" spans="1:21" ht="14.4" customHeight="1" x14ac:dyDescent="0.3">
      <c r="A434" s="528">
        <v>29</v>
      </c>
      <c r="B434" s="529" t="s">
        <v>451</v>
      </c>
      <c r="C434" s="529" t="s">
        <v>669</v>
      </c>
      <c r="D434" s="530" t="s">
        <v>1370</v>
      </c>
      <c r="E434" s="531" t="s">
        <v>678</v>
      </c>
      <c r="F434" s="529" t="s">
        <v>667</v>
      </c>
      <c r="G434" s="529" t="s">
        <v>790</v>
      </c>
      <c r="H434" s="529" t="s">
        <v>452</v>
      </c>
      <c r="I434" s="529" t="s">
        <v>1147</v>
      </c>
      <c r="J434" s="529" t="s">
        <v>676</v>
      </c>
      <c r="K434" s="529"/>
      <c r="L434" s="532">
        <v>0</v>
      </c>
      <c r="M434" s="532">
        <v>0</v>
      </c>
      <c r="N434" s="529">
        <v>4</v>
      </c>
      <c r="O434" s="533">
        <v>4</v>
      </c>
      <c r="P434" s="532">
        <v>0</v>
      </c>
      <c r="Q434" s="534"/>
      <c r="R434" s="529">
        <v>4</v>
      </c>
      <c r="S434" s="534">
        <v>1</v>
      </c>
      <c r="T434" s="533">
        <v>4</v>
      </c>
      <c r="U434" s="535">
        <v>1</v>
      </c>
    </row>
    <row r="435" spans="1:21" ht="14.4" customHeight="1" x14ac:dyDescent="0.3">
      <c r="A435" s="528">
        <v>29</v>
      </c>
      <c r="B435" s="529" t="s">
        <v>451</v>
      </c>
      <c r="C435" s="529" t="s">
        <v>669</v>
      </c>
      <c r="D435" s="530" t="s">
        <v>1370</v>
      </c>
      <c r="E435" s="531" t="s">
        <v>678</v>
      </c>
      <c r="F435" s="529" t="s">
        <v>667</v>
      </c>
      <c r="G435" s="529" t="s">
        <v>790</v>
      </c>
      <c r="H435" s="529" t="s">
        <v>452</v>
      </c>
      <c r="I435" s="529" t="s">
        <v>1355</v>
      </c>
      <c r="J435" s="529" t="s">
        <v>676</v>
      </c>
      <c r="K435" s="529"/>
      <c r="L435" s="532">
        <v>0</v>
      </c>
      <c r="M435" s="532">
        <v>0</v>
      </c>
      <c r="N435" s="529">
        <v>1</v>
      </c>
      <c r="O435" s="533">
        <v>1</v>
      </c>
      <c r="P435" s="532">
        <v>0</v>
      </c>
      <c r="Q435" s="534"/>
      <c r="R435" s="529">
        <v>1</v>
      </c>
      <c r="S435" s="534">
        <v>1</v>
      </c>
      <c r="T435" s="533">
        <v>1</v>
      </c>
      <c r="U435" s="535">
        <v>1</v>
      </c>
    </row>
    <row r="436" spans="1:21" ht="14.4" customHeight="1" x14ac:dyDescent="0.3">
      <c r="A436" s="528">
        <v>29</v>
      </c>
      <c r="B436" s="529" t="s">
        <v>451</v>
      </c>
      <c r="C436" s="529" t="s">
        <v>669</v>
      </c>
      <c r="D436" s="530" t="s">
        <v>1370</v>
      </c>
      <c r="E436" s="531" t="s">
        <v>678</v>
      </c>
      <c r="F436" s="529" t="s">
        <v>668</v>
      </c>
      <c r="G436" s="529" t="s">
        <v>793</v>
      </c>
      <c r="H436" s="529" t="s">
        <v>452</v>
      </c>
      <c r="I436" s="529" t="s">
        <v>1356</v>
      </c>
      <c r="J436" s="529" t="s">
        <v>1118</v>
      </c>
      <c r="K436" s="529" t="s">
        <v>1150</v>
      </c>
      <c r="L436" s="532">
        <v>100</v>
      </c>
      <c r="M436" s="532">
        <v>300</v>
      </c>
      <c r="N436" s="529">
        <v>3</v>
      </c>
      <c r="O436" s="533">
        <v>3</v>
      </c>
      <c r="P436" s="532">
        <v>200</v>
      </c>
      <c r="Q436" s="534">
        <v>0.66666666666666663</v>
      </c>
      <c r="R436" s="529">
        <v>2</v>
      </c>
      <c r="S436" s="534">
        <v>0.66666666666666663</v>
      </c>
      <c r="T436" s="533">
        <v>2</v>
      </c>
      <c r="U436" s="535">
        <v>0.66666666666666663</v>
      </c>
    </row>
    <row r="437" spans="1:21" ht="14.4" customHeight="1" x14ac:dyDescent="0.3">
      <c r="A437" s="528">
        <v>29</v>
      </c>
      <c r="B437" s="529" t="s">
        <v>451</v>
      </c>
      <c r="C437" s="529" t="s">
        <v>669</v>
      </c>
      <c r="D437" s="530" t="s">
        <v>1370</v>
      </c>
      <c r="E437" s="531" t="s">
        <v>678</v>
      </c>
      <c r="F437" s="529" t="s">
        <v>668</v>
      </c>
      <c r="G437" s="529" t="s">
        <v>793</v>
      </c>
      <c r="H437" s="529" t="s">
        <v>452</v>
      </c>
      <c r="I437" s="529" t="s">
        <v>1357</v>
      </c>
      <c r="J437" s="529" t="s">
        <v>1358</v>
      </c>
      <c r="K437" s="529" t="s">
        <v>1359</v>
      </c>
      <c r="L437" s="532">
        <v>35.130000000000003</v>
      </c>
      <c r="M437" s="532">
        <v>35.130000000000003</v>
      </c>
      <c r="N437" s="529">
        <v>1</v>
      </c>
      <c r="O437" s="533">
        <v>1</v>
      </c>
      <c r="P437" s="532">
        <v>35.130000000000003</v>
      </c>
      <c r="Q437" s="534">
        <v>1</v>
      </c>
      <c r="R437" s="529">
        <v>1</v>
      </c>
      <c r="S437" s="534">
        <v>1</v>
      </c>
      <c r="T437" s="533">
        <v>1</v>
      </c>
      <c r="U437" s="535">
        <v>1</v>
      </c>
    </row>
    <row r="438" spans="1:21" ht="14.4" customHeight="1" x14ac:dyDescent="0.3">
      <c r="A438" s="528">
        <v>29</v>
      </c>
      <c r="B438" s="529" t="s">
        <v>451</v>
      </c>
      <c r="C438" s="529" t="s">
        <v>669</v>
      </c>
      <c r="D438" s="530" t="s">
        <v>1370</v>
      </c>
      <c r="E438" s="531" t="s">
        <v>678</v>
      </c>
      <c r="F438" s="529" t="s">
        <v>668</v>
      </c>
      <c r="G438" s="529" t="s">
        <v>793</v>
      </c>
      <c r="H438" s="529" t="s">
        <v>452</v>
      </c>
      <c r="I438" s="529" t="s">
        <v>794</v>
      </c>
      <c r="J438" s="529" t="s">
        <v>795</v>
      </c>
      <c r="K438" s="529" t="s">
        <v>796</v>
      </c>
      <c r="L438" s="532">
        <v>25</v>
      </c>
      <c r="M438" s="532">
        <v>25</v>
      </c>
      <c r="N438" s="529">
        <v>1</v>
      </c>
      <c r="O438" s="533">
        <v>1</v>
      </c>
      <c r="P438" s="532">
        <v>25</v>
      </c>
      <c r="Q438" s="534">
        <v>1</v>
      </c>
      <c r="R438" s="529">
        <v>1</v>
      </c>
      <c r="S438" s="534">
        <v>1</v>
      </c>
      <c r="T438" s="533">
        <v>1</v>
      </c>
      <c r="U438" s="535">
        <v>1</v>
      </c>
    </row>
    <row r="439" spans="1:21" ht="14.4" customHeight="1" x14ac:dyDescent="0.3">
      <c r="A439" s="528">
        <v>29</v>
      </c>
      <c r="B439" s="529" t="s">
        <v>451</v>
      </c>
      <c r="C439" s="529" t="s">
        <v>669</v>
      </c>
      <c r="D439" s="530" t="s">
        <v>1370</v>
      </c>
      <c r="E439" s="531" t="s">
        <v>678</v>
      </c>
      <c r="F439" s="529" t="s">
        <v>668</v>
      </c>
      <c r="G439" s="529" t="s">
        <v>793</v>
      </c>
      <c r="H439" s="529" t="s">
        <v>452</v>
      </c>
      <c r="I439" s="529" t="s">
        <v>799</v>
      </c>
      <c r="J439" s="529" t="s">
        <v>795</v>
      </c>
      <c r="K439" s="529" t="s">
        <v>800</v>
      </c>
      <c r="L439" s="532">
        <v>100</v>
      </c>
      <c r="M439" s="532">
        <v>1500</v>
      </c>
      <c r="N439" s="529">
        <v>15</v>
      </c>
      <c r="O439" s="533">
        <v>10</v>
      </c>
      <c r="P439" s="532">
        <v>1400</v>
      </c>
      <c r="Q439" s="534">
        <v>0.93333333333333335</v>
      </c>
      <c r="R439" s="529">
        <v>14</v>
      </c>
      <c r="S439" s="534">
        <v>0.93333333333333335</v>
      </c>
      <c r="T439" s="533">
        <v>9</v>
      </c>
      <c r="U439" s="535">
        <v>0.9</v>
      </c>
    </row>
    <row r="440" spans="1:21" ht="14.4" customHeight="1" x14ac:dyDescent="0.3">
      <c r="A440" s="528">
        <v>29</v>
      </c>
      <c r="B440" s="529" t="s">
        <v>451</v>
      </c>
      <c r="C440" s="529" t="s">
        <v>669</v>
      </c>
      <c r="D440" s="530" t="s">
        <v>1370</v>
      </c>
      <c r="E440" s="531" t="s">
        <v>678</v>
      </c>
      <c r="F440" s="529" t="s">
        <v>668</v>
      </c>
      <c r="G440" s="529" t="s">
        <v>793</v>
      </c>
      <c r="H440" s="529" t="s">
        <v>452</v>
      </c>
      <c r="I440" s="529" t="s">
        <v>801</v>
      </c>
      <c r="J440" s="529" t="s">
        <v>802</v>
      </c>
      <c r="K440" s="529" t="s">
        <v>803</v>
      </c>
      <c r="L440" s="532">
        <v>156</v>
      </c>
      <c r="M440" s="532">
        <v>936</v>
      </c>
      <c r="N440" s="529">
        <v>6</v>
      </c>
      <c r="O440" s="533">
        <v>3</v>
      </c>
      <c r="P440" s="532">
        <v>624</v>
      </c>
      <c r="Q440" s="534">
        <v>0.66666666666666663</v>
      </c>
      <c r="R440" s="529">
        <v>4</v>
      </c>
      <c r="S440" s="534">
        <v>0.66666666666666663</v>
      </c>
      <c r="T440" s="533">
        <v>2</v>
      </c>
      <c r="U440" s="535">
        <v>0.66666666666666663</v>
      </c>
    </row>
    <row r="441" spans="1:21" ht="14.4" customHeight="1" x14ac:dyDescent="0.3">
      <c r="A441" s="528">
        <v>29</v>
      </c>
      <c r="B441" s="529" t="s">
        <v>451</v>
      </c>
      <c r="C441" s="529" t="s">
        <v>669</v>
      </c>
      <c r="D441" s="530" t="s">
        <v>1370</v>
      </c>
      <c r="E441" s="531" t="s">
        <v>678</v>
      </c>
      <c r="F441" s="529" t="s">
        <v>668</v>
      </c>
      <c r="G441" s="529" t="s">
        <v>793</v>
      </c>
      <c r="H441" s="529" t="s">
        <v>452</v>
      </c>
      <c r="I441" s="529" t="s">
        <v>1360</v>
      </c>
      <c r="J441" s="529" t="s">
        <v>1361</v>
      </c>
      <c r="K441" s="529" t="s">
        <v>1362</v>
      </c>
      <c r="L441" s="532">
        <v>30</v>
      </c>
      <c r="M441" s="532">
        <v>30</v>
      </c>
      <c r="N441" s="529">
        <v>1</v>
      </c>
      <c r="O441" s="533">
        <v>1</v>
      </c>
      <c r="P441" s="532">
        <v>30</v>
      </c>
      <c r="Q441" s="534">
        <v>1</v>
      </c>
      <c r="R441" s="529">
        <v>1</v>
      </c>
      <c r="S441" s="534">
        <v>1</v>
      </c>
      <c r="T441" s="533">
        <v>1</v>
      </c>
      <c r="U441" s="535">
        <v>1</v>
      </c>
    </row>
    <row r="442" spans="1:21" ht="14.4" customHeight="1" x14ac:dyDescent="0.3">
      <c r="A442" s="528">
        <v>29</v>
      </c>
      <c r="B442" s="529" t="s">
        <v>451</v>
      </c>
      <c r="C442" s="529" t="s">
        <v>669</v>
      </c>
      <c r="D442" s="530" t="s">
        <v>1370</v>
      </c>
      <c r="E442" s="531" t="s">
        <v>678</v>
      </c>
      <c r="F442" s="529" t="s">
        <v>668</v>
      </c>
      <c r="G442" s="529" t="s">
        <v>793</v>
      </c>
      <c r="H442" s="529" t="s">
        <v>452</v>
      </c>
      <c r="I442" s="529" t="s">
        <v>1363</v>
      </c>
      <c r="J442" s="529" t="s">
        <v>1364</v>
      </c>
      <c r="K442" s="529" t="s">
        <v>1119</v>
      </c>
      <c r="L442" s="532">
        <v>25</v>
      </c>
      <c r="M442" s="532">
        <v>25</v>
      </c>
      <c r="N442" s="529">
        <v>1</v>
      </c>
      <c r="O442" s="533">
        <v>1</v>
      </c>
      <c r="P442" s="532"/>
      <c r="Q442" s="534">
        <v>0</v>
      </c>
      <c r="R442" s="529"/>
      <c r="S442" s="534">
        <v>0</v>
      </c>
      <c r="T442" s="533"/>
      <c r="U442" s="535">
        <v>0</v>
      </c>
    </row>
    <row r="443" spans="1:21" ht="14.4" customHeight="1" x14ac:dyDescent="0.3">
      <c r="A443" s="528">
        <v>29</v>
      </c>
      <c r="B443" s="529" t="s">
        <v>451</v>
      </c>
      <c r="C443" s="529" t="s">
        <v>669</v>
      </c>
      <c r="D443" s="530" t="s">
        <v>1370</v>
      </c>
      <c r="E443" s="531" t="s">
        <v>678</v>
      </c>
      <c r="F443" s="529" t="s">
        <v>668</v>
      </c>
      <c r="G443" s="529" t="s">
        <v>793</v>
      </c>
      <c r="H443" s="529" t="s">
        <v>452</v>
      </c>
      <c r="I443" s="529" t="s">
        <v>1151</v>
      </c>
      <c r="J443" s="529" t="s">
        <v>939</v>
      </c>
      <c r="K443" s="529" t="s">
        <v>1152</v>
      </c>
      <c r="L443" s="532">
        <v>128</v>
      </c>
      <c r="M443" s="532">
        <v>384</v>
      </c>
      <c r="N443" s="529">
        <v>3</v>
      </c>
      <c r="O443" s="533">
        <v>2</v>
      </c>
      <c r="P443" s="532">
        <v>384</v>
      </c>
      <c r="Q443" s="534">
        <v>1</v>
      </c>
      <c r="R443" s="529">
        <v>3</v>
      </c>
      <c r="S443" s="534">
        <v>1</v>
      </c>
      <c r="T443" s="533">
        <v>2</v>
      </c>
      <c r="U443" s="535">
        <v>1</v>
      </c>
    </row>
    <row r="444" spans="1:21" ht="14.4" customHeight="1" x14ac:dyDescent="0.3">
      <c r="A444" s="528">
        <v>29</v>
      </c>
      <c r="B444" s="529" t="s">
        <v>451</v>
      </c>
      <c r="C444" s="529" t="s">
        <v>669</v>
      </c>
      <c r="D444" s="530" t="s">
        <v>1370</v>
      </c>
      <c r="E444" s="531" t="s">
        <v>678</v>
      </c>
      <c r="F444" s="529" t="s">
        <v>668</v>
      </c>
      <c r="G444" s="529" t="s">
        <v>793</v>
      </c>
      <c r="H444" s="529" t="s">
        <v>452</v>
      </c>
      <c r="I444" s="529" t="s">
        <v>938</v>
      </c>
      <c r="J444" s="529" t="s">
        <v>939</v>
      </c>
      <c r="K444" s="529" t="s">
        <v>940</v>
      </c>
      <c r="L444" s="532">
        <v>96</v>
      </c>
      <c r="M444" s="532">
        <v>576</v>
      </c>
      <c r="N444" s="529">
        <v>6</v>
      </c>
      <c r="O444" s="533">
        <v>5</v>
      </c>
      <c r="P444" s="532">
        <v>576</v>
      </c>
      <c r="Q444" s="534">
        <v>1</v>
      </c>
      <c r="R444" s="529">
        <v>6</v>
      </c>
      <c r="S444" s="534">
        <v>1</v>
      </c>
      <c r="T444" s="533">
        <v>5</v>
      </c>
      <c r="U444" s="535">
        <v>1</v>
      </c>
    </row>
    <row r="445" spans="1:21" ht="14.4" customHeight="1" x14ac:dyDescent="0.3">
      <c r="A445" s="528">
        <v>29</v>
      </c>
      <c r="B445" s="529" t="s">
        <v>451</v>
      </c>
      <c r="C445" s="529" t="s">
        <v>669</v>
      </c>
      <c r="D445" s="530" t="s">
        <v>1370</v>
      </c>
      <c r="E445" s="531" t="s">
        <v>678</v>
      </c>
      <c r="F445" s="529" t="s">
        <v>668</v>
      </c>
      <c r="G445" s="529" t="s">
        <v>793</v>
      </c>
      <c r="H445" s="529" t="s">
        <v>452</v>
      </c>
      <c r="I445" s="529" t="s">
        <v>1365</v>
      </c>
      <c r="J445" s="529" t="s">
        <v>939</v>
      </c>
      <c r="K445" s="529" t="s">
        <v>1366</v>
      </c>
      <c r="L445" s="532">
        <v>160</v>
      </c>
      <c r="M445" s="532">
        <v>320</v>
      </c>
      <c r="N445" s="529">
        <v>2</v>
      </c>
      <c r="O445" s="533">
        <v>1</v>
      </c>
      <c r="P445" s="532">
        <v>320</v>
      </c>
      <c r="Q445" s="534">
        <v>1</v>
      </c>
      <c r="R445" s="529">
        <v>2</v>
      </c>
      <c r="S445" s="534">
        <v>1</v>
      </c>
      <c r="T445" s="533">
        <v>1</v>
      </c>
      <c r="U445" s="535">
        <v>1</v>
      </c>
    </row>
    <row r="446" spans="1:21" ht="14.4" customHeight="1" x14ac:dyDescent="0.3">
      <c r="A446" s="528">
        <v>29</v>
      </c>
      <c r="B446" s="529" t="s">
        <v>451</v>
      </c>
      <c r="C446" s="529" t="s">
        <v>669</v>
      </c>
      <c r="D446" s="530" t="s">
        <v>1370</v>
      </c>
      <c r="E446" s="531" t="s">
        <v>678</v>
      </c>
      <c r="F446" s="529" t="s">
        <v>668</v>
      </c>
      <c r="G446" s="529" t="s">
        <v>793</v>
      </c>
      <c r="H446" s="529" t="s">
        <v>452</v>
      </c>
      <c r="I446" s="529" t="s">
        <v>819</v>
      </c>
      <c r="J446" s="529" t="s">
        <v>810</v>
      </c>
      <c r="K446" s="529" t="s">
        <v>820</v>
      </c>
      <c r="L446" s="532">
        <v>1333.78</v>
      </c>
      <c r="M446" s="532">
        <v>2667.56</v>
      </c>
      <c r="N446" s="529">
        <v>2</v>
      </c>
      <c r="O446" s="533">
        <v>1</v>
      </c>
      <c r="P446" s="532">
        <v>2667.56</v>
      </c>
      <c r="Q446" s="534">
        <v>1</v>
      </c>
      <c r="R446" s="529">
        <v>2</v>
      </c>
      <c r="S446" s="534">
        <v>1</v>
      </c>
      <c r="T446" s="533">
        <v>1</v>
      </c>
      <c r="U446" s="535">
        <v>1</v>
      </c>
    </row>
    <row r="447" spans="1:21" ht="14.4" customHeight="1" x14ac:dyDescent="0.3">
      <c r="A447" s="528">
        <v>29</v>
      </c>
      <c r="B447" s="529" t="s">
        <v>451</v>
      </c>
      <c r="C447" s="529" t="s">
        <v>669</v>
      </c>
      <c r="D447" s="530" t="s">
        <v>1370</v>
      </c>
      <c r="E447" s="531" t="s">
        <v>678</v>
      </c>
      <c r="F447" s="529" t="s">
        <v>668</v>
      </c>
      <c r="G447" s="529" t="s">
        <v>793</v>
      </c>
      <c r="H447" s="529" t="s">
        <v>452</v>
      </c>
      <c r="I447" s="529" t="s">
        <v>1117</v>
      </c>
      <c r="J447" s="529" t="s">
        <v>1118</v>
      </c>
      <c r="K447" s="529" t="s">
        <v>1119</v>
      </c>
      <c r="L447" s="532">
        <v>25</v>
      </c>
      <c r="M447" s="532">
        <v>25</v>
      </c>
      <c r="N447" s="529">
        <v>1</v>
      </c>
      <c r="O447" s="533">
        <v>1</v>
      </c>
      <c r="P447" s="532"/>
      <c r="Q447" s="534">
        <v>0</v>
      </c>
      <c r="R447" s="529"/>
      <c r="S447" s="534">
        <v>0</v>
      </c>
      <c r="T447" s="533"/>
      <c r="U447" s="535">
        <v>0</v>
      </c>
    </row>
    <row r="448" spans="1:21" ht="14.4" customHeight="1" x14ac:dyDescent="0.3">
      <c r="A448" s="528">
        <v>29</v>
      </c>
      <c r="B448" s="529" t="s">
        <v>451</v>
      </c>
      <c r="C448" s="529" t="s">
        <v>669</v>
      </c>
      <c r="D448" s="530" t="s">
        <v>1370</v>
      </c>
      <c r="E448" s="531" t="s">
        <v>678</v>
      </c>
      <c r="F448" s="529" t="s">
        <v>668</v>
      </c>
      <c r="G448" s="529" t="s">
        <v>821</v>
      </c>
      <c r="H448" s="529" t="s">
        <v>452</v>
      </c>
      <c r="I448" s="529" t="s">
        <v>822</v>
      </c>
      <c r="J448" s="529" t="s">
        <v>823</v>
      </c>
      <c r="K448" s="529" t="s">
        <v>824</v>
      </c>
      <c r="L448" s="532">
        <v>410</v>
      </c>
      <c r="M448" s="532">
        <v>11890</v>
      </c>
      <c r="N448" s="529">
        <v>29</v>
      </c>
      <c r="O448" s="533">
        <v>25</v>
      </c>
      <c r="P448" s="532">
        <v>11480</v>
      </c>
      <c r="Q448" s="534">
        <v>0.96551724137931039</v>
      </c>
      <c r="R448" s="529">
        <v>28</v>
      </c>
      <c r="S448" s="534">
        <v>0.96551724137931039</v>
      </c>
      <c r="T448" s="533">
        <v>24</v>
      </c>
      <c r="U448" s="535">
        <v>0.96</v>
      </c>
    </row>
    <row r="449" spans="1:21" ht="14.4" customHeight="1" x14ac:dyDescent="0.3">
      <c r="A449" s="528">
        <v>29</v>
      </c>
      <c r="B449" s="529" t="s">
        <v>451</v>
      </c>
      <c r="C449" s="529" t="s">
        <v>669</v>
      </c>
      <c r="D449" s="530" t="s">
        <v>1370</v>
      </c>
      <c r="E449" s="531" t="s">
        <v>678</v>
      </c>
      <c r="F449" s="529" t="s">
        <v>668</v>
      </c>
      <c r="G449" s="529" t="s">
        <v>821</v>
      </c>
      <c r="H449" s="529" t="s">
        <v>452</v>
      </c>
      <c r="I449" s="529" t="s">
        <v>825</v>
      </c>
      <c r="J449" s="529" t="s">
        <v>826</v>
      </c>
      <c r="K449" s="529" t="s">
        <v>827</v>
      </c>
      <c r="L449" s="532">
        <v>566</v>
      </c>
      <c r="M449" s="532">
        <v>2830</v>
      </c>
      <c r="N449" s="529">
        <v>5</v>
      </c>
      <c r="O449" s="533">
        <v>4</v>
      </c>
      <c r="P449" s="532">
        <v>1698</v>
      </c>
      <c r="Q449" s="534">
        <v>0.6</v>
      </c>
      <c r="R449" s="529">
        <v>3</v>
      </c>
      <c r="S449" s="534">
        <v>0.6</v>
      </c>
      <c r="T449" s="533">
        <v>2</v>
      </c>
      <c r="U449" s="535">
        <v>0.5</v>
      </c>
    </row>
    <row r="450" spans="1:21" ht="14.4" customHeight="1" x14ac:dyDescent="0.3">
      <c r="A450" s="528">
        <v>29</v>
      </c>
      <c r="B450" s="529" t="s">
        <v>451</v>
      </c>
      <c r="C450" s="529" t="s">
        <v>669</v>
      </c>
      <c r="D450" s="530" t="s">
        <v>1370</v>
      </c>
      <c r="E450" s="531" t="s">
        <v>678</v>
      </c>
      <c r="F450" s="529" t="s">
        <v>668</v>
      </c>
      <c r="G450" s="529" t="s">
        <v>828</v>
      </c>
      <c r="H450" s="529" t="s">
        <v>452</v>
      </c>
      <c r="I450" s="529" t="s">
        <v>1035</v>
      </c>
      <c r="J450" s="529" t="s">
        <v>948</v>
      </c>
      <c r="K450" s="529" t="s">
        <v>1036</v>
      </c>
      <c r="L450" s="532">
        <v>58.5</v>
      </c>
      <c r="M450" s="532">
        <v>58.5</v>
      </c>
      <c r="N450" s="529">
        <v>1</v>
      </c>
      <c r="O450" s="533">
        <v>1</v>
      </c>
      <c r="P450" s="532">
        <v>58.5</v>
      </c>
      <c r="Q450" s="534">
        <v>1</v>
      </c>
      <c r="R450" s="529">
        <v>1</v>
      </c>
      <c r="S450" s="534">
        <v>1</v>
      </c>
      <c r="T450" s="533">
        <v>1</v>
      </c>
      <c r="U450" s="535">
        <v>1</v>
      </c>
    </row>
    <row r="451" spans="1:21" ht="14.4" customHeight="1" x14ac:dyDescent="0.3">
      <c r="A451" s="528">
        <v>29</v>
      </c>
      <c r="B451" s="529" t="s">
        <v>451</v>
      </c>
      <c r="C451" s="529" t="s">
        <v>669</v>
      </c>
      <c r="D451" s="530" t="s">
        <v>1370</v>
      </c>
      <c r="E451" s="531" t="s">
        <v>678</v>
      </c>
      <c r="F451" s="529" t="s">
        <v>668</v>
      </c>
      <c r="G451" s="529" t="s">
        <v>828</v>
      </c>
      <c r="H451" s="529" t="s">
        <v>452</v>
      </c>
      <c r="I451" s="529" t="s">
        <v>832</v>
      </c>
      <c r="J451" s="529" t="s">
        <v>833</v>
      </c>
      <c r="K451" s="529" t="s">
        <v>834</v>
      </c>
      <c r="L451" s="532">
        <v>378.48</v>
      </c>
      <c r="M451" s="532">
        <v>378.48</v>
      </c>
      <c r="N451" s="529">
        <v>1</v>
      </c>
      <c r="O451" s="533">
        <v>1</v>
      </c>
      <c r="P451" s="532">
        <v>378.48</v>
      </c>
      <c r="Q451" s="534">
        <v>1</v>
      </c>
      <c r="R451" s="529">
        <v>1</v>
      </c>
      <c r="S451" s="534">
        <v>1</v>
      </c>
      <c r="T451" s="533">
        <v>1</v>
      </c>
      <c r="U451" s="535">
        <v>1</v>
      </c>
    </row>
    <row r="452" spans="1:21" ht="14.4" customHeight="1" x14ac:dyDescent="0.3">
      <c r="A452" s="528">
        <v>29</v>
      </c>
      <c r="B452" s="529" t="s">
        <v>451</v>
      </c>
      <c r="C452" s="529" t="s">
        <v>669</v>
      </c>
      <c r="D452" s="530" t="s">
        <v>1370</v>
      </c>
      <c r="E452" s="531" t="s">
        <v>678</v>
      </c>
      <c r="F452" s="529" t="s">
        <v>668</v>
      </c>
      <c r="G452" s="529" t="s">
        <v>828</v>
      </c>
      <c r="H452" s="529" t="s">
        <v>452</v>
      </c>
      <c r="I452" s="529" t="s">
        <v>1120</v>
      </c>
      <c r="J452" s="529" t="s">
        <v>1121</v>
      </c>
      <c r="K452" s="529" t="s">
        <v>1122</v>
      </c>
      <c r="L452" s="532">
        <v>378.48</v>
      </c>
      <c r="M452" s="532">
        <v>378.48</v>
      </c>
      <c r="N452" s="529">
        <v>1</v>
      </c>
      <c r="O452" s="533">
        <v>1</v>
      </c>
      <c r="P452" s="532">
        <v>378.48</v>
      </c>
      <c r="Q452" s="534">
        <v>1</v>
      </c>
      <c r="R452" s="529">
        <v>1</v>
      </c>
      <c r="S452" s="534">
        <v>1</v>
      </c>
      <c r="T452" s="533">
        <v>1</v>
      </c>
      <c r="U452" s="535">
        <v>1</v>
      </c>
    </row>
    <row r="453" spans="1:21" ht="14.4" customHeight="1" x14ac:dyDescent="0.3">
      <c r="A453" s="528">
        <v>29</v>
      </c>
      <c r="B453" s="529" t="s">
        <v>451</v>
      </c>
      <c r="C453" s="529" t="s">
        <v>669</v>
      </c>
      <c r="D453" s="530" t="s">
        <v>1370</v>
      </c>
      <c r="E453" s="531" t="s">
        <v>678</v>
      </c>
      <c r="F453" s="529" t="s">
        <v>668</v>
      </c>
      <c r="G453" s="529" t="s">
        <v>828</v>
      </c>
      <c r="H453" s="529" t="s">
        <v>452</v>
      </c>
      <c r="I453" s="529" t="s">
        <v>944</v>
      </c>
      <c r="J453" s="529" t="s">
        <v>945</v>
      </c>
      <c r="K453" s="529" t="s">
        <v>946</v>
      </c>
      <c r="L453" s="532">
        <v>378.48</v>
      </c>
      <c r="M453" s="532">
        <v>378.48</v>
      </c>
      <c r="N453" s="529">
        <v>1</v>
      </c>
      <c r="O453" s="533">
        <v>1</v>
      </c>
      <c r="P453" s="532">
        <v>378.48</v>
      </c>
      <c r="Q453" s="534">
        <v>1</v>
      </c>
      <c r="R453" s="529">
        <v>1</v>
      </c>
      <c r="S453" s="534">
        <v>1</v>
      </c>
      <c r="T453" s="533">
        <v>1</v>
      </c>
      <c r="U453" s="535">
        <v>1</v>
      </c>
    </row>
    <row r="454" spans="1:21" ht="14.4" customHeight="1" x14ac:dyDescent="0.3">
      <c r="A454" s="528">
        <v>29</v>
      </c>
      <c r="B454" s="529" t="s">
        <v>451</v>
      </c>
      <c r="C454" s="529" t="s">
        <v>669</v>
      </c>
      <c r="D454" s="530" t="s">
        <v>1370</v>
      </c>
      <c r="E454" s="531" t="s">
        <v>678</v>
      </c>
      <c r="F454" s="529" t="s">
        <v>668</v>
      </c>
      <c r="G454" s="529" t="s">
        <v>828</v>
      </c>
      <c r="H454" s="529" t="s">
        <v>452</v>
      </c>
      <c r="I454" s="529" t="s">
        <v>947</v>
      </c>
      <c r="J454" s="529" t="s">
        <v>948</v>
      </c>
      <c r="K454" s="529" t="s">
        <v>949</v>
      </c>
      <c r="L454" s="532">
        <v>58.5</v>
      </c>
      <c r="M454" s="532">
        <v>117</v>
      </c>
      <c r="N454" s="529">
        <v>2</v>
      </c>
      <c r="O454" s="533">
        <v>2</v>
      </c>
      <c r="P454" s="532">
        <v>58.5</v>
      </c>
      <c r="Q454" s="534">
        <v>0.5</v>
      </c>
      <c r="R454" s="529">
        <v>1</v>
      </c>
      <c r="S454" s="534">
        <v>0.5</v>
      </c>
      <c r="T454" s="533">
        <v>1</v>
      </c>
      <c r="U454" s="535">
        <v>0.5</v>
      </c>
    </row>
    <row r="455" spans="1:21" ht="14.4" customHeight="1" x14ac:dyDescent="0.3">
      <c r="A455" s="528">
        <v>29</v>
      </c>
      <c r="B455" s="529" t="s">
        <v>451</v>
      </c>
      <c r="C455" s="529" t="s">
        <v>669</v>
      </c>
      <c r="D455" s="530" t="s">
        <v>1370</v>
      </c>
      <c r="E455" s="531" t="s">
        <v>678</v>
      </c>
      <c r="F455" s="529" t="s">
        <v>668</v>
      </c>
      <c r="G455" s="529" t="s">
        <v>828</v>
      </c>
      <c r="H455" s="529" t="s">
        <v>452</v>
      </c>
      <c r="I455" s="529" t="s">
        <v>1037</v>
      </c>
      <c r="J455" s="529" t="s">
        <v>1038</v>
      </c>
      <c r="K455" s="529" t="s">
        <v>1039</v>
      </c>
      <c r="L455" s="532">
        <v>45.52</v>
      </c>
      <c r="M455" s="532">
        <v>45.52</v>
      </c>
      <c r="N455" s="529">
        <v>1</v>
      </c>
      <c r="O455" s="533">
        <v>1</v>
      </c>
      <c r="P455" s="532">
        <v>45.52</v>
      </c>
      <c r="Q455" s="534">
        <v>1</v>
      </c>
      <c r="R455" s="529">
        <v>1</v>
      </c>
      <c r="S455" s="534">
        <v>1</v>
      </c>
      <c r="T455" s="533">
        <v>1</v>
      </c>
      <c r="U455" s="535">
        <v>1</v>
      </c>
    </row>
    <row r="456" spans="1:21" ht="14.4" customHeight="1" x14ac:dyDescent="0.3">
      <c r="A456" s="528">
        <v>29</v>
      </c>
      <c r="B456" s="529" t="s">
        <v>451</v>
      </c>
      <c r="C456" s="529" t="s">
        <v>669</v>
      </c>
      <c r="D456" s="530" t="s">
        <v>1370</v>
      </c>
      <c r="E456" s="531" t="s">
        <v>678</v>
      </c>
      <c r="F456" s="529" t="s">
        <v>668</v>
      </c>
      <c r="G456" s="529" t="s">
        <v>828</v>
      </c>
      <c r="H456" s="529" t="s">
        <v>452</v>
      </c>
      <c r="I456" s="529" t="s">
        <v>1040</v>
      </c>
      <c r="J456" s="529" t="s">
        <v>1041</v>
      </c>
      <c r="K456" s="529" t="s">
        <v>1042</v>
      </c>
      <c r="L456" s="532">
        <v>331.32</v>
      </c>
      <c r="M456" s="532">
        <v>662.64</v>
      </c>
      <c r="N456" s="529">
        <v>2</v>
      </c>
      <c r="O456" s="533">
        <v>2</v>
      </c>
      <c r="P456" s="532">
        <v>662.64</v>
      </c>
      <c r="Q456" s="534">
        <v>1</v>
      </c>
      <c r="R456" s="529">
        <v>2</v>
      </c>
      <c r="S456" s="534">
        <v>1</v>
      </c>
      <c r="T456" s="533">
        <v>2</v>
      </c>
      <c r="U456" s="535">
        <v>1</v>
      </c>
    </row>
    <row r="457" spans="1:21" ht="14.4" customHeight="1" x14ac:dyDescent="0.3">
      <c r="A457" s="528">
        <v>29</v>
      </c>
      <c r="B457" s="529" t="s">
        <v>451</v>
      </c>
      <c r="C457" s="529" t="s">
        <v>669</v>
      </c>
      <c r="D457" s="530" t="s">
        <v>1370</v>
      </c>
      <c r="E457" s="531" t="s">
        <v>678</v>
      </c>
      <c r="F457" s="529" t="s">
        <v>668</v>
      </c>
      <c r="G457" s="529" t="s">
        <v>846</v>
      </c>
      <c r="H457" s="529" t="s">
        <v>452</v>
      </c>
      <c r="I457" s="529" t="s">
        <v>847</v>
      </c>
      <c r="J457" s="529" t="s">
        <v>848</v>
      </c>
      <c r="K457" s="529" t="s">
        <v>849</v>
      </c>
      <c r="L457" s="532">
        <v>200</v>
      </c>
      <c r="M457" s="532">
        <v>600</v>
      </c>
      <c r="N457" s="529">
        <v>3</v>
      </c>
      <c r="O457" s="533">
        <v>2</v>
      </c>
      <c r="P457" s="532">
        <v>600</v>
      </c>
      <c r="Q457" s="534">
        <v>1</v>
      </c>
      <c r="R457" s="529">
        <v>3</v>
      </c>
      <c r="S457" s="534">
        <v>1</v>
      </c>
      <c r="T457" s="533">
        <v>2</v>
      </c>
      <c r="U457" s="535">
        <v>1</v>
      </c>
    </row>
    <row r="458" spans="1:21" ht="14.4" customHeight="1" x14ac:dyDescent="0.3">
      <c r="A458" s="528">
        <v>29</v>
      </c>
      <c r="B458" s="529" t="s">
        <v>451</v>
      </c>
      <c r="C458" s="529" t="s">
        <v>669</v>
      </c>
      <c r="D458" s="530" t="s">
        <v>1370</v>
      </c>
      <c r="E458" s="531" t="s">
        <v>678</v>
      </c>
      <c r="F458" s="529" t="s">
        <v>668</v>
      </c>
      <c r="G458" s="529" t="s">
        <v>956</v>
      </c>
      <c r="H458" s="529" t="s">
        <v>452</v>
      </c>
      <c r="I458" s="529" t="s">
        <v>957</v>
      </c>
      <c r="J458" s="529" t="s">
        <v>958</v>
      </c>
      <c r="K458" s="529"/>
      <c r="L458" s="532">
        <v>0</v>
      </c>
      <c r="M458" s="532">
        <v>0</v>
      </c>
      <c r="N458" s="529">
        <v>1</v>
      </c>
      <c r="O458" s="533">
        <v>1</v>
      </c>
      <c r="P458" s="532"/>
      <c r="Q458" s="534"/>
      <c r="R458" s="529"/>
      <c r="S458" s="534">
        <v>0</v>
      </c>
      <c r="T458" s="533"/>
      <c r="U458" s="535">
        <v>0</v>
      </c>
    </row>
    <row r="459" spans="1:21" ht="14.4" customHeight="1" x14ac:dyDescent="0.3">
      <c r="A459" s="528">
        <v>29</v>
      </c>
      <c r="B459" s="529" t="s">
        <v>451</v>
      </c>
      <c r="C459" s="529" t="s">
        <v>669</v>
      </c>
      <c r="D459" s="530" t="s">
        <v>1370</v>
      </c>
      <c r="E459" s="531" t="s">
        <v>675</v>
      </c>
      <c r="F459" s="529" t="s">
        <v>666</v>
      </c>
      <c r="G459" s="529" t="s">
        <v>873</v>
      </c>
      <c r="H459" s="529" t="s">
        <v>452</v>
      </c>
      <c r="I459" s="529" t="s">
        <v>968</v>
      </c>
      <c r="J459" s="529" t="s">
        <v>969</v>
      </c>
      <c r="K459" s="529" t="s">
        <v>872</v>
      </c>
      <c r="L459" s="532">
        <v>78.33</v>
      </c>
      <c r="M459" s="532">
        <v>156.66</v>
      </c>
      <c r="N459" s="529">
        <v>2</v>
      </c>
      <c r="O459" s="533">
        <v>1</v>
      </c>
      <c r="P459" s="532">
        <v>156.66</v>
      </c>
      <c r="Q459" s="534">
        <v>1</v>
      </c>
      <c r="R459" s="529">
        <v>2</v>
      </c>
      <c r="S459" s="534">
        <v>1</v>
      </c>
      <c r="T459" s="533">
        <v>1</v>
      </c>
      <c r="U459" s="535">
        <v>1</v>
      </c>
    </row>
    <row r="460" spans="1:21" ht="14.4" customHeight="1" x14ac:dyDescent="0.3">
      <c r="A460" s="528">
        <v>29</v>
      </c>
      <c r="B460" s="529" t="s">
        <v>451</v>
      </c>
      <c r="C460" s="529" t="s">
        <v>669</v>
      </c>
      <c r="D460" s="530" t="s">
        <v>1370</v>
      </c>
      <c r="E460" s="531" t="s">
        <v>675</v>
      </c>
      <c r="F460" s="529" t="s">
        <v>666</v>
      </c>
      <c r="G460" s="529" t="s">
        <v>882</v>
      </c>
      <c r="H460" s="529" t="s">
        <v>452</v>
      </c>
      <c r="I460" s="529" t="s">
        <v>1367</v>
      </c>
      <c r="J460" s="529" t="s">
        <v>1368</v>
      </c>
      <c r="K460" s="529" t="s">
        <v>1369</v>
      </c>
      <c r="L460" s="532">
        <v>0</v>
      </c>
      <c r="M460" s="532">
        <v>0</v>
      </c>
      <c r="N460" s="529">
        <v>1</v>
      </c>
      <c r="O460" s="533">
        <v>0.5</v>
      </c>
      <c r="P460" s="532"/>
      <c r="Q460" s="534"/>
      <c r="R460" s="529"/>
      <c r="S460" s="534">
        <v>0</v>
      </c>
      <c r="T460" s="533"/>
      <c r="U460" s="535">
        <v>0</v>
      </c>
    </row>
    <row r="461" spans="1:21" ht="14.4" customHeight="1" x14ac:dyDescent="0.3">
      <c r="A461" s="528">
        <v>29</v>
      </c>
      <c r="B461" s="529" t="s">
        <v>451</v>
      </c>
      <c r="C461" s="529" t="s">
        <v>669</v>
      </c>
      <c r="D461" s="530" t="s">
        <v>1370</v>
      </c>
      <c r="E461" s="531" t="s">
        <v>675</v>
      </c>
      <c r="F461" s="529" t="s">
        <v>666</v>
      </c>
      <c r="G461" s="529" t="s">
        <v>999</v>
      </c>
      <c r="H461" s="529" t="s">
        <v>452</v>
      </c>
      <c r="I461" s="529" t="s">
        <v>585</v>
      </c>
      <c r="J461" s="529" t="s">
        <v>586</v>
      </c>
      <c r="K461" s="529" t="s">
        <v>1000</v>
      </c>
      <c r="L461" s="532">
        <v>48.09</v>
      </c>
      <c r="M461" s="532">
        <v>96.18</v>
      </c>
      <c r="N461" s="529">
        <v>2</v>
      </c>
      <c r="O461" s="533">
        <v>2</v>
      </c>
      <c r="P461" s="532">
        <v>48.09</v>
      </c>
      <c r="Q461" s="534">
        <v>0.5</v>
      </c>
      <c r="R461" s="529">
        <v>1</v>
      </c>
      <c r="S461" s="534">
        <v>0.5</v>
      </c>
      <c r="T461" s="533">
        <v>1</v>
      </c>
      <c r="U461" s="535">
        <v>0.5</v>
      </c>
    </row>
    <row r="462" spans="1:21" ht="14.4" customHeight="1" x14ac:dyDescent="0.3">
      <c r="A462" s="528">
        <v>29</v>
      </c>
      <c r="B462" s="529" t="s">
        <v>451</v>
      </c>
      <c r="C462" s="529" t="s">
        <v>669</v>
      </c>
      <c r="D462" s="530" t="s">
        <v>1370</v>
      </c>
      <c r="E462" s="531" t="s">
        <v>675</v>
      </c>
      <c r="F462" s="529" t="s">
        <v>666</v>
      </c>
      <c r="G462" s="529" t="s">
        <v>726</v>
      </c>
      <c r="H462" s="529" t="s">
        <v>452</v>
      </c>
      <c r="I462" s="529" t="s">
        <v>727</v>
      </c>
      <c r="J462" s="529" t="s">
        <v>728</v>
      </c>
      <c r="K462" s="529" t="s">
        <v>729</v>
      </c>
      <c r="L462" s="532">
        <v>132.97999999999999</v>
      </c>
      <c r="M462" s="532">
        <v>132.97999999999999</v>
      </c>
      <c r="N462" s="529">
        <v>1</v>
      </c>
      <c r="O462" s="533">
        <v>1</v>
      </c>
      <c r="P462" s="532">
        <v>132.97999999999999</v>
      </c>
      <c r="Q462" s="534">
        <v>1</v>
      </c>
      <c r="R462" s="529">
        <v>1</v>
      </c>
      <c r="S462" s="534">
        <v>1</v>
      </c>
      <c r="T462" s="533">
        <v>1</v>
      </c>
      <c r="U462" s="535">
        <v>1</v>
      </c>
    </row>
    <row r="463" spans="1:21" ht="14.4" customHeight="1" x14ac:dyDescent="0.3">
      <c r="A463" s="528">
        <v>29</v>
      </c>
      <c r="B463" s="529" t="s">
        <v>451</v>
      </c>
      <c r="C463" s="529" t="s">
        <v>669</v>
      </c>
      <c r="D463" s="530" t="s">
        <v>1370</v>
      </c>
      <c r="E463" s="531" t="s">
        <v>675</v>
      </c>
      <c r="F463" s="529" t="s">
        <v>666</v>
      </c>
      <c r="G463" s="529" t="s">
        <v>748</v>
      </c>
      <c r="H463" s="529" t="s">
        <v>1371</v>
      </c>
      <c r="I463" s="529" t="s">
        <v>917</v>
      </c>
      <c r="J463" s="529" t="s">
        <v>558</v>
      </c>
      <c r="K463" s="529" t="s">
        <v>918</v>
      </c>
      <c r="L463" s="532">
        <v>18.260000000000002</v>
      </c>
      <c r="M463" s="532">
        <v>18.260000000000002</v>
      </c>
      <c r="N463" s="529">
        <v>1</v>
      </c>
      <c r="O463" s="533">
        <v>0.5</v>
      </c>
      <c r="P463" s="532"/>
      <c r="Q463" s="534">
        <v>0</v>
      </c>
      <c r="R463" s="529"/>
      <c r="S463" s="534">
        <v>0</v>
      </c>
      <c r="T463" s="533"/>
      <c r="U463" s="535">
        <v>0</v>
      </c>
    </row>
    <row r="464" spans="1:21" ht="14.4" customHeight="1" x14ac:dyDescent="0.3">
      <c r="A464" s="528">
        <v>29</v>
      </c>
      <c r="B464" s="529" t="s">
        <v>451</v>
      </c>
      <c r="C464" s="529" t="s">
        <v>669</v>
      </c>
      <c r="D464" s="530" t="s">
        <v>1370</v>
      </c>
      <c r="E464" s="531" t="s">
        <v>675</v>
      </c>
      <c r="F464" s="529" t="s">
        <v>666</v>
      </c>
      <c r="G464" s="529" t="s">
        <v>763</v>
      </c>
      <c r="H464" s="529" t="s">
        <v>452</v>
      </c>
      <c r="I464" s="529" t="s">
        <v>481</v>
      </c>
      <c r="J464" s="529" t="s">
        <v>764</v>
      </c>
      <c r="K464" s="529" t="s">
        <v>765</v>
      </c>
      <c r="L464" s="532">
        <v>0</v>
      </c>
      <c r="M464" s="532">
        <v>0</v>
      </c>
      <c r="N464" s="529">
        <v>1</v>
      </c>
      <c r="O464" s="533">
        <v>1</v>
      </c>
      <c r="P464" s="532">
        <v>0</v>
      </c>
      <c r="Q464" s="534"/>
      <c r="R464" s="529">
        <v>1</v>
      </c>
      <c r="S464" s="534">
        <v>1</v>
      </c>
      <c r="T464" s="533">
        <v>1</v>
      </c>
      <c r="U464" s="535">
        <v>1</v>
      </c>
    </row>
    <row r="465" spans="1:21" ht="14.4" customHeight="1" x14ac:dyDescent="0.3">
      <c r="A465" s="528">
        <v>29</v>
      </c>
      <c r="B465" s="529" t="s">
        <v>451</v>
      </c>
      <c r="C465" s="529" t="s">
        <v>669</v>
      </c>
      <c r="D465" s="530" t="s">
        <v>1370</v>
      </c>
      <c r="E465" s="531" t="s">
        <v>675</v>
      </c>
      <c r="F465" s="529" t="s">
        <v>666</v>
      </c>
      <c r="G465" s="529" t="s">
        <v>766</v>
      </c>
      <c r="H465" s="529" t="s">
        <v>452</v>
      </c>
      <c r="I465" s="529" t="s">
        <v>593</v>
      </c>
      <c r="J465" s="529" t="s">
        <v>594</v>
      </c>
      <c r="K465" s="529" t="s">
        <v>768</v>
      </c>
      <c r="L465" s="532">
        <v>299.24</v>
      </c>
      <c r="M465" s="532">
        <v>299.24</v>
      </c>
      <c r="N465" s="529">
        <v>1</v>
      </c>
      <c r="O465" s="533">
        <v>1</v>
      </c>
      <c r="P465" s="532">
        <v>299.24</v>
      </c>
      <c r="Q465" s="534">
        <v>1</v>
      </c>
      <c r="R465" s="529">
        <v>1</v>
      </c>
      <c r="S465" s="534">
        <v>1</v>
      </c>
      <c r="T465" s="533">
        <v>1</v>
      </c>
      <c r="U465" s="535">
        <v>1</v>
      </c>
    </row>
    <row r="466" spans="1:21" ht="14.4" customHeight="1" x14ac:dyDescent="0.3">
      <c r="A466" s="528">
        <v>29</v>
      </c>
      <c r="B466" s="529" t="s">
        <v>451</v>
      </c>
      <c r="C466" s="529" t="s">
        <v>669</v>
      </c>
      <c r="D466" s="530" t="s">
        <v>1370</v>
      </c>
      <c r="E466" s="531" t="s">
        <v>675</v>
      </c>
      <c r="F466" s="529" t="s">
        <v>668</v>
      </c>
      <c r="G466" s="529" t="s">
        <v>793</v>
      </c>
      <c r="H466" s="529" t="s">
        <v>452</v>
      </c>
      <c r="I466" s="529" t="s">
        <v>799</v>
      </c>
      <c r="J466" s="529" t="s">
        <v>795</v>
      </c>
      <c r="K466" s="529" t="s">
        <v>800</v>
      </c>
      <c r="L466" s="532">
        <v>100</v>
      </c>
      <c r="M466" s="532">
        <v>200</v>
      </c>
      <c r="N466" s="529">
        <v>2</v>
      </c>
      <c r="O466" s="533">
        <v>1</v>
      </c>
      <c r="P466" s="532">
        <v>200</v>
      </c>
      <c r="Q466" s="534">
        <v>1</v>
      </c>
      <c r="R466" s="529">
        <v>2</v>
      </c>
      <c r="S466" s="534">
        <v>1</v>
      </c>
      <c r="T466" s="533">
        <v>1</v>
      </c>
      <c r="U466" s="535">
        <v>1</v>
      </c>
    </row>
    <row r="467" spans="1:21" ht="14.4" customHeight="1" x14ac:dyDescent="0.3">
      <c r="A467" s="528">
        <v>29</v>
      </c>
      <c r="B467" s="529" t="s">
        <v>451</v>
      </c>
      <c r="C467" s="529" t="s">
        <v>669</v>
      </c>
      <c r="D467" s="530" t="s">
        <v>1370</v>
      </c>
      <c r="E467" s="531" t="s">
        <v>675</v>
      </c>
      <c r="F467" s="529" t="s">
        <v>668</v>
      </c>
      <c r="G467" s="529" t="s">
        <v>821</v>
      </c>
      <c r="H467" s="529" t="s">
        <v>452</v>
      </c>
      <c r="I467" s="529" t="s">
        <v>822</v>
      </c>
      <c r="J467" s="529" t="s">
        <v>823</v>
      </c>
      <c r="K467" s="529" t="s">
        <v>824</v>
      </c>
      <c r="L467" s="532">
        <v>410</v>
      </c>
      <c r="M467" s="532">
        <v>410</v>
      </c>
      <c r="N467" s="529">
        <v>1</v>
      </c>
      <c r="O467" s="533">
        <v>1</v>
      </c>
      <c r="P467" s="532">
        <v>410</v>
      </c>
      <c r="Q467" s="534">
        <v>1</v>
      </c>
      <c r="R467" s="529">
        <v>1</v>
      </c>
      <c r="S467" s="534">
        <v>1</v>
      </c>
      <c r="T467" s="533">
        <v>1</v>
      </c>
      <c r="U467" s="535">
        <v>1</v>
      </c>
    </row>
    <row r="468" spans="1:21" ht="14.4" customHeight="1" thickBot="1" x14ac:dyDescent="0.35">
      <c r="A468" s="520">
        <v>29</v>
      </c>
      <c r="B468" s="521" t="s">
        <v>451</v>
      </c>
      <c r="C468" s="521" t="s">
        <v>669</v>
      </c>
      <c r="D468" s="522" t="s">
        <v>1370</v>
      </c>
      <c r="E468" s="523" t="s">
        <v>675</v>
      </c>
      <c r="F468" s="521" t="s">
        <v>668</v>
      </c>
      <c r="G468" s="521" t="s">
        <v>828</v>
      </c>
      <c r="H468" s="521" t="s">
        <v>452</v>
      </c>
      <c r="I468" s="521" t="s">
        <v>1040</v>
      </c>
      <c r="J468" s="521" t="s">
        <v>1041</v>
      </c>
      <c r="K468" s="521" t="s">
        <v>1042</v>
      </c>
      <c r="L468" s="524">
        <v>331.32</v>
      </c>
      <c r="M468" s="524">
        <v>331.32</v>
      </c>
      <c r="N468" s="521">
        <v>1</v>
      </c>
      <c r="O468" s="525">
        <v>1</v>
      </c>
      <c r="P468" s="524"/>
      <c r="Q468" s="526">
        <v>0</v>
      </c>
      <c r="R468" s="521"/>
      <c r="S468" s="526">
        <v>0</v>
      </c>
      <c r="T468" s="525"/>
      <c r="U468" s="527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54" t="s">
        <v>1373</v>
      </c>
      <c r="B1" s="355"/>
      <c r="C1" s="355"/>
      <c r="D1" s="355"/>
      <c r="E1" s="355"/>
      <c r="F1" s="355"/>
    </row>
    <row r="2" spans="1:6" ht="14.4" customHeight="1" thickBot="1" x14ac:dyDescent="0.35">
      <c r="A2" s="239" t="s">
        <v>252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56" t="s">
        <v>134</v>
      </c>
      <c r="C3" s="357"/>
      <c r="D3" s="358" t="s">
        <v>133</v>
      </c>
      <c r="E3" s="357"/>
      <c r="F3" s="80" t="s">
        <v>3</v>
      </c>
    </row>
    <row r="4" spans="1:6" ht="14.4" customHeight="1" thickBot="1" x14ac:dyDescent="0.35">
      <c r="A4" s="536" t="s">
        <v>165</v>
      </c>
      <c r="B4" s="537" t="s">
        <v>14</v>
      </c>
      <c r="C4" s="538" t="s">
        <v>2</v>
      </c>
      <c r="D4" s="537" t="s">
        <v>14</v>
      </c>
      <c r="E4" s="538" t="s">
        <v>2</v>
      </c>
      <c r="F4" s="539" t="s">
        <v>14</v>
      </c>
    </row>
    <row r="5" spans="1:6" ht="14.4" customHeight="1" x14ac:dyDescent="0.3">
      <c r="A5" s="552" t="s">
        <v>679</v>
      </c>
      <c r="B5" s="119">
        <v>530.16</v>
      </c>
      <c r="C5" s="519">
        <v>4.765937248852474E-2</v>
      </c>
      <c r="D5" s="119">
        <v>10593.780000000002</v>
      </c>
      <c r="E5" s="519">
        <v>0.9523406275114753</v>
      </c>
      <c r="F5" s="540">
        <v>11123.940000000002</v>
      </c>
    </row>
    <row r="6" spans="1:6" ht="14.4" customHeight="1" x14ac:dyDescent="0.3">
      <c r="A6" s="553" t="s">
        <v>681</v>
      </c>
      <c r="B6" s="541">
        <v>109.62</v>
      </c>
      <c r="C6" s="534">
        <v>0.14559315730754926</v>
      </c>
      <c r="D6" s="541">
        <v>643.30000000000007</v>
      </c>
      <c r="E6" s="534">
        <v>0.85440684269245071</v>
      </c>
      <c r="F6" s="542">
        <v>752.92000000000007</v>
      </c>
    </row>
    <row r="7" spans="1:6" ht="14.4" customHeight="1" x14ac:dyDescent="0.3">
      <c r="A7" s="553" t="s">
        <v>677</v>
      </c>
      <c r="B7" s="541"/>
      <c r="C7" s="534">
        <v>0</v>
      </c>
      <c r="D7" s="541">
        <v>2447.1100000000006</v>
      </c>
      <c r="E7" s="534">
        <v>1</v>
      </c>
      <c r="F7" s="542">
        <v>2447.1100000000006</v>
      </c>
    </row>
    <row r="8" spans="1:6" ht="14.4" customHeight="1" x14ac:dyDescent="0.3">
      <c r="A8" s="553" t="s">
        <v>678</v>
      </c>
      <c r="B8" s="541">
        <v>0</v>
      </c>
      <c r="C8" s="534">
        <v>0</v>
      </c>
      <c r="D8" s="541">
        <v>6650.4900000000007</v>
      </c>
      <c r="E8" s="534">
        <v>1</v>
      </c>
      <c r="F8" s="542">
        <v>6650.4900000000007</v>
      </c>
    </row>
    <row r="9" spans="1:6" ht="14.4" customHeight="1" x14ac:dyDescent="0.3">
      <c r="A9" s="553" t="s">
        <v>682</v>
      </c>
      <c r="B9" s="541"/>
      <c r="C9" s="534">
        <v>0</v>
      </c>
      <c r="D9" s="541">
        <v>709.27</v>
      </c>
      <c r="E9" s="534">
        <v>1</v>
      </c>
      <c r="F9" s="542">
        <v>709.27</v>
      </c>
    </row>
    <row r="10" spans="1:6" ht="14.4" customHeight="1" x14ac:dyDescent="0.3">
      <c r="A10" s="553" t="s">
        <v>675</v>
      </c>
      <c r="B10" s="541"/>
      <c r="C10" s="534">
        <v>0</v>
      </c>
      <c r="D10" s="541">
        <v>18.260000000000002</v>
      </c>
      <c r="E10" s="534">
        <v>1</v>
      </c>
      <c r="F10" s="542">
        <v>18.260000000000002</v>
      </c>
    </row>
    <row r="11" spans="1:6" ht="14.4" customHeight="1" x14ac:dyDescent="0.3">
      <c r="A11" s="553" t="s">
        <v>680</v>
      </c>
      <c r="B11" s="541"/>
      <c r="C11" s="534">
        <v>0</v>
      </c>
      <c r="D11" s="541">
        <v>4671.0700000000006</v>
      </c>
      <c r="E11" s="534">
        <v>1</v>
      </c>
      <c r="F11" s="542">
        <v>4671.0700000000006</v>
      </c>
    </row>
    <row r="12" spans="1:6" ht="14.4" customHeight="1" x14ac:dyDescent="0.3">
      <c r="A12" s="553" t="s">
        <v>674</v>
      </c>
      <c r="B12" s="541">
        <v>0</v>
      </c>
      <c r="C12" s="534">
        <v>0</v>
      </c>
      <c r="D12" s="541">
        <v>6270.3100000000022</v>
      </c>
      <c r="E12" s="534">
        <v>1</v>
      </c>
      <c r="F12" s="542">
        <v>6270.3100000000022</v>
      </c>
    </row>
    <row r="13" spans="1:6" ht="14.4" customHeight="1" thickBot="1" x14ac:dyDescent="0.35">
      <c r="A13" s="554" t="s">
        <v>683</v>
      </c>
      <c r="B13" s="545">
        <v>0</v>
      </c>
      <c r="C13" s="546">
        <v>0</v>
      </c>
      <c r="D13" s="545">
        <v>2107.4500000000003</v>
      </c>
      <c r="E13" s="546">
        <v>1</v>
      </c>
      <c r="F13" s="547">
        <v>2107.4500000000003</v>
      </c>
    </row>
    <row r="14" spans="1:6" ht="14.4" customHeight="1" thickBot="1" x14ac:dyDescent="0.35">
      <c r="A14" s="548" t="s">
        <v>3</v>
      </c>
      <c r="B14" s="549">
        <v>639.78</v>
      </c>
      <c r="C14" s="550">
        <v>1.8410500816959136E-2</v>
      </c>
      <c r="D14" s="549">
        <v>34111.040000000008</v>
      </c>
      <c r="E14" s="550">
        <v>0.98158949918304095</v>
      </c>
      <c r="F14" s="551">
        <v>34750.820000000007</v>
      </c>
    </row>
    <row r="15" spans="1:6" ht="14.4" customHeight="1" thickBot="1" x14ac:dyDescent="0.35"/>
    <row r="16" spans="1:6" ht="14.4" customHeight="1" x14ac:dyDescent="0.3">
      <c r="A16" s="552" t="s">
        <v>1374</v>
      </c>
      <c r="B16" s="119">
        <v>530.16</v>
      </c>
      <c r="C16" s="519">
        <v>1</v>
      </c>
      <c r="D16" s="119"/>
      <c r="E16" s="519">
        <v>0</v>
      </c>
      <c r="F16" s="540">
        <v>530.16</v>
      </c>
    </row>
    <row r="17" spans="1:6" ht="14.4" customHeight="1" x14ac:dyDescent="0.3">
      <c r="A17" s="553" t="s">
        <v>1375</v>
      </c>
      <c r="B17" s="541">
        <v>109.62</v>
      </c>
      <c r="C17" s="534">
        <v>0.30001642126005806</v>
      </c>
      <c r="D17" s="541">
        <v>255.76</v>
      </c>
      <c r="E17" s="534">
        <v>0.69998357873994199</v>
      </c>
      <c r="F17" s="542">
        <v>365.38</v>
      </c>
    </row>
    <row r="18" spans="1:6" ht="14.4" customHeight="1" x14ac:dyDescent="0.3">
      <c r="A18" s="553" t="s">
        <v>1376</v>
      </c>
      <c r="B18" s="541"/>
      <c r="C18" s="534">
        <v>0</v>
      </c>
      <c r="D18" s="541">
        <v>63.75</v>
      </c>
      <c r="E18" s="534">
        <v>1</v>
      </c>
      <c r="F18" s="542">
        <v>63.75</v>
      </c>
    </row>
    <row r="19" spans="1:6" ht="14.4" customHeight="1" x14ac:dyDescent="0.3">
      <c r="A19" s="553" t="s">
        <v>1377</v>
      </c>
      <c r="B19" s="541">
        <v>0</v>
      </c>
      <c r="C19" s="534">
        <v>0</v>
      </c>
      <c r="D19" s="541">
        <v>736.04000000000008</v>
      </c>
      <c r="E19" s="534">
        <v>1</v>
      </c>
      <c r="F19" s="542">
        <v>736.04000000000008</v>
      </c>
    </row>
    <row r="20" spans="1:6" ht="14.4" customHeight="1" x14ac:dyDescent="0.3">
      <c r="A20" s="553" t="s">
        <v>1378</v>
      </c>
      <c r="B20" s="541">
        <v>0</v>
      </c>
      <c r="C20" s="534">
        <v>0</v>
      </c>
      <c r="D20" s="541">
        <v>12770.940000000004</v>
      </c>
      <c r="E20" s="534">
        <v>1</v>
      </c>
      <c r="F20" s="542">
        <v>12770.940000000004</v>
      </c>
    </row>
    <row r="21" spans="1:6" ht="14.4" customHeight="1" x14ac:dyDescent="0.3">
      <c r="A21" s="553" t="s">
        <v>1379</v>
      </c>
      <c r="B21" s="541">
        <v>0</v>
      </c>
      <c r="C21" s="534">
        <v>0</v>
      </c>
      <c r="D21" s="541">
        <v>16930.21</v>
      </c>
      <c r="E21" s="534">
        <v>1</v>
      </c>
      <c r="F21" s="542">
        <v>16930.21</v>
      </c>
    </row>
    <row r="22" spans="1:6" ht="14.4" customHeight="1" x14ac:dyDescent="0.3">
      <c r="A22" s="553" t="s">
        <v>1380</v>
      </c>
      <c r="B22" s="541"/>
      <c r="C22" s="534">
        <v>0</v>
      </c>
      <c r="D22" s="541">
        <v>848.49</v>
      </c>
      <c r="E22" s="534">
        <v>1</v>
      </c>
      <c r="F22" s="542">
        <v>848.49</v>
      </c>
    </row>
    <row r="23" spans="1:6" ht="14.4" customHeight="1" x14ac:dyDescent="0.3">
      <c r="A23" s="553" t="s">
        <v>1381</v>
      </c>
      <c r="B23" s="541">
        <v>0</v>
      </c>
      <c r="C23" s="534"/>
      <c r="D23" s="541"/>
      <c r="E23" s="534"/>
      <c r="F23" s="542">
        <v>0</v>
      </c>
    </row>
    <row r="24" spans="1:6" ht="14.4" customHeight="1" x14ac:dyDescent="0.3">
      <c r="A24" s="553" t="s">
        <v>1382</v>
      </c>
      <c r="B24" s="541"/>
      <c r="C24" s="534">
        <v>0</v>
      </c>
      <c r="D24" s="541">
        <v>41.63</v>
      </c>
      <c r="E24" s="534">
        <v>1</v>
      </c>
      <c r="F24" s="542">
        <v>41.63</v>
      </c>
    </row>
    <row r="25" spans="1:6" ht="14.4" customHeight="1" x14ac:dyDescent="0.3">
      <c r="A25" s="553" t="s">
        <v>1383</v>
      </c>
      <c r="B25" s="541"/>
      <c r="C25" s="534">
        <v>0</v>
      </c>
      <c r="D25" s="541">
        <v>379.23</v>
      </c>
      <c r="E25" s="534">
        <v>1</v>
      </c>
      <c r="F25" s="542">
        <v>379.23</v>
      </c>
    </row>
    <row r="26" spans="1:6" ht="14.4" customHeight="1" x14ac:dyDescent="0.3">
      <c r="A26" s="553" t="s">
        <v>1384</v>
      </c>
      <c r="B26" s="541"/>
      <c r="C26" s="534">
        <v>0</v>
      </c>
      <c r="D26" s="541">
        <v>115.27</v>
      </c>
      <c r="E26" s="534">
        <v>1</v>
      </c>
      <c r="F26" s="542">
        <v>115.27</v>
      </c>
    </row>
    <row r="27" spans="1:6" ht="14.4" customHeight="1" x14ac:dyDescent="0.3">
      <c r="A27" s="553" t="s">
        <v>1385</v>
      </c>
      <c r="B27" s="541"/>
      <c r="C27" s="534">
        <v>0</v>
      </c>
      <c r="D27" s="541">
        <v>173.14</v>
      </c>
      <c r="E27" s="534">
        <v>1</v>
      </c>
      <c r="F27" s="542">
        <v>173.14</v>
      </c>
    </row>
    <row r="28" spans="1:6" ht="14.4" customHeight="1" x14ac:dyDescent="0.3">
      <c r="A28" s="553" t="s">
        <v>1386</v>
      </c>
      <c r="B28" s="541"/>
      <c r="C28" s="534">
        <v>0</v>
      </c>
      <c r="D28" s="541">
        <v>164.94</v>
      </c>
      <c r="E28" s="534">
        <v>1</v>
      </c>
      <c r="F28" s="542">
        <v>164.94</v>
      </c>
    </row>
    <row r="29" spans="1:6" ht="14.4" customHeight="1" x14ac:dyDescent="0.3">
      <c r="A29" s="553" t="s">
        <v>1387</v>
      </c>
      <c r="B29" s="541"/>
      <c r="C29" s="534">
        <v>0</v>
      </c>
      <c r="D29" s="541">
        <v>298.98</v>
      </c>
      <c r="E29" s="534">
        <v>1</v>
      </c>
      <c r="F29" s="542">
        <v>298.98</v>
      </c>
    </row>
    <row r="30" spans="1:6" ht="14.4" customHeight="1" x14ac:dyDescent="0.3">
      <c r="A30" s="553" t="s">
        <v>1388</v>
      </c>
      <c r="B30" s="541"/>
      <c r="C30" s="534">
        <v>0</v>
      </c>
      <c r="D30" s="541">
        <v>366.53</v>
      </c>
      <c r="E30" s="534">
        <v>1</v>
      </c>
      <c r="F30" s="542">
        <v>366.53</v>
      </c>
    </row>
    <row r="31" spans="1:6" ht="14.4" customHeight="1" x14ac:dyDescent="0.3">
      <c r="A31" s="553" t="s">
        <v>1389</v>
      </c>
      <c r="B31" s="541"/>
      <c r="C31" s="534">
        <v>0</v>
      </c>
      <c r="D31" s="541">
        <v>193.7</v>
      </c>
      <c r="E31" s="534">
        <v>1</v>
      </c>
      <c r="F31" s="542">
        <v>193.7</v>
      </c>
    </row>
    <row r="32" spans="1:6" ht="14.4" customHeight="1" x14ac:dyDescent="0.3">
      <c r="A32" s="553" t="s">
        <v>1390</v>
      </c>
      <c r="B32" s="541">
        <v>0</v>
      </c>
      <c r="C32" s="534"/>
      <c r="D32" s="541"/>
      <c r="E32" s="534"/>
      <c r="F32" s="542">
        <v>0</v>
      </c>
    </row>
    <row r="33" spans="1:6" ht="14.4" customHeight="1" x14ac:dyDescent="0.3">
      <c r="A33" s="553" t="s">
        <v>1391</v>
      </c>
      <c r="B33" s="541"/>
      <c r="C33" s="534">
        <v>0</v>
      </c>
      <c r="D33" s="541">
        <v>57.62</v>
      </c>
      <c r="E33" s="534">
        <v>1</v>
      </c>
      <c r="F33" s="542">
        <v>57.62</v>
      </c>
    </row>
    <row r="34" spans="1:6" ht="14.4" customHeight="1" x14ac:dyDescent="0.3">
      <c r="A34" s="553" t="s">
        <v>1392</v>
      </c>
      <c r="B34" s="541">
        <v>0</v>
      </c>
      <c r="C34" s="534"/>
      <c r="D34" s="541"/>
      <c r="E34" s="534"/>
      <c r="F34" s="542">
        <v>0</v>
      </c>
    </row>
    <row r="35" spans="1:6" ht="14.4" customHeight="1" x14ac:dyDescent="0.3">
      <c r="A35" s="553" t="s">
        <v>1393</v>
      </c>
      <c r="B35" s="541">
        <v>0</v>
      </c>
      <c r="C35" s="534">
        <v>0</v>
      </c>
      <c r="D35" s="541">
        <v>668.7399999999999</v>
      </c>
      <c r="E35" s="534">
        <v>1</v>
      </c>
      <c r="F35" s="542">
        <v>668.7399999999999</v>
      </c>
    </row>
    <row r="36" spans="1:6" ht="14.4" customHeight="1" thickBot="1" x14ac:dyDescent="0.35">
      <c r="A36" s="554" t="s">
        <v>1394</v>
      </c>
      <c r="B36" s="545">
        <v>0</v>
      </c>
      <c r="C36" s="546">
        <v>0</v>
      </c>
      <c r="D36" s="545">
        <v>46.07</v>
      </c>
      <c r="E36" s="546">
        <v>1</v>
      </c>
      <c r="F36" s="547">
        <v>46.07</v>
      </c>
    </row>
    <row r="37" spans="1:6" ht="14.4" customHeight="1" thickBot="1" x14ac:dyDescent="0.35">
      <c r="A37" s="548" t="s">
        <v>3</v>
      </c>
      <c r="B37" s="549">
        <v>639.78</v>
      </c>
      <c r="C37" s="550">
        <v>1.8410500816959139E-2</v>
      </c>
      <c r="D37" s="549">
        <v>34111.039999999994</v>
      </c>
      <c r="E37" s="550">
        <v>0.98158949918304073</v>
      </c>
      <c r="F37" s="551">
        <v>34750.82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{8ADF41FF-3854-48A9-B58E-A45F05E10E87}</x14:id>
        </ext>
      </extLst>
    </cfRule>
  </conditionalFormatting>
  <conditionalFormatting sqref="F16:F3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{76287FD1-C64B-4880-B3B1-785B5130941D}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DF41FF-3854-48A9-B58E-A45F05E10E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76287FD1-C64B-4880-B3B1-785B513094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F16:F36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8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55" t="s">
        <v>1416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17"/>
      <c r="M1" s="317"/>
    </row>
    <row r="2" spans="1:13" ht="14.4" customHeight="1" thickBot="1" x14ac:dyDescent="0.35">
      <c r="A2" s="239" t="s">
        <v>252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19</v>
      </c>
      <c r="G3" s="43">
        <f>SUBTOTAL(9,G6:G1048576)</f>
        <v>639.78</v>
      </c>
      <c r="H3" s="44">
        <f>IF(M3=0,0,G3/M3)</f>
        <v>1.8410500816959136E-2</v>
      </c>
      <c r="I3" s="43">
        <f>SUBTOTAL(9,I6:I1048576)</f>
        <v>165</v>
      </c>
      <c r="J3" s="43">
        <f>SUBTOTAL(9,J6:J1048576)</f>
        <v>34111.040000000008</v>
      </c>
      <c r="K3" s="44">
        <f>IF(M3=0,0,J3/M3)</f>
        <v>0.98158949918304095</v>
      </c>
      <c r="L3" s="43">
        <f>SUBTOTAL(9,L6:L1048576)</f>
        <v>184</v>
      </c>
      <c r="M3" s="45">
        <f>SUBTOTAL(9,M6:M1048576)</f>
        <v>34750.820000000007</v>
      </c>
    </row>
    <row r="4" spans="1:13" ht="14.4" customHeight="1" thickBot="1" x14ac:dyDescent="0.35">
      <c r="A4" s="41"/>
      <c r="B4" s="41"/>
      <c r="C4" s="41"/>
      <c r="D4" s="41"/>
      <c r="E4" s="42"/>
      <c r="F4" s="359" t="s">
        <v>134</v>
      </c>
      <c r="G4" s="360"/>
      <c r="H4" s="361"/>
      <c r="I4" s="362" t="s">
        <v>133</v>
      </c>
      <c r="J4" s="360"/>
      <c r="K4" s="361"/>
      <c r="L4" s="363" t="s">
        <v>3</v>
      </c>
      <c r="M4" s="364"/>
    </row>
    <row r="5" spans="1:13" ht="14.4" customHeight="1" thickBot="1" x14ac:dyDescent="0.35">
      <c r="A5" s="556" t="s">
        <v>139</v>
      </c>
      <c r="B5" s="557" t="s">
        <v>135</v>
      </c>
      <c r="C5" s="557" t="s">
        <v>71</v>
      </c>
      <c r="D5" s="557" t="s">
        <v>136</v>
      </c>
      <c r="E5" s="557" t="s">
        <v>137</v>
      </c>
      <c r="F5" s="558" t="s">
        <v>28</v>
      </c>
      <c r="G5" s="558" t="s">
        <v>14</v>
      </c>
      <c r="H5" s="538" t="s">
        <v>138</v>
      </c>
      <c r="I5" s="537" t="s">
        <v>28</v>
      </c>
      <c r="J5" s="558" t="s">
        <v>14</v>
      </c>
      <c r="K5" s="538" t="s">
        <v>138</v>
      </c>
      <c r="L5" s="537" t="s">
        <v>28</v>
      </c>
      <c r="M5" s="559" t="s">
        <v>14</v>
      </c>
    </row>
    <row r="6" spans="1:13" ht="14.4" customHeight="1" x14ac:dyDescent="0.3">
      <c r="A6" s="513" t="s">
        <v>674</v>
      </c>
      <c r="B6" s="514" t="s">
        <v>1395</v>
      </c>
      <c r="C6" s="514" t="s">
        <v>756</v>
      </c>
      <c r="D6" s="514" t="s">
        <v>757</v>
      </c>
      <c r="E6" s="514" t="s">
        <v>758</v>
      </c>
      <c r="F6" s="119"/>
      <c r="G6" s="119"/>
      <c r="H6" s="519">
        <v>0</v>
      </c>
      <c r="I6" s="119">
        <v>1</v>
      </c>
      <c r="J6" s="119">
        <v>41.63</v>
      </c>
      <c r="K6" s="519">
        <v>1</v>
      </c>
      <c r="L6" s="119">
        <v>1</v>
      </c>
      <c r="M6" s="540">
        <v>41.63</v>
      </c>
    </row>
    <row r="7" spans="1:13" ht="14.4" customHeight="1" x14ac:dyDescent="0.3">
      <c r="A7" s="528" t="s">
        <v>674</v>
      </c>
      <c r="B7" s="529" t="s">
        <v>1396</v>
      </c>
      <c r="C7" s="529" t="s">
        <v>737</v>
      </c>
      <c r="D7" s="529" t="s">
        <v>738</v>
      </c>
      <c r="E7" s="529" t="s">
        <v>739</v>
      </c>
      <c r="F7" s="541"/>
      <c r="G7" s="541"/>
      <c r="H7" s="534"/>
      <c r="I7" s="541">
        <v>1</v>
      </c>
      <c r="J7" s="541">
        <v>0</v>
      </c>
      <c r="K7" s="534"/>
      <c r="L7" s="541">
        <v>1</v>
      </c>
      <c r="M7" s="542">
        <v>0</v>
      </c>
    </row>
    <row r="8" spans="1:13" ht="14.4" customHeight="1" x14ac:dyDescent="0.3">
      <c r="A8" s="528" t="s">
        <v>674</v>
      </c>
      <c r="B8" s="529" t="s">
        <v>1396</v>
      </c>
      <c r="C8" s="529" t="s">
        <v>740</v>
      </c>
      <c r="D8" s="529" t="s">
        <v>738</v>
      </c>
      <c r="E8" s="529" t="s">
        <v>741</v>
      </c>
      <c r="F8" s="541"/>
      <c r="G8" s="541"/>
      <c r="H8" s="534">
        <v>0</v>
      </c>
      <c r="I8" s="541">
        <v>3</v>
      </c>
      <c r="J8" s="541">
        <v>1222.6500000000001</v>
      </c>
      <c r="K8" s="534">
        <v>1</v>
      </c>
      <c r="L8" s="541">
        <v>3</v>
      </c>
      <c r="M8" s="542">
        <v>1222.6500000000001</v>
      </c>
    </row>
    <row r="9" spans="1:13" ht="14.4" customHeight="1" x14ac:dyDescent="0.3">
      <c r="A9" s="528" t="s">
        <v>674</v>
      </c>
      <c r="B9" s="529" t="s">
        <v>1396</v>
      </c>
      <c r="C9" s="529" t="s">
        <v>742</v>
      </c>
      <c r="D9" s="529" t="s">
        <v>738</v>
      </c>
      <c r="E9" s="529" t="s">
        <v>743</v>
      </c>
      <c r="F9" s="541"/>
      <c r="G9" s="541"/>
      <c r="H9" s="534">
        <v>0</v>
      </c>
      <c r="I9" s="541">
        <v>3</v>
      </c>
      <c r="J9" s="541">
        <v>1630.17</v>
      </c>
      <c r="K9" s="534">
        <v>1</v>
      </c>
      <c r="L9" s="541">
        <v>3</v>
      </c>
      <c r="M9" s="542">
        <v>1630.17</v>
      </c>
    </row>
    <row r="10" spans="1:13" ht="14.4" customHeight="1" x14ac:dyDescent="0.3">
      <c r="A10" s="528" t="s">
        <v>674</v>
      </c>
      <c r="B10" s="529" t="s">
        <v>1396</v>
      </c>
      <c r="C10" s="529" t="s">
        <v>744</v>
      </c>
      <c r="D10" s="529" t="s">
        <v>738</v>
      </c>
      <c r="E10" s="529" t="s">
        <v>745</v>
      </c>
      <c r="F10" s="541"/>
      <c r="G10" s="541"/>
      <c r="H10" s="534">
        <v>0</v>
      </c>
      <c r="I10" s="541">
        <v>1</v>
      </c>
      <c r="J10" s="541">
        <v>163.01</v>
      </c>
      <c r="K10" s="534">
        <v>1</v>
      </c>
      <c r="L10" s="541">
        <v>1</v>
      </c>
      <c r="M10" s="542">
        <v>163.01</v>
      </c>
    </row>
    <row r="11" spans="1:13" ht="14.4" customHeight="1" x14ac:dyDescent="0.3">
      <c r="A11" s="528" t="s">
        <v>674</v>
      </c>
      <c r="B11" s="529" t="s">
        <v>1396</v>
      </c>
      <c r="C11" s="529" t="s">
        <v>746</v>
      </c>
      <c r="D11" s="529" t="s">
        <v>738</v>
      </c>
      <c r="E11" s="529" t="s">
        <v>747</v>
      </c>
      <c r="F11" s="541">
        <v>2</v>
      </c>
      <c r="G11" s="541">
        <v>0</v>
      </c>
      <c r="H11" s="534"/>
      <c r="I11" s="541"/>
      <c r="J11" s="541"/>
      <c r="K11" s="534"/>
      <c r="L11" s="541">
        <v>2</v>
      </c>
      <c r="M11" s="542">
        <v>0</v>
      </c>
    </row>
    <row r="12" spans="1:13" ht="14.4" customHeight="1" x14ac:dyDescent="0.3">
      <c r="A12" s="528" t="s">
        <v>674</v>
      </c>
      <c r="B12" s="529" t="s">
        <v>1397</v>
      </c>
      <c r="C12" s="529" t="s">
        <v>778</v>
      </c>
      <c r="D12" s="529" t="s">
        <v>779</v>
      </c>
      <c r="E12" s="529" t="s">
        <v>780</v>
      </c>
      <c r="F12" s="541"/>
      <c r="G12" s="541"/>
      <c r="H12" s="534">
        <v>0</v>
      </c>
      <c r="I12" s="541">
        <v>1</v>
      </c>
      <c r="J12" s="541">
        <v>366.53</v>
      </c>
      <c r="K12" s="534">
        <v>1</v>
      </c>
      <c r="L12" s="541">
        <v>1</v>
      </c>
      <c r="M12" s="542">
        <v>366.53</v>
      </c>
    </row>
    <row r="13" spans="1:13" ht="14.4" customHeight="1" x14ac:dyDescent="0.3">
      <c r="A13" s="528" t="s">
        <v>674</v>
      </c>
      <c r="B13" s="529" t="s">
        <v>1398</v>
      </c>
      <c r="C13" s="529" t="s">
        <v>731</v>
      </c>
      <c r="D13" s="529" t="s">
        <v>732</v>
      </c>
      <c r="E13" s="529" t="s">
        <v>733</v>
      </c>
      <c r="F13" s="541"/>
      <c r="G13" s="541"/>
      <c r="H13" s="534">
        <v>0</v>
      </c>
      <c r="I13" s="541">
        <v>1</v>
      </c>
      <c r="J13" s="541">
        <v>21.13</v>
      </c>
      <c r="K13" s="534">
        <v>1</v>
      </c>
      <c r="L13" s="541">
        <v>1</v>
      </c>
      <c r="M13" s="542">
        <v>21.13</v>
      </c>
    </row>
    <row r="14" spans="1:13" ht="14.4" customHeight="1" x14ac:dyDescent="0.3">
      <c r="A14" s="528" t="s">
        <v>674</v>
      </c>
      <c r="B14" s="529" t="s">
        <v>1398</v>
      </c>
      <c r="C14" s="529" t="s">
        <v>734</v>
      </c>
      <c r="D14" s="529" t="s">
        <v>732</v>
      </c>
      <c r="E14" s="529" t="s">
        <v>735</v>
      </c>
      <c r="F14" s="541"/>
      <c r="G14" s="541"/>
      <c r="H14" s="534">
        <v>0</v>
      </c>
      <c r="I14" s="541">
        <v>1</v>
      </c>
      <c r="J14" s="541">
        <v>105.64</v>
      </c>
      <c r="K14" s="534">
        <v>1</v>
      </c>
      <c r="L14" s="541">
        <v>1</v>
      </c>
      <c r="M14" s="542">
        <v>105.64</v>
      </c>
    </row>
    <row r="15" spans="1:13" ht="14.4" customHeight="1" x14ac:dyDescent="0.3">
      <c r="A15" s="528" t="s">
        <v>674</v>
      </c>
      <c r="B15" s="529" t="s">
        <v>1399</v>
      </c>
      <c r="C15" s="529" t="s">
        <v>688</v>
      </c>
      <c r="D15" s="529" t="s">
        <v>689</v>
      </c>
      <c r="E15" s="529" t="s">
        <v>690</v>
      </c>
      <c r="F15" s="541">
        <v>2</v>
      </c>
      <c r="G15" s="541">
        <v>0</v>
      </c>
      <c r="H15" s="534"/>
      <c r="I15" s="541"/>
      <c r="J15" s="541"/>
      <c r="K15" s="534"/>
      <c r="L15" s="541">
        <v>2</v>
      </c>
      <c r="M15" s="542">
        <v>0</v>
      </c>
    </row>
    <row r="16" spans="1:13" ht="14.4" customHeight="1" x14ac:dyDescent="0.3">
      <c r="A16" s="528" t="s">
        <v>674</v>
      </c>
      <c r="B16" s="529" t="s">
        <v>1399</v>
      </c>
      <c r="C16" s="529" t="s">
        <v>691</v>
      </c>
      <c r="D16" s="529" t="s">
        <v>689</v>
      </c>
      <c r="E16" s="529" t="s">
        <v>692</v>
      </c>
      <c r="F16" s="541"/>
      <c r="G16" s="541"/>
      <c r="H16" s="534">
        <v>0</v>
      </c>
      <c r="I16" s="541">
        <v>8</v>
      </c>
      <c r="J16" s="541">
        <v>1234.8800000000001</v>
      </c>
      <c r="K16" s="534">
        <v>1</v>
      </c>
      <c r="L16" s="541">
        <v>8</v>
      </c>
      <c r="M16" s="542">
        <v>1234.8800000000001</v>
      </c>
    </row>
    <row r="17" spans="1:13" ht="14.4" customHeight="1" x14ac:dyDescent="0.3">
      <c r="A17" s="528" t="s">
        <v>674</v>
      </c>
      <c r="B17" s="529" t="s">
        <v>1399</v>
      </c>
      <c r="C17" s="529" t="s">
        <v>693</v>
      </c>
      <c r="D17" s="529" t="s">
        <v>694</v>
      </c>
      <c r="E17" s="529" t="s">
        <v>695</v>
      </c>
      <c r="F17" s="541"/>
      <c r="G17" s="541"/>
      <c r="H17" s="534">
        <v>0</v>
      </c>
      <c r="I17" s="541">
        <v>1</v>
      </c>
      <c r="J17" s="541">
        <v>149.52000000000001</v>
      </c>
      <c r="K17" s="534">
        <v>1</v>
      </c>
      <c r="L17" s="541">
        <v>1</v>
      </c>
      <c r="M17" s="542">
        <v>149.52000000000001</v>
      </c>
    </row>
    <row r="18" spans="1:13" ht="14.4" customHeight="1" x14ac:dyDescent="0.3">
      <c r="A18" s="528" t="s">
        <v>674</v>
      </c>
      <c r="B18" s="529" t="s">
        <v>1399</v>
      </c>
      <c r="C18" s="529" t="s">
        <v>699</v>
      </c>
      <c r="D18" s="529" t="s">
        <v>689</v>
      </c>
      <c r="E18" s="529" t="s">
        <v>700</v>
      </c>
      <c r="F18" s="541"/>
      <c r="G18" s="541"/>
      <c r="H18" s="534">
        <v>0</v>
      </c>
      <c r="I18" s="541">
        <v>2</v>
      </c>
      <c r="J18" s="541">
        <v>450.12</v>
      </c>
      <c r="K18" s="534">
        <v>1</v>
      </c>
      <c r="L18" s="541">
        <v>2</v>
      </c>
      <c r="M18" s="542">
        <v>450.12</v>
      </c>
    </row>
    <row r="19" spans="1:13" ht="14.4" customHeight="1" x14ac:dyDescent="0.3">
      <c r="A19" s="528" t="s">
        <v>674</v>
      </c>
      <c r="B19" s="529" t="s">
        <v>1400</v>
      </c>
      <c r="C19" s="529" t="s">
        <v>749</v>
      </c>
      <c r="D19" s="529" t="s">
        <v>558</v>
      </c>
      <c r="E19" s="529" t="s">
        <v>750</v>
      </c>
      <c r="F19" s="541"/>
      <c r="G19" s="541"/>
      <c r="H19" s="534">
        <v>0</v>
      </c>
      <c r="I19" s="541">
        <v>1</v>
      </c>
      <c r="J19" s="541">
        <v>36.54</v>
      </c>
      <c r="K19" s="534">
        <v>1</v>
      </c>
      <c r="L19" s="541">
        <v>1</v>
      </c>
      <c r="M19" s="542">
        <v>36.54</v>
      </c>
    </row>
    <row r="20" spans="1:13" ht="14.4" customHeight="1" x14ac:dyDescent="0.3">
      <c r="A20" s="528" t="s">
        <v>674</v>
      </c>
      <c r="B20" s="529" t="s">
        <v>1401</v>
      </c>
      <c r="C20" s="529" t="s">
        <v>716</v>
      </c>
      <c r="D20" s="529" t="s">
        <v>717</v>
      </c>
      <c r="E20" s="529" t="s">
        <v>718</v>
      </c>
      <c r="F20" s="541"/>
      <c r="G20" s="541"/>
      <c r="H20" s="534">
        <v>0</v>
      </c>
      <c r="I20" s="541">
        <v>1</v>
      </c>
      <c r="J20" s="541">
        <v>848.49</v>
      </c>
      <c r="K20" s="534">
        <v>1</v>
      </c>
      <c r="L20" s="541">
        <v>1</v>
      </c>
      <c r="M20" s="542">
        <v>848.49</v>
      </c>
    </row>
    <row r="21" spans="1:13" ht="14.4" customHeight="1" x14ac:dyDescent="0.3">
      <c r="A21" s="528" t="s">
        <v>675</v>
      </c>
      <c r="B21" s="529" t="s">
        <v>1400</v>
      </c>
      <c r="C21" s="529" t="s">
        <v>917</v>
      </c>
      <c r="D21" s="529" t="s">
        <v>558</v>
      </c>
      <c r="E21" s="529" t="s">
        <v>918</v>
      </c>
      <c r="F21" s="541"/>
      <c r="G21" s="541"/>
      <c r="H21" s="534">
        <v>0</v>
      </c>
      <c r="I21" s="541">
        <v>1</v>
      </c>
      <c r="J21" s="541">
        <v>18.260000000000002</v>
      </c>
      <c r="K21" s="534">
        <v>1</v>
      </c>
      <c r="L21" s="541">
        <v>1</v>
      </c>
      <c r="M21" s="542">
        <v>18.260000000000002</v>
      </c>
    </row>
    <row r="22" spans="1:13" ht="14.4" customHeight="1" x14ac:dyDescent="0.3">
      <c r="A22" s="528" t="s">
        <v>677</v>
      </c>
      <c r="B22" s="529" t="s">
        <v>1396</v>
      </c>
      <c r="C22" s="529" t="s">
        <v>742</v>
      </c>
      <c r="D22" s="529" t="s">
        <v>738</v>
      </c>
      <c r="E22" s="529" t="s">
        <v>743</v>
      </c>
      <c r="F22" s="541"/>
      <c r="G22" s="541"/>
      <c r="H22" s="534">
        <v>0</v>
      </c>
      <c r="I22" s="541">
        <v>1</v>
      </c>
      <c r="J22" s="541">
        <v>543.39</v>
      </c>
      <c r="K22" s="534">
        <v>1</v>
      </c>
      <c r="L22" s="541">
        <v>1</v>
      </c>
      <c r="M22" s="542">
        <v>543.39</v>
      </c>
    </row>
    <row r="23" spans="1:13" ht="14.4" customHeight="1" x14ac:dyDescent="0.3">
      <c r="A23" s="528" t="s">
        <v>677</v>
      </c>
      <c r="B23" s="529" t="s">
        <v>1398</v>
      </c>
      <c r="C23" s="529" t="s">
        <v>731</v>
      </c>
      <c r="D23" s="529" t="s">
        <v>732</v>
      </c>
      <c r="E23" s="529" t="s">
        <v>733</v>
      </c>
      <c r="F23" s="541"/>
      <c r="G23" s="541"/>
      <c r="H23" s="534">
        <v>0</v>
      </c>
      <c r="I23" s="541">
        <v>4</v>
      </c>
      <c r="J23" s="541">
        <v>84.52</v>
      </c>
      <c r="K23" s="534">
        <v>1</v>
      </c>
      <c r="L23" s="541">
        <v>4</v>
      </c>
      <c r="M23" s="542">
        <v>84.52</v>
      </c>
    </row>
    <row r="24" spans="1:13" ht="14.4" customHeight="1" x14ac:dyDescent="0.3">
      <c r="A24" s="528" t="s">
        <v>677</v>
      </c>
      <c r="B24" s="529" t="s">
        <v>1398</v>
      </c>
      <c r="C24" s="529" t="s">
        <v>734</v>
      </c>
      <c r="D24" s="529" t="s">
        <v>732</v>
      </c>
      <c r="E24" s="529" t="s">
        <v>735</v>
      </c>
      <c r="F24" s="541"/>
      <c r="G24" s="541"/>
      <c r="H24" s="534">
        <v>0</v>
      </c>
      <c r="I24" s="541">
        <v>1</v>
      </c>
      <c r="J24" s="541">
        <v>105.64</v>
      </c>
      <c r="K24" s="534">
        <v>1</v>
      </c>
      <c r="L24" s="541">
        <v>1</v>
      </c>
      <c r="M24" s="542">
        <v>105.64</v>
      </c>
    </row>
    <row r="25" spans="1:13" ht="14.4" customHeight="1" x14ac:dyDescent="0.3">
      <c r="A25" s="528" t="s">
        <v>677</v>
      </c>
      <c r="B25" s="529" t="s">
        <v>1399</v>
      </c>
      <c r="C25" s="529" t="s">
        <v>691</v>
      </c>
      <c r="D25" s="529" t="s">
        <v>689</v>
      </c>
      <c r="E25" s="529" t="s">
        <v>692</v>
      </c>
      <c r="F25" s="541"/>
      <c r="G25" s="541"/>
      <c r="H25" s="534">
        <v>0</v>
      </c>
      <c r="I25" s="541">
        <v>6</v>
      </c>
      <c r="J25" s="541">
        <v>926.16000000000008</v>
      </c>
      <c r="K25" s="534">
        <v>1</v>
      </c>
      <c r="L25" s="541">
        <v>6</v>
      </c>
      <c r="M25" s="542">
        <v>926.16000000000008</v>
      </c>
    </row>
    <row r="26" spans="1:13" ht="14.4" customHeight="1" x14ac:dyDescent="0.3">
      <c r="A26" s="528" t="s">
        <v>677</v>
      </c>
      <c r="B26" s="529" t="s">
        <v>1399</v>
      </c>
      <c r="C26" s="529" t="s">
        <v>699</v>
      </c>
      <c r="D26" s="529" t="s">
        <v>689</v>
      </c>
      <c r="E26" s="529" t="s">
        <v>700</v>
      </c>
      <c r="F26" s="541"/>
      <c r="G26" s="541"/>
      <c r="H26" s="534">
        <v>0</v>
      </c>
      <c r="I26" s="541">
        <v>3</v>
      </c>
      <c r="J26" s="541">
        <v>675.18000000000006</v>
      </c>
      <c r="K26" s="534">
        <v>1</v>
      </c>
      <c r="L26" s="541">
        <v>3</v>
      </c>
      <c r="M26" s="542">
        <v>675.18000000000006</v>
      </c>
    </row>
    <row r="27" spans="1:13" ht="14.4" customHeight="1" x14ac:dyDescent="0.3">
      <c r="A27" s="528" t="s">
        <v>677</v>
      </c>
      <c r="B27" s="529" t="s">
        <v>1400</v>
      </c>
      <c r="C27" s="529" t="s">
        <v>917</v>
      </c>
      <c r="D27" s="529" t="s">
        <v>558</v>
      </c>
      <c r="E27" s="529" t="s">
        <v>918</v>
      </c>
      <c r="F27" s="541"/>
      <c r="G27" s="541"/>
      <c r="H27" s="534">
        <v>0</v>
      </c>
      <c r="I27" s="541">
        <v>1</v>
      </c>
      <c r="J27" s="541">
        <v>18.260000000000002</v>
      </c>
      <c r="K27" s="534">
        <v>1</v>
      </c>
      <c r="L27" s="541">
        <v>1</v>
      </c>
      <c r="M27" s="542">
        <v>18.260000000000002</v>
      </c>
    </row>
    <row r="28" spans="1:13" ht="14.4" customHeight="1" x14ac:dyDescent="0.3">
      <c r="A28" s="528" t="s">
        <v>677</v>
      </c>
      <c r="B28" s="529" t="s">
        <v>1402</v>
      </c>
      <c r="C28" s="529" t="s">
        <v>930</v>
      </c>
      <c r="D28" s="529" t="s">
        <v>931</v>
      </c>
      <c r="E28" s="529" t="s">
        <v>932</v>
      </c>
      <c r="F28" s="541"/>
      <c r="G28" s="541"/>
      <c r="H28" s="534">
        <v>0</v>
      </c>
      <c r="I28" s="541">
        <v>1</v>
      </c>
      <c r="J28" s="541">
        <v>31.32</v>
      </c>
      <c r="K28" s="534">
        <v>1</v>
      </c>
      <c r="L28" s="541">
        <v>1</v>
      </c>
      <c r="M28" s="542">
        <v>31.32</v>
      </c>
    </row>
    <row r="29" spans="1:13" ht="14.4" customHeight="1" x14ac:dyDescent="0.3">
      <c r="A29" s="528" t="s">
        <v>677</v>
      </c>
      <c r="B29" s="529" t="s">
        <v>1402</v>
      </c>
      <c r="C29" s="529" t="s">
        <v>933</v>
      </c>
      <c r="D29" s="529" t="s">
        <v>934</v>
      </c>
      <c r="E29" s="529" t="s">
        <v>935</v>
      </c>
      <c r="F29" s="541"/>
      <c r="G29" s="541"/>
      <c r="H29" s="534">
        <v>0</v>
      </c>
      <c r="I29" s="541">
        <v>2</v>
      </c>
      <c r="J29" s="541">
        <v>62.64</v>
      </c>
      <c r="K29" s="534">
        <v>1</v>
      </c>
      <c r="L29" s="541">
        <v>2</v>
      </c>
      <c r="M29" s="542">
        <v>62.64</v>
      </c>
    </row>
    <row r="30" spans="1:13" ht="14.4" customHeight="1" x14ac:dyDescent="0.3">
      <c r="A30" s="528" t="s">
        <v>678</v>
      </c>
      <c r="B30" s="529" t="s">
        <v>1396</v>
      </c>
      <c r="C30" s="529" t="s">
        <v>742</v>
      </c>
      <c r="D30" s="529" t="s">
        <v>738</v>
      </c>
      <c r="E30" s="529" t="s">
        <v>743</v>
      </c>
      <c r="F30" s="541"/>
      <c r="G30" s="541"/>
      <c r="H30" s="534">
        <v>0</v>
      </c>
      <c r="I30" s="541">
        <v>2</v>
      </c>
      <c r="J30" s="541">
        <v>1034.28</v>
      </c>
      <c r="K30" s="534">
        <v>1</v>
      </c>
      <c r="L30" s="541">
        <v>2</v>
      </c>
      <c r="M30" s="542">
        <v>1034.28</v>
      </c>
    </row>
    <row r="31" spans="1:13" ht="14.4" customHeight="1" x14ac:dyDescent="0.3">
      <c r="A31" s="528" t="s">
        <v>678</v>
      </c>
      <c r="B31" s="529" t="s">
        <v>1396</v>
      </c>
      <c r="C31" s="529" t="s">
        <v>1319</v>
      </c>
      <c r="D31" s="529" t="s">
        <v>738</v>
      </c>
      <c r="E31" s="529" t="s">
        <v>1320</v>
      </c>
      <c r="F31" s="541"/>
      <c r="G31" s="541"/>
      <c r="H31" s="534">
        <v>0</v>
      </c>
      <c r="I31" s="541">
        <v>2</v>
      </c>
      <c r="J31" s="541">
        <v>1630.2</v>
      </c>
      <c r="K31" s="534">
        <v>1</v>
      </c>
      <c r="L31" s="541">
        <v>2</v>
      </c>
      <c r="M31" s="542">
        <v>1630.2</v>
      </c>
    </row>
    <row r="32" spans="1:13" ht="14.4" customHeight="1" x14ac:dyDescent="0.3">
      <c r="A32" s="528" t="s">
        <v>678</v>
      </c>
      <c r="B32" s="529" t="s">
        <v>1396</v>
      </c>
      <c r="C32" s="529" t="s">
        <v>1321</v>
      </c>
      <c r="D32" s="529" t="s">
        <v>738</v>
      </c>
      <c r="E32" s="529" t="s">
        <v>1322</v>
      </c>
      <c r="F32" s="541"/>
      <c r="G32" s="541"/>
      <c r="H32" s="534">
        <v>0</v>
      </c>
      <c r="I32" s="541">
        <v>1</v>
      </c>
      <c r="J32" s="541">
        <v>923.74</v>
      </c>
      <c r="K32" s="534">
        <v>1</v>
      </c>
      <c r="L32" s="541">
        <v>1</v>
      </c>
      <c r="M32" s="542">
        <v>923.74</v>
      </c>
    </row>
    <row r="33" spans="1:13" ht="14.4" customHeight="1" x14ac:dyDescent="0.3">
      <c r="A33" s="528" t="s">
        <v>678</v>
      </c>
      <c r="B33" s="529" t="s">
        <v>1403</v>
      </c>
      <c r="C33" s="529" t="s">
        <v>1309</v>
      </c>
      <c r="D33" s="529" t="s">
        <v>1310</v>
      </c>
      <c r="E33" s="529" t="s">
        <v>1311</v>
      </c>
      <c r="F33" s="541"/>
      <c r="G33" s="541"/>
      <c r="H33" s="534">
        <v>0</v>
      </c>
      <c r="I33" s="541">
        <v>1</v>
      </c>
      <c r="J33" s="541">
        <v>46.07</v>
      </c>
      <c r="K33" s="534">
        <v>1</v>
      </c>
      <c r="L33" s="541">
        <v>1</v>
      </c>
      <c r="M33" s="542">
        <v>46.07</v>
      </c>
    </row>
    <row r="34" spans="1:13" ht="14.4" customHeight="1" x14ac:dyDescent="0.3">
      <c r="A34" s="528" t="s">
        <v>678</v>
      </c>
      <c r="B34" s="529" t="s">
        <v>1403</v>
      </c>
      <c r="C34" s="529" t="s">
        <v>1312</v>
      </c>
      <c r="D34" s="529" t="s">
        <v>1313</v>
      </c>
      <c r="E34" s="529" t="s">
        <v>1314</v>
      </c>
      <c r="F34" s="541">
        <v>1</v>
      </c>
      <c r="G34" s="541">
        <v>0</v>
      </c>
      <c r="H34" s="534"/>
      <c r="I34" s="541"/>
      <c r="J34" s="541"/>
      <c r="K34" s="534"/>
      <c r="L34" s="541">
        <v>1</v>
      </c>
      <c r="M34" s="542">
        <v>0</v>
      </c>
    </row>
    <row r="35" spans="1:13" ht="14.4" customHeight="1" x14ac:dyDescent="0.3">
      <c r="A35" s="528" t="s">
        <v>678</v>
      </c>
      <c r="B35" s="529" t="s">
        <v>1399</v>
      </c>
      <c r="C35" s="529" t="s">
        <v>691</v>
      </c>
      <c r="D35" s="529" t="s">
        <v>689</v>
      </c>
      <c r="E35" s="529" t="s">
        <v>692</v>
      </c>
      <c r="F35" s="541"/>
      <c r="G35" s="541"/>
      <c r="H35" s="534">
        <v>0</v>
      </c>
      <c r="I35" s="541">
        <v>13</v>
      </c>
      <c r="J35" s="541">
        <v>2006.68</v>
      </c>
      <c r="K35" s="534">
        <v>1</v>
      </c>
      <c r="L35" s="541">
        <v>13</v>
      </c>
      <c r="M35" s="542">
        <v>2006.68</v>
      </c>
    </row>
    <row r="36" spans="1:13" ht="14.4" customHeight="1" x14ac:dyDescent="0.3">
      <c r="A36" s="528" t="s">
        <v>678</v>
      </c>
      <c r="B36" s="529" t="s">
        <v>1399</v>
      </c>
      <c r="C36" s="529" t="s">
        <v>699</v>
      </c>
      <c r="D36" s="529" t="s">
        <v>689</v>
      </c>
      <c r="E36" s="529" t="s">
        <v>700</v>
      </c>
      <c r="F36" s="541"/>
      <c r="G36" s="541"/>
      <c r="H36" s="534">
        <v>0</v>
      </c>
      <c r="I36" s="541">
        <v>1</v>
      </c>
      <c r="J36" s="541">
        <v>225.06</v>
      </c>
      <c r="K36" s="534">
        <v>1</v>
      </c>
      <c r="L36" s="541">
        <v>1</v>
      </c>
      <c r="M36" s="542">
        <v>225.06</v>
      </c>
    </row>
    <row r="37" spans="1:13" ht="14.4" customHeight="1" x14ac:dyDescent="0.3">
      <c r="A37" s="528" t="s">
        <v>678</v>
      </c>
      <c r="B37" s="529" t="s">
        <v>1400</v>
      </c>
      <c r="C37" s="529" t="s">
        <v>1009</v>
      </c>
      <c r="D37" s="529" t="s">
        <v>558</v>
      </c>
      <c r="E37" s="529" t="s">
        <v>1010</v>
      </c>
      <c r="F37" s="541"/>
      <c r="G37" s="541"/>
      <c r="H37" s="534"/>
      <c r="I37" s="541">
        <v>1</v>
      </c>
      <c r="J37" s="541">
        <v>0</v>
      </c>
      <c r="K37" s="534"/>
      <c r="L37" s="541">
        <v>1</v>
      </c>
      <c r="M37" s="542">
        <v>0</v>
      </c>
    </row>
    <row r="38" spans="1:13" ht="14.4" customHeight="1" x14ac:dyDescent="0.3">
      <c r="A38" s="528" t="s">
        <v>678</v>
      </c>
      <c r="B38" s="529" t="s">
        <v>1402</v>
      </c>
      <c r="C38" s="529" t="s">
        <v>1342</v>
      </c>
      <c r="D38" s="529" t="s">
        <v>1343</v>
      </c>
      <c r="E38" s="529" t="s">
        <v>1344</v>
      </c>
      <c r="F38" s="541"/>
      <c r="G38" s="541"/>
      <c r="H38" s="534">
        <v>0</v>
      </c>
      <c r="I38" s="541">
        <v>1</v>
      </c>
      <c r="J38" s="541">
        <v>140.94999999999999</v>
      </c>
      <c r="K38" s="534">
        <v>1</v>
      </c>
      <c r="L38" s="541">
        <v>1</v>
      </c>
      <c r="M38" s="542">
        <v>140.94999999999999</v>
      </c>
    </row>
    <row r="39" spans="1:13" ht="14.4" customHeight="1" x14ac:dyDescent="0.3">
      <c r="A39" s="528" t="s">
        <v>678</v>
      </c>
      <c r="B39" s="529" t="s">
        <v>1402</v>
      </c>
      <c r="C39" s="529" t="s">
        <v>1345</v>
      </c>
      <c r="D39" s="529" t="s">
        <v>934</v>
      </c>
      <c r="E39" s="529" t="s">
        <v>1346</v>
      </c>
      <c r="F39" s="541"/>
      <c r="G39" s="541"/>
      <c r="H39" s="534">
        <v>0</v>
      </c>
      <c r="I39" s="541">
        <v>2</v>
      </c>
      <c r="J39" s="541">
        <v>187.92</v>
      </c>
      <c r="K39" s="534">
        <v>1</v>
      </c>
      <c r="L39" s="541">
        <v>2</v>
      </c>
      <c r="M39" s="542">
        <v>187.92</v>
      </c>
    </row>
    <row r="40" spans="1:13" ht="14.4" customHeight="1" x14ac:dyDescent="0.3">
      <c r="A40" s="528" t="s">
        <v>678</v>
      </c>
      <c r="B40" s="529" t="s">
        <v>1402</v>
      </c>
      <c r="C40" s="529" t="s">
        <v>1347</v>
      </c>
      <c r="D40" s="529" t="s">
        <v>934</v>
      </c>
      <c r="E40" s="529" t="s">
        <v>1348</v>
      </c>
      <c r="F40" s="541"/>
      <c r="G40" s="541"/>
      <c r="H40" s="534">
        <v>0</v>
      </c>
      <c r="I40" s="541">
        <v>1</v>
      </c>
      <c r="J40" s="541">
        <v>156.61000000000001</v>
      </c>
      <c r="K40" s="534">
        <v>1</v>
      </c>
      <c r="L40" s="541">
        <v>1</v>
      </c>
      <c r="M40" s="542">
        <v>156.61000000000001</v>
      </c>
    </row>
    <row r="41" spans="1:13" ht="14.4" customHeight="1" x14ac:dyDescent="0.3">
      <c r="A41" s="528" t="s">
        <v>678</v>
      </c>
      <c r="B41" s="529" t="s">
        <v>1404</v>
      </c>
      <c r="C41" s="529" t="s">
        <v>1339</v>
      </c>
      <c r="D41" s="529" t="s">
        <v>1340</v>
      </c>
      <c r="E41" s="529" t="s">
        <v>1341</v>
      </c>
      <c r="F41" s="541"/>
      <c r="G41" s="541"/>
      <c r="H41" s="534">
        <v>0</v>
      </c>
      <c r="I41" s="541">
        <v>3</v>
      </c>
      <c r="J41" s="541">
        <v>298.98</v>
      </c>
      <c r="K41" s="534">
        <v>1</v>
      </c>
      <c r="L41" s="541">
        <v>3</v>
      </c>
      <c r="M41" s="542">
        <v>298.98</v>
      </c>
    </row>
    <row r="42" spans="1:13" ht="14.4" customHeight="1" x14ac:dyDescent="0.3">
      <c r="A42" s="528" t="s">
        <v>679</v>
      </c>
      <c r="B42" s="529" t="s">
        <v>1405</v>
      </c>
      <c r="C42" s="529" t="s">
        <v>1236</v>
      </c>
      <c r="D42" s="529" t="s">
        <v>1237</v>
      </c>
      <c r="E42" s="529" t="s">
        <v>1238</v>
      </c>
      <c r="F42" s="541"/>
      <c r="G42" s="541"/>
      <c r="H42" s="534">
        <v>0</v>
      </c>
      <c r="I42" s="541">
        <v>2</v>
      </c>
      <c r="J42" s="541">
        <v>57.62</v>
      </c>
      <c r="K42" s="534">
        <v>1</v>
      </c>
      <c r="L42" s="541">
        <v>2</v>
      </c>
      <c r="M42" s="542">
        <v>57.62</v>
      </c>
    </row>
    <row r="43" spans="1:13" ht="14.4" customHeight="1" x14ac:dyDescent="0.3">
      <c r="A43" s="528" t="s">
        <v>679</v>
      </c>
      <c r="B43" s="529" t="s">
        <v>1405</v>
      </c>
      <c r="C43" s="529" t="s">
        <v>1239</v>
      </c>
      <c r="D43" s="529" t="s">
        <v>1237</v>
      </c>
      <c r="E43" s="529" t="s">
        <v>1240</v>
      </c>
      <c r="F43" s="541"/>
      <c r="G43" s="541"/>
      <c r="H43" s="534"/>
      <c r="I43" s="541">
        <v>1</v>
      </c>
      <c r="J43" s="541">
        <v>0</v>
      </c>
      <c r="K43" s="534"/>
      <c r="L43" s="541">
        <v>1</v>
      </c>
      <c r="M43" s="542">
        <v>0</v>
      </c>
    </row>
    <row r="44" spans="1:13" ht="14.4" customHeight="1" x14ac:dyDescent="0.3">
      <c r="A44" s="528" t="s">
        <v>679</v>
      </c>
      <c r="B44" s="529" t="s">
        <v>1396</v>
      </c>
      <c r="C44" s="529" t="s">
        <v>740</v>
      </c>
      <c r="D44" s="529" t="s">
        <v>738</v>
      </c>
      <c r="E44" s="529" t="s">
        <v>741</v>
      </c>
      <c r="F44" s="541"/>
      <c r="G44" s="541"/>
      <c r="H44" s="534">
        <v>0</v>
      </c>
      <c r="I44" s="541">
        <v>1</v>
      </c>
      <c r="J44" s="541">
        <v>407.55</v>
      </c>
      <c r="K44" s="534">
        <v>1</v>
      </c>
      <c r="L44" s="541">
        <v>1</v>
      </c>
      <c r="M44" s="542">
        <v>407.55</v>
      </c>
    </row>
    <row r="45" spans="1:13" ht="14.4" customHeight="1" x14ac:dyDescent="0.3">
      <c r="A45" s="528" t="s">
        <v>679</v>
      </c>
      <c r="B45" s="529" t="s">
        <v>1396</v>
      </c>
      <c r="C45" s="529" t="s">
        <v>742</v>
      </c>
      <c r="D45" s="529" t="s">
        <v>738</v>
      </c>
      <c r="E45" s="529" t="s">
        <v>743</v>
      </c>
      <c r="F45" s="541"/>
      <c r="G45" s="541"/>
      <c r="H45" s="534">
        <v>0</v>
      </c>
      <c r="I45" s="541">
        <v>5</v>
      </c>
      <c r="J45" s="541">
        <v>2664.45</v>
      </c>
      <c r="K45" s="534">
        <v>1</v>
      </c>
      <c r="L45" s="541">
        <v>5</v>
      </c>
      <c r="M45" s="542">
        <v>2664.45</v>
      </c>
    </row>
    <row r="46" spans="1:13" ht="14.4" customHeight="1" x14ac:dyDescent="0.3">
      <c r="A46" s="528" t="s">
        <v>679</v>
      </c>
      <c r="B46" s="529" t="s">
        <v>1396</v>
      </c>
      <c r="C46" s="529" t="s">
        <v>1228</v>
      </c>
      <c r="D46" s="529" t="s">
        <v>1229</v>
      </c>
      <c r="E46" s="529" t="s">
        <v>1230</v>
      </c>
      <c r="F46" s="541"/>
      <c r="G46" s="541"/>
      <c r="H46" s="534">
        <v>0</v>
      </c>
      <c r="I46" s="541">
        <v>1</v>
      </c>
      <c r="J46" s="541">
        <v>1385.62</v>
      </c>
      <c r="K46" s="534">
        <v>1</v>
      </c>
      <c r="L46" s="541">
        <v>1</v>
      </c>
      <c r="M46" s="542">
        <v>1385.62</v>
      </c>
    </row>
    <row r="47" spans="1:13" ht="14.4" customHeight="1" x14ac:dyDescent="0.3">
      <c r="A47" s="528" t="s">
        <v>679</v>
      </c>
      <c r="B47" s="529" t="s">
        <v>1396</v>
      </c>
      <c r="C47" s="529" t="s">
        <v>1231</v>
      </c>
      <c r="D47" s="529" t="s">
        <v>1229</v>
      </c>
      <c r="E47" s="529" t="s">
        <v>1232</v>
      </c>
      <c r="F47" s="541"/>
      <c r="G47" s="541"/>
      <c r="H47" s="534">
        <v>0</v>
      </c>
      <c r="I47" s="541">
        <v>2</v>
      </c>
      <c r="J47" s="541">
        <v>3694.98</v>
      </c>
      <c r="K47" s="534">
        <v>1</v>
      </c>
      <c r="L47" s="541">
        <v>2</v>
      </c>
      <c r="M47" s="542">
        <v>3694.98</v>
      </c>
    </row>
    <row r="48" spans="1:13" ht="14.4" customHeight="1" x14ac:dyDescent="0.3">
      <c r="A48" s="528" t="s">
        <v>679</v>
      </c>
      <c r="B48" s="529" t="s">
        <v>1406</v>
      </c>
      <c r="C48" s="529" t="s">
        <v>1221</v>
      </c>
      <c r="D48" s="529" t="s">
        <v>1222</v>
      </c>
      <c r="E48" s="529" t="s">
        <v>1223</v>
      </c>
      <c r="F48" s="541"/>
      <c r="G48" s="541"/>
      <c r="H48" s="534">
        <v>0</v>
      </c>
      <c r="I48" s="541">
        <v>1</v>
      </c>
      <c r="J48" s="541">
        <v>164.94</v>
      </c>
      <c r="K48" s="534">
        <v>1</v>
      </c>
      <c r="L48" s="541">
        <v>1</v>
      </c>
      <c r="M48" s="542">
        <v>164.94</v>
      </c>
    </row>
    <row r="49" spans="1:13" ht="14.4" customHeight="1" x14ac:dyDescent="0.3">
      <c r="A49" s="528" t="s">
        <v>679</v>
      </c>
      <c r="B49" s="529" t="s">
        <v>1407</v>
      </c>
      <c r="C49" s="529" t="s">
        <v>1250</v>
      </c>
      <c r="D49" s="529" t="s">
        <v>1251</v>
      </c>
      <c r="E49" s="529" t="s">
        <v>1252</v>
      </c>
      <c r="F49" s="541">
        <v>1</v>
      </c>
      <c r="G49" s="541">
        <v>0</v>
      </c>
      <c r="H49" s="534"/>
      <c r="I49" s="541"/>
      <c r="J49" s="541"/>
      <c r="K49" s="534"/>
      <c r="L49" s="541">
        <v>1</v>
      </c>
      <c r="M49" s="542">
        <v>0</v>
      </c>
    </row>
    <row r="50" spans="1:13" ht="14.4" customHeight="1" x14ac:dyDescent="0.3">
      <c r="A50" s="528" t="s">
        <v>679</v>
      </c>
      <c r="B50" s="529" t="s">
        <v>1398</v>
      </c>
      <c r="C50" s="529" t="s">
        <v>731</v>
      </c>
      <c r="D50" s="529" t="s">
        <v>732</v>
      </c>
      <c r="E50" s="529" t="s">
        <v>733</v>
      </c>
      <c r="F50" s="541"/>
      <c r="G50" s="541"/>
      <c r="H50" s="534">
        <v>0</v>
      </c>
      <c r="I50" s="541">
        <v>6</v>
      </c>
      <c r="J50" s="541">
        <v>126.77999999999999</v>
      </c>
      <c r="K50" s="534">
        <v>1</v>
      </c>
      <c r="L50" s="541">
        <v>6</v>
      </c>
      <c r="M50" s="542">
        <v>126.77999999999999</v>
      </c>
    </row>
    <row r="51" spans="1:13" ht="14.4" customHeight="1" x14ac:dyDescent="0.3">
      <c r="A51" s="528" t="s">
        <v>679</v>
      </c>
      <c r="B51" s="529" t="s">
        <v>1398</v>
      </c>
      <c r="C51" s="529" t="s">
        <v>734</v>
      </c>
      <c r="D51" s="529" t="s">
        <v>732</v>
      </c>
      <c r="E51" s="529" t="s">
        <v>735</v>
      </c>
      <c r="F51" s="541"/>
      <c r="G51" s="541"/>
      <c r="H51" s="534">
        <v>0</v>
      </c>
      <c r="I51" s="541">
        <v>1</v>
      </c>
      <c r="J51" s="541">
        <v>105.64</v>
      </c>
      <c r="K51" s="534">
        <v>1</v>
      </c>
      <c r="L51" s="541">
        <v>1</v>
      </c>
      <c r="M51" s="542">
        <v>105.64</v>
      </c>
    </row>
    <row r="52" spans="1:13" ht="14.4" customHeight="1" x14ac:dyDescent="0.3">
      <c r="A52" s="528" t="s">
        <v>679</v>
      </c>
      <c r="B52" s="529" t="s">
        <v>1403</v>
      </c>
      <c r="C52" s="529" t="s">
        <v>1217</v>
      </c>
      <c r="D52" s="529" t="s">
        <v>1218</v>
      </c>
      <c r="E52" s="529" t="s">
        <v>1219</v>
      </c>
      <c r="F52" s="541">
        <v>1</v>
      </c>
      <c r="G52" s="541">
        <v>0</v>
      </c>
      <c r="H52" s="534"/>
      <c r="I52" s="541"/>
      <c r="J52" s="541"/>
      <c r="K52" s="534"/>
      <c r="L52" s="541">
        <v>1</v>
      </c>
      <c r="M52" s="542">
        <v>0</v>
      </c>
    </row>
    <row r="53" spans="1:13" ht="14.4" customHeight="1" x14ac:dyDescent="0.3">
      <c r="A53" s="528" t="s">
        <v>679</v>
      </c>
      <c r="B53" s="529" t="s">
        <v>1399</v>
      </c>
      <c r="C53" s="529" t="s">
        <v>691</v>
      </c>
      <c r="D53" s="529" t="s">
        <v>689</v>
      </c>
      <c r="E53" s="529" t="s">
        <v>692</v>
      </c>
      <c r="F53" s="541"/>
      <c r="G53" s="541"/>
      <c r="H53" s="534">
        <v>0</v>
      </c>
      <c r="I53" s="541">
        <v>8</v>
      </c>
      <c r="J53" s="541">
        <v>1234.8800000000001</v>
      </c>
      <c r="K53" s="534">
        <v>1</v>
      </c>
      <c r="L53" s="541">
        <v>8</v>
      </c>
      <c r="M53" s="542">
        <v>1234.8800000000001</v>
      </c>
    </row>
    <row r="54" spans="1:13" ht="14.4" customHeight="1" x14ac:dyDescent="0.3">
      <c r="A54" s="528" t="s">
        <v>679</v>
      </c>
      <c r="B54" s="529" t="s">
        <v>1399</v>
      </c>
      <c r="C54" s="529" t="s">
        <v>693</v>
      </c>
      <c r="D54" s="529" t="s">
        <v>694</v>
      </c>
      <c r="E54" s="529" t="s">
        <v>695</v>
      </c>
      <c r="F54" s="541"/>
      <c r="G54" s="541"/>
      <c r="H54" s="534">
        <v>0</v>
      </c>
      <c r="I54" s="541">
        <v>3</v>
      </c>
      <c r="J54" s="541">
        <v>448.56000000000006</v>
      </c>
      <c r="K54" s="534">
        <v>1</v>
      </c>
      <c r="L54" s="541">
        <v>3</v>
      </c>
      <c r="M54" s="542">
        <v>448.56000000000006</v>
      </c>
    </row>
    <row r="55" spans="1:13" ht="14.4" customHeight="1" x14ac:dyDescent="0.3">
      <c r="A55" s="528" t="s">
        <v>679</v>
      </c>
      <c r="B55" s="529" t="s">
        <v>1400</v>
      </c>
      <c r="C55" s="529" t="s">
        <v>749</v>
      </c>
      <c r="D55" s="529" t="s">
        <v>558</v>
      </c>
      <c r="E55" s="529" t="s">
        <v>750</v>
      </c>
      <c r="F55" s="541"/>
      <c r="G55" s="541"/>
      <c r="H55" s="534">
        <v>0</v>
      </c>
      <c r="I55" s="541">
        <v>4</v>
      </c>
      <c r="J55" s="541">
        <v>146.16</v>
      </c>
      <c r="K55" s="534">
        <v>1</v>
      </c>
      <c r="L55" s="541">
        <v>4</v>
      </c>
      <c r="M55" s="542">
        <v>146.16</v>
      </c>
    </row>
    <row r="56" spans="1:13" ht="14.4" customHeight="1" x14ac:dyDescent="0.3">
      <c r="A56" s="528" t="s">
        <v>679</v>
      </c>
      <c r="B56" s="529" t="s">
        <v>1400</v>
      </c>
      <c r="C56" s="529" t="s">
        <v>1233</v>
      </c>
      <c r="D56" s="529" t="s">
        <v>1092</v>
      </c>
      <c r="E56" s="529" t="s">
        <v>1234</v>
      </c>
      <c r="F56" s="541">
        <v>1</v>
      </c>
      <c r="G56" s="541">
        <v>0</v>
      </c>
      <c r="H56" s="534"/>
      <c r="I56" s="541"/>
      <c r="J56" s="541"/>
      <c r="K56" s="534"/>
      <c r="L56" s="541">
        <v>1</v>
      </c>
      <c r="M56" s="542">
        <v>0</v>
      </c>
    </row>
    <row r="57" spans="1:13" ht="14.4" customHeight="1" x14ac:dyDescent="0.3">
      <c r="A57" s="528" t="s">
        <v>679</v>
      </c>
      <c r="B57" s="529" t="s">
        <v>1402</v>
      </c>
      <c r="C57" s="529" t="s">
        <v>1259</v>
      </c>
      <c r="D57" s="529" t="s">
        <v>931</v>
      </c>
      <c r="E57" s="529" t="s">
        <v>1260</v>
      </c>
      <c r="F57" s="541">
        <v>1</v>
      </c>
      <c r="G57" s="541">
        <v>0</v>
      </c>
      <c r="H57" s="534"/>
      <c r="I57" s="541"/>
      <c r="J57" s="541"/>
      <c r="K57" s="534"/>
      <c r="L57" s="541">
        <v>1</v>
      </c>
      <c r="M57" s="542">
        <v>0</v>
      </c>
    </row>
    <row r="58" spans="1:13" ht="14.4" customHeight="1" x14ac:dyDescent="0.3">
      <c r="A58" s="528" t="s">
        <v>679</v>
      </c>
      <c r="B58" s="529" t="s">
        <v>1402</v>
      </c>
      <c r="C58" s="529" t="s">
        <v>930</v>
      </c>
      <c r="D58" s="529" t="s">
        <v>931</v>
      </c>
      <c r="E58" s="529" t="s">
        <v>932</v>
      </c>
      <c r="F58" s="541"/>
      <c r="G58" s="541"/>
      <c r="H58" s="534">
        <v>0</v>
      </c>
      <c r="I58" s="541">
        <v>5</v>
      </c>
      <c r="J58" s="541">
        <v>156.60000000000002</v>
      </c>
      <c r="K58" s="534">
        <v>1</v>
      </c>
      <c r="L58" s="541">
        <v>5</v>
      </c>
      <c r="M58" s="542">
        <v>156.60000000000002</v>
      </c>
    </row>
    <row r="59" spans="1:13" ht="14.4" customHeight="1" x14ac:dyDescent="0.3">
      <c r="A59" s="528" t="s">
        <v>679</v>
      </c>
      <c r="B59" s="529" t="s">
        <v>1408</v>
      </c>
      <c r="C59" s="529" t="s">
        <v>1188</v>
      </c>
      <c r="D59" s="529" t="s">
        <v>1189</v>
      </c>
      <c r="E59" s="529" t="s">
        <v>1190</v>
      </c>
      <c r="F59" s="541">
        <v>1</v>
      </c>
      <c r="G59" s="541">
        <v>0</v>
      </c>
      <c r="H59" s="534"/>
      <c r="I59" s="541"/>
      <c r="J59" s="541"/>
      <c r="K59" s="534"/>
      <c r="L59" s="541">
        <v>1</v>
      </c>
      <c r="M59" s="542">
        <v>0</v>
      </c>
    </row>
    <row r="60" spans="1:13" ht="14.4" customHeight="1" x14ac:dyDescent="0.3">
      <c r="A60" s="528" t="s">
        <v>679</v>
      </c>
      <c r="B60" s="529" t="s">
        <v>1409</v>
      </c>
      <c r="C60" s="529" t="s">
        <v>1211</v>
      </c>
      <c r="D60" s="529" t="s">
        <v>1212</v>
      </c>
      <c r="E60" s="529" t="s">
        <v>1213</v>
      </c>
      <c r="F60" s="541">
        <v>1</v>
      </c>
      <c r="G60" s="541">
        <v>115.26</v>
      </c>
      <c r="H60" s="534">
        <v>1</v>
      </c>
      <c r="I60" s="541"/>
      <c r="J60" s="541"/>
      <c r="K60" s="534">
        <v>0</v>
      </c>
      <c r="L60" s="541">
        <v>1</v>
      </c>
      <c r="M60" s="542">
        <v>115.26</v>
      </c>
    </row>
    <row r="61" spans="1:13" ht="14.4" customHeight="1" x14ac:dyDescent="0.3">
      <c r="A61" s="528" t="s">
        <v>679</v>
      </c>
      <c r="B61" s="529" t="s">
        <v>1409</v>
      </c>
      <c r="C61" s="529" t="s">
        <v>1214</v>
      </c>
      <c r="D61" s="529" t="s">
        <v>1212</v>
      </c>
      <c r="E61" s="529" t="s">
        <v>1215</v>
      </c>
      <c r="F61" s="541">
        <v>2</v>
      </c>
      <c r="G61" s="541">
        <v>414.9</v>
      </c>
      <c r="H61" s="534">
        <v>1</v>
      </c>
      <c r="I61" s="541"/>
      <c r="J61" s="541"/>
      <c r="K61" s="534">
        <v>0</v>
      </c>
      <c r="L61" s="541">
        <v>2</v>
      </c>
      <c r="M61" s="542">
        <v>414.9</v>
      </c>
    </row>
    <row r="62" spans="1:13" ht="14.4" customHeight="1" x14ac:dyDescent="0.3">
      <c r="A62" s="528" t="s">
        <v>680</v>
      </c>
      <c r="B62" s="529" t="s">
        <v>1410</v>
      </c>
      <c r="C62" s="529" t="s">
        <v>1002</v>
      </c>
      <c r="D62" s="529" t="s">
        <v>1003</v>
      </c>
      <c r="E62" s="529" t="s">
        <v>1004</v>
      </c>
      <c r="F62" s="541"/>
      <c r="G62" s="541"/>
      <c r="H62" s="534">
        <v>0</v>
      </c>
      <c r="I62" s="541">
        <v>1</v>
      </c>
      <c r="J62" s="541">
        <v>115.27</v>
      </c>
      <c r="K62" s="534">
        <v>1</v>
      </c>
      <c r="L62" s="541">
        <v>1</v>
      </c>
      <c r="M62" s="542">
        <v>115.27</v>
      </c>
    </row>
    <row r="63" spans="1:13" ht="14.4" customHeight="1" x14ac:dyDescent="0.3">
      <c r="A63" s="528" t="s">
        <v>680</v>
      </c>
      <c r="B63" s="529" t="s">
        <v>1396</v>
      </c>
      <c r="C63" s="529" t="s">
        <v>742</v>
      </c>
      <c r="D63" s="529" t="s">
        <v>738</v>
      </c>
      <c r="E63" s="529" t="s">
        <v>743</v>
      </c>
      <c r="F63" s="541"/>
      <c r="G63" s="541"/>
      <c r="H63" s="534">
        <v>0</v>
      </c>
      <c r="I63" s="541">
        <v>1</v>
      </c>
      <c r="J63" s="541">
        <v>543.39</v>
      </c>
      <c r="K63" s="534">
        <v>1</v>
      </c>
      <c r="L63" s="541">
        <v>1</v>
      </c>
      <c r="M63" s="542">
        <v>543.39</v>
      </c>
    </row>
    <row r="64" spans="1:13" ht="14.4" customHeight="1" x14ac:dyDescent="0.3">
      <c r="A64" s="528" t="s">
        <v>680</v>
      </c>
      <c r="B64" s="529" t="s">
        <v>1396</v>
      </c>
      <c r="C64" s="529" t="s">
        <v>1008</v>
      </c>
      <c r="D64" s="529" t="s">
        <v>738</v>
      </c>
      <c r="E64" s="529" t="s">
        <v>743</v>
      </c>
      <c r="F64" s="541"/>
      <c r="G64" s="541"/>
      <c r="H64" s="534">
        <v>0</v>
      </c>
      <c r="I64" s="541">
        <v>2</v>
      </c>
      <c r="J64" s="541">
        <v>1086.78</v>
      </c>
      <c r="K64" s="534">
        <v>1</v>
      </c>
      <c r="L64" s="541">
        <v>2</v>
      </c>
      <c r="M64" s="542">
        <v>1086.78</v>
      </c>
    </row>
    <row r="65" spans="1:13" ht="14.4" customHeight="1" x14ac:dyDescent="0.3">
      <c r="A65" s="528" t="s">
        <v>680</v>
      </c>
      <c r="B65" s="529" t="s">
        <v>1398</v>
      </c>
      <c r="C65" s="529" t="s">
        <v>731</v>
      </c>
      <c r="D65" s="529" t="s">
        <v>732</v>
      </c>
      <c r="E65" s="529" t="s">
        <v>733</v>
      </c>
      <c r="F65" s="541"/>
      <c r="G65" s="541"/>
      <c r="H65" s="534">
        <v>0</v>
      </c>
      <c r="I65" s="541">
        <v>1</v>
      </c>
      <c r="J65" s="541">
        <v>21.13</v>
      </c>
      <c r="K65" s="534">
        <v>1</v>
      </c>
      <c r="L65" s="541">
        <v>1</v>
      </c>
      <c r="M65" s="542">
        <v>21.13</v>
      </c>
    </row>
    <row r="66" spans="1:13" ht="14.4" customHeight="1" x14ac:dyDescent="0.3">
      <c r="A66" s="528" t="s">
        <v>680</v>
      </c>
      <c r="B66" s="529" t="s">
        <v>1399</v>
      </c>
      <c r="C66" s="529" t="s">
        <v>691</v>
      </c>
      <c r="D66" s="529" t="s">
        <v>689</v>
      </c>
      <c r="E66" s="529" t="s">
        <v>692</v>
      </c>
      <c r="F66" s="541"/>
      <c r="G66" s="541"/>
      <c r="H66" s="534">
        <v>0</v>
      </c>
      <c r="I66" s="541">
        <v>16</v>
      </c>
      <c r="J66" s="541">
        <v>2469.7600000000002</v>
      </c>
      <c r="K66" s="534">
        <v>1</v>
      </c>
      <c r="L66" s="541">
        <v>16</v>
      </c>
      <c r="M66" s="542">
        <v>2469.7600000000002</v>
      </c>
    </row>
    <row r="67" spans="1:13" ht="14.4" customHeight="1" x14ac:dyDescent="0.3">
      <c r="A67" s="528" t="s">
        <v>680</v>
      </c>
      <c r="B67" s="529" t="s">
        <v>1399</v>
      </c>
      <c r="C67" s="529" t="s">
        <v>699</v>
      </c>
      <c r="D67" s="529" t="s">
        <v>689</v>
      </c>
      <c r="E67" s="529" t="s">
        <v>700</v>
      </c>
      <c r="F67" s="541"/>
      <c r="G67" s="541"/>
      <c r="H67" s="534">
        <v>0</v>
      </c>
      <c r="I67" s="541">
        <v>1</v>
      </c>
      <c r="J67" s="541">
        <v>225.06</v>
      </c>
      <c r="K67" s="534">
        <v>1</v>
      </c>
      <c r="L67" s="541">
        <v>1</v>
      </c>
      <c r="M67" s="542">
        <v>225.06</v>
      </c>
    </row>
    <row r="68" spans="1:13" ht="14.4" customHeight="1" x14ac:dyDescent="0.3">
      <c r="A68" s="528" t="s">
        <v>680</v>
      </c>
      <c r="B68" s="529" t="s">
        <v>1411</v>
      </c>
      <c r="C68" s="529" t="s">
        <v>979</v>
      </c>
      <c r="D68" s="529" t="s">
        <v>980</v>
      </c>
      <c r="E68" s="529" t="s">
        <v>981</v>
      </c>
      <c r="F68" s="541"/>
      <c r="G68" s="541"/>
      <c r="H68" s="534">
        <v>0</v>
      </c>
      <c r="I68" s="541">
        <v>1</v>
      </c>
      <c r="J68" s="541">
        <v>173.14</v>
      </c>
      <c r="K68" s="534">
        <v>1</v>
      </c>
      <c r="L68" s="541">
        <v>1</v>
      </c>
      <c r="M68" s="542">
        <v>173.14</v>
      </c>
    </row>
    <row r="69" spans="1:13" ht="14.4" customHeight="1" x14ac:dyDescent="0.3">
      <c r="A69" s="528" t="s">
        <v>680</v>
      </c>
      <c r="B69" s="529" t="s">
        <v>1400</v>
      </c>
      <c r="C69" s="529" t="s">
        <v>749</v>
      </c>
      <c r="D69" s="529" t="s">
        <v>558</v>
      </c>
      <c r="E69" s="529" t="s">
        <v>750</v>
      </c>
      <c r="F69" s="541"/>
      <c r="G69" s="541"/>
      <c r="H69" s="534">
        <v>0</v>
      </c>
      <c r="I69" s="541">
        <v>1</v>
      </c>
      <c r="J69" s="541">
        <v>36.54</v>
      </c>
      <c r="K69" s="534">
        <v>1</v>
      </c>
      <c r="L69" s="541">
        <v>1</v>
      </c>
      <c r="M69" s="542">
        <v>36.54</v>
      </c>
    </row>
    <row r="70" spans="1:13" ht="14.4" customHeight="1" x14ac:dyDescent="0.3">
      <c r="A70" s="528" t="s">
        <v>680</v>
      </c>
      <c r="B70" s="529" t="s">
        <v>1400</v>
      </c>
      <c r="C70" s="529" t="s">
        <v>1009</v>
      </c>
      <c r="D70" s="529" t="s">
        <v>558</v>
      </c>
      <c r="E70" s="529" t="s">
        <v>1010</v>
      </c>
      <c r="F70" s="541"/>
      <c r="G70" s="541"/>
      <c r="H70" s="534"/>
      <c r="I70" s="541">
        <v>1</v>
      </c>
      <c r="J70" s="541">
        <v>0</v>
      </c>
      <c r="K70" s="534"/>
      <c r="L70" s="541">
        <v>1</v>
      </c>
      <c r="M70" s="542">
        <v>0</v>
      </c>
    </row>
    <row r="71" spans="1:13" ht="14.4" customHeight="1" x14ac:dyDescent="0.3">
      <c r="A71" s="528" t="s">
        <v>681</v>
      </c>
      <c r="B71" s="529" t="s">
        <v>1398</v>
      </c>
      <c r="C71" s="529" t="s">
        <v>731</v>
      </c>
      <c r="D71" s="529" t="s">
        <v>732</v>
      </c>
      <c r="E71" s="529" t="s">
        <v>733</v>
      </c>
      <c r="F71" s="541"/>
      <c r="G71" s="541"/>
      <c r="H71" s="534">
        <v>0</v>
      </c>
      <c r="I71" s="541">
        <v>3</v>
      </c>
      <c r="J71" s="541">
        <v>63.39</v>
      </c>
      <c r="K71" s="534">
        <v>1</v>
      </c>
      <c r="L71" s="541">
        <v>3</v>
      </c>
      <c r="M71" s="542">
        <v>63.39</v>
      </c>
    </row>
    <row r="72" spans="1:13" ht="14.4" customHeight="1" x14ac:dyDescent="0.3">
      <c r="A72" s="528" t="s">
        <v>681</v>
      </c>
      <c r="B72" s="529" t="s">
        <v>1398</v>
      </c>
      <c r="C72" s="529" t="s">
        <v>1086</v>
      </c>
      <c r="D72" s="529" t="s">
        <v>732</v>
      </c>
      <c r="E72" s="529" t="s">
        <v>1087</v>
      </c>
      <c r="F72" s="541">
        <v>2</v>
      </c>
      <c r="G72" s="541">
        <v>0</v>
      </c>
      <c r="H72" s="534"/>
      <c r="I72" s="541"/>
      <c r="J72" s="541"/>
      <c r="K72" s="534"/>
      <c r="L72" s="541">
        <v>2</v>
      </c>
      <c r="M72" s="542">
        <v>0</v>
      </c>
    </row>
    <row r="73" spans="1:13" ht="14.4" customHeight="1" x14ac:dyDescent="0.3">
      <c r="A73" s="528" t="s">
        <v>681</v>
      </c>
      <c r="B73" s="529" t="s">
        <v>1398</v>
      </c>
      <c r="C73" s="529" t="s">
        <v>1088</v>
      </c>
      <c r="D73" s="529" t="s">
        <v>1089</v>
      </c>
      <c r="E73" s="529" t="s">
        <v>1090</v>
      </c>
      <c r="F73" s="541"/>
      <c r="G73" s="541"/>
      <c r="H73" s="534">
        <v>0</v>
      </c>
      <c r="I73" s="541">
        <v>1</v>
      </c>
      <c r="J73" s="541">
        <v>13.74</v>
      </c>
      <c r="K73" s="534">
        <v>1</v>
      </c>
      <c r="L73" s="541">
        <v>1</v>
      </c>
      <c r="M73" s="542">
        <v>13.74</v>
      </c>
    </row>
    <row r="74" spans="1:13" ht="14.4" customHeight="1" x14ac:dyDescent="0.3">
      <c r="A74" s="528" t="s">
        <v>681</v>
      </c>
      <c r="B74" s="529" t="s">
        <v>1399</v>
      </c>
      <c r="C74" s="529" t="s">
        <v>691</v>
      </c>
      <c r="D74" s="529" t="s">
        <v>689</v>
      </c>
      <c r="E74" s="529" t="s">
        <v>692</v>
      </c>
      <c r="F74" s="541"/>
      <c r="G74" s="541"/>
      <c r="H74" s="534">
        <v>0</v>
      </c>
      <c r="I74" s="541">
        <v>2</v>
      </c>
      <c r="J74" s="541">
        <v>308.72000000000003</v>
      </c>
      <c r="K74" s="534">
        <v>1</v>
      </c>
      <c r="L74" s="541">
        <v>2</v>
      </c>
      <c r="M74" s="542">
        <v>308.72000000000003</v>
      </c>
    </row>
    <row r="75" spans="1:13" ht="14.4" customHeight="1" x14ac:dyDescent="0.3">
      <c r="A75" s="528" t="s">
        <v>681</v>
      </c>
      <c r="B75" s="529" t="s">
        <v>1400</v>
      </c>
      <c r="C75" s="529" t="s">
        <v>1091</v>
      </c>
      <c r="D75" s="529" t="s">
        <v>1092</v>
      </c>
      <c r="E75" s="529" t="s">
        <v>1093</v>
      </c>
      <c r="F75" s="541">
        <v>2</v>
      </c>
      <c r="G75" s="541">
        <v>73.08</v>
      </c>
      <c r="H75" s="534">
        <v>1</v>
      </c>
      <c r="I75" s="541"/>
      <c r="J75" s="541"/>
      <c r="K75" s="534">
        <v>0</v>
      </c>
      <c r="L75" s="541">
        <v>2</v>
      </c>
      <c r="M75" s="542">
        <v>73.08</v>
      </c>
    </row>
    <row r="76" spans="1:13" ht="14.4" customHeight="1" x14ac:dyDescent="0.3">
      <c r="A76" s="528" t="s">
        <v>681</v>
      </c>
      <c r="B76" s="529" t="s">
        <v>1400</v>
      </c>
      <c r="C76" s="529" t="s">
        <v>1094</v>
      </c>
      <c r="D76" s="529" t="s">
        <v>558</v>
      </c>
      <c r="E76" s="529" t="s">
        <v>1093</v>
      </c>
      <c r="F76" s="541">
        <v>1</v>
      </c>
      <c r="G76" s="541">
        <v>36.54</v>
      </c>
      <c r="H76" s="534">
        <v>1</v>
      </c>
      <c r="I76" s="541"/>
      <c r="J76" s="541"/>
      <c r="K76" s="534">
        <v>0</v>
      </c>
      <c r="L76" s="541">
        <v>1</v>
      </c>
      <c r="M76" s="542">
        <v>36.54</v>
      </c>
    </row>
    <row r="77" spans="1:13" ht="14.4" customHeight="1" x14ac:dyDescent="0.3">
      <c r="A77" s="528" t="s">
        <v>681</v>
      </c>
      <c r="B77" s="529" t="s">
        <v>1412</v>
      </c>
      <c r="C77" s="529" t="s">
        <v>1065</v>
      </c>
      <c r="D77" s="529" t="s">
        <v>1066</v>
      </c>
      <c r="E77" s="529" t="s">
        <v>1067</v>
      </c>
      <c r="F77" s="541"/>
      <c r="G77" s="541"/>
      <c r="H77" s="534">
        <v>0</v>
      </c>
      <c r="I77" s="541">
        <v>4</v>
      </c>
      <c r="J77" s="541">
        <v>193.7</v>
      </c>
      <c r="K77" s="534">
        <v>1</v>
      </c>
      <c r="L77" s="541">
        <v>4</v>
      </c>
      <c r="M77" s="542">
        <v>193.7</v>
      </c>
    </row>
    <row r="78" spans="1:13" ht="14.4" customHeight="1" x14ac:dyDescent="0.3">
      <c r="A78" s="528" t="s">
        <v>681</v>
      </c>
      <c r="B78" s="529" t="s">
        <v>1413</v>
      </c>
      <c r="C78" s="529" t="s">
        <v>1106</v>
      </c>
      <c r="D78" s="529" t="s">
        <v>1107</v>
      </c>
      <c r="E78" s="529" t="s">
        <v>1108</v>
      </c>
      <c r="F78" s="541"/>
      <c r="G78" s="541"/>
      <c r="H78" s="534">
        <v>0</v>
      </c>
      <c r="I78" s="541">
        <v>1</v>
      </c>
      <c r="J78" s="541">
        <v>63.75</v>
      </c>
      <c r="K78" s="534">
        <v>1</v>
      </c>
      <c r="L78" s="541">
        <v>1</v>
      </c>
      <c r="M78" s="542">
        <v>63.75</v>
      </c>
    </row>
    <row r="79" spans="1:13" ht="14.4" customHeight="1" x14ac:dyDescent="0.3">
      <c r="A79" s="528" t="s">
        <v>682</v>
      </c>
      <c r="B79" s="529" t="s">
        <v>1398</v>
      </c>
      <c r="C79" s="529" t="s">
        <v>731</v>
      </c>
      <c r="D79" s="529" t="s">
        <v>732</v>
      </c>
      <c r="E79" s="529" t="s">
        <v>733</v>
      </c>
      <c r="F79" s="541"/>
      <c r="G79" s="541"/>
      <c r="H79" s="534">
        <v>0</v>
      </c>
      <c r="I79" s="541">
        <v>1</v>
      </c>
      <c r="J79" s="541">
        <v>21.13</v>
      </c>
      <c r="K79" s="534">
        <v>1</v>
      </c>
      <c r="L79" s="541">
        <v>1</v>
      </c>
      <c r="M79" s="542">
        <v>21.13</v>
      </c>
    </row>
    <row r="80" spans="1:13" ht="14.4" customHeight="1" x14ac:dyDescent="0.3">
      <c r="A80" s="528" t="s">
        <v>682</v>
      </c>
      <c r="B80" s="529" t="s">
        <v>1399</v>
      </c>
      <c r="C80" s="529" t="s">
        <v>691</v>
      </c>
      <c r="D80" s="529" t="s">
        <v>689</v>
      </c>
      <c r="E80" s="529" t="s">
        <v>692</v>
      </c>
      <c r="F80" s="541"/>
      <c r="G80" s="541"/>
      <c r="H80" s="534">
        <v>0</v>
      </c>
      <c r="I80" s="541">
        <v>3</v>
      </c>
      <c r="J80" s="541">
        <v>463.08000000000004</v>
      </c>
      <c r="K80" s="534">
        <v>1</v>
      </c>
      <c r="L80" s="541">
        <v>3</v>
      </c>
      <c r="M80" s="542">
        <v>463.08000000000004</v>
      </c>
    </row>
    <row r="81" spans="1:13" ht="14.4" customHeight="1" x14ac:dyDescent="0.3">
      <c r="A81" s="528" t="s">
        <v>682</v>
      </c>
      <c r="B81" s="529" t="s">
        <v>1399</v>
      </c>
      <c r="C81" s="529" t="s">
        <v>699</v>
      </c>
      <c r="D81" s="529" t="s">
        <v>689</v>
      </c>
      <c r="E81" s="529" t="s">
        <v>700</v>
      </c>
      <c r="F81" s="541"/>
      <c r="G81" s="541"/>
      <c r="H81" s="534">
        <v>0</v>
      </c>
      <c r="I81" s="541">
        <v>1</v>
      </c>
      <c r="J81" s="541">
        <v>225.06</v>
      </c>
      <c r="K81" s="534">
        <v>1</v>
      </c>
      <c r="L81" s="541">
        <v>1</v>
      </c>
      <c r="M81" s="542">
        <v>225.06</v>
      </c>
    </row>
    <row r="82" spans="1:13" ht="14.4" customHeight="1" x14ac:dyDescent="0.3">
      <c r="A82" s="528" t="s">
        <v>683</v>
      </c>
      <c r="B82" s="529" t="s">
        <v>1414</v>
      </c>
      <c r="C82" s="529" t="s">
        <v>1134</v>
      </c>
      <c r="D82" s="529" t="s">
        <v>1135</v>
      </c>
      <c r="E82" s="529" t="s">
        <v>1136</v>
      </c>
      <c r="F82" s="541">
        <v>1</v>
      </c>
      <c r="G82" s="541">
        <v>0</v>
      </c>
      <c r="H82" s="534"/>
      <c r="I82" s="541"/>
      <c r="J82" s="541"/>
      <c r="K82" s="534"/>
      <c r="L82" s="541">
        <v>1</v>
      </c>
      <c r="M82" s="542">
        <v>0</v>
      </c>
    </row>
    <row r="83" spans="1:13" ht="14.4" customHeight="1" x14ac:dyDescent="0.3">
      <c r="A83" s="528" t="s">
        <v>683</v>
      </c>
      <c r="B83" s="529" t="s">
        <v>1415</v>
      </c>
      <c r="C83" s="529" t="s">
        <v>1138</v>
      </c>
      <c r="D83" s="529" t="s">
        <v>1139</v>
      </c>
      <c r="E83" s="529" t="s">
        <v>1140</v>
      </c>
      <c r="F83" s="541"/>
      <c r="G83" s="541"/>
      <c r="H83" s="534">
        <v>0</v>
      </c>
      <c r="I83" s="541">
        <v>1</v>
      </c>
      <c r="J83" s="541">
        <v>87.41</v>
      </c>
      <c r="K83" s="534">
        <v>1</v>
      </c>
      <c r="L83" s="541">
        <v>1</v>
      </c>
      <c r="M83" s="542">
        <v>87.41</v>
      </c>
    </row>
    <row r="84" spans="1:13" ht="14.4" customHeight="1" x14ac:dyDescent="0.3">
      <c r="A84" s="528" t="s">
        <v>683</v>
      </c>
      <c r="B84" s="529" t="s">
        <v>1415</v>
      </c>
      <c r="C84" s="529" t="s">
        <v>1141</v>
      </c>
      <c r="D84" s="529" t="s">
        <v>1139</v>
      </c>
      <c r="E84" s="529" t="s">
        <v>1142</v>
      </c>
      <c r="F84" s="541"/>
      <c r="G84" s="541"/>
      <c r="H84" s="534">
        <v>0</v>
      </c>
      <c r="I84" s="541">
        <v>1</v>
      </c>
      <c r="J84" s="541">
        <v>291.82</v>
      </c>
      <c r="K84" s="534">
        <v>1</v>
      </c>
      <c r="L84" s="541">
        <v>1</v>
      </c>
      <c r="M84" s="542">
        <v>291.82</v>
      </c>
    </row>
    <row r="85" spans="1:13" ht="14.4" customHeight="1" x14ac:dyDescent="0.3">
      <c r="A85" s="528" t="s">
        <v>683</v>
      </c>
      <c r="B85" s="529" t="s">
        <v>1399</v>
      </c>
      <c r="C85" s="529" t="s">
        <v>691</v>
      </c>
      <c r="D85" s="529" t="s">
        <v>689</v>
      </c>
      <c r="E85" s="529" t="s">
        <v>692</v>
      </c>
      <c r="F85" s="541"/>
      <c r="G85" s="541"/>
      <c r="H85" s="534">
        <v>0</v>
      </c>
      <c r="I85" s="541">
        <v>1</v>
      </c>
      <c r="J85" s="541">
        <v>154.36000000000001</v>
      </c>
      <c r="K85" s="534">
        <v>1</v>
      </c>
      <c r="L85" s="541">
        <v>1</v>
      </c>
      <c r="M85" s="542">
        <v>154.36000000000001</v>
      </c>
    </row>
    <row r="86" spans="1:13" ht="14.4" customHeight="1" x14ac:dyDescent="0.3">
      <c r="A86" s="528" t="s">
        <v>683</v>
      </c>
      <c r="B86" s="529" t="s">
        <v>1399</v>
      </c>
      <c r="C86" s="529" t="s">
        <v>693</v>
      </c>
      <c r="D86" s="529" t="s">
        <v>694</v>
      </c>
      <c r="E86" s="529" t="s">
        <v>695</v>
      </c>
      <c r="F86" s="541"/>
      <c r="G86" s="541"/>
      <c r="H86" s="534">
        <v>0</v>
      </c>
      <c r="I86" s="541">
        <v>3</v>
      </c>
      <c r="J86" s="541">
        <v>448.56000000000006</v>
      </c>
      <c r="K86" s="534">
        <v>1</v>
      </c>
      <c r="L86" s="541">
        <v>3</v>
      </c>
      <c r="M86" s="542">
        <v>448.56000000000006</v>
      </c>
    </row>
    <row r="87" spans="1:13" ht="14.4" customHeight="1" thickBot="1" x14ac:dyDescent="0.35">
      <c r="A87" s="520" t="s">
        <v>683</v>
      </c>
      <c r="B87" s="521" t="s">
        <v>1399</v>
      </c>
      <c r="C87" s="521" t="s">
        <v>699</v>
      </c>
      <c r="D87" s="521" t="s">
        <v>689</v>
      </c>
      <c r="E87" s="521" t="s">
        <v>700</v>
      </c>
      <c r="F87" s="543"/>
      <c r="G87" s="543"/>
      <c r="H87" s="526">
        <v>0</v>
      </c>
      <c r="I87" s="543">
        <v>5</v>
      </c>
      <c r="J87" s="543">
        <v>1125.3000000000002</v>
      </c>
      <c r="K87" s="526">
        <v>1</v>
      </c>
      <c r="L87" s="543">
        <v>5</v>
      </c>
      <c r="M87" s="544">
        <v>1125.3000000000002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143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450</v>
      </c>
      <c r="B5" s="441" t="s">
        <v>451</v>
      </c>
      <c r="C5" s="442" t="s">
        <v>452</v>
      </c>
      <c r="D5" s="442" t="s">
        <v>452</v>
      </c>
      <c r="E5" s="442"/>
      <c r="F5" s="442" t="s">
        <v>452</v>
      </c>
      <c r="G5" s="442" t="s">
        <v>452</v>
      </c>
      <c r="H5" s="442" t="s">
        <v>452</v>
      </c>
      <c r="I5" s="443" t="s">
        <v>452</v>
      </c>
      <c r="J5" s="444" t="s">
        <v>69</v>
      </c>
    </row>
    <row r="6" spans="1:10" ht="14.4" customHeight="1" x14ac:dyDescent="0.3">
      <c r="A6" s="440" t="s">
        <v>450</v>
      </c>
      <c r="B6" s="441" t="s">
        <v>264</v>
      </c>
      <c r="C6" s="442">
        <v>50.952970000000001</v>
      </c>
      <c r="D6" s="442">
        <v>27.24136</v>
      </c>
      <c r="E6" s="442"/>
      <c r="F6" s="442">
        <v>30.0761</v>
      </c>
      <c r="G6" s="442">
        <v>40.833337019745088</v>
      </c>
      <c r="H6" s="442">
        <v>-10.757237019745087</v>
      </c>
      <c r="I6" s="443">
        <v>0.73655748452438774</v>
      </c>
      <c r="J6" s="444" t="s">
        <v>1</v>
      </c>
    </row>
    <row r="7" spans="1:10" ht="14.4" customHeight="1" x14ac:dyDescent="0.3">
      <c r="A7" s="440" t="s">
        <v>450</v>
      </c>
      <c r="B7" s="441" t="s">
        <v>265</v>
      </c>
      <c r="C7" s="442">
        <v>126.95652</v>
      </c>
      <c r="D7" s="442">
        <v>104.34782</v>
      </c>
      <c r="E7" s="442"/>
      <c r="F7" s="442">
        <v>86.360399999999998</v>
      </c>
      <c r="G7" s="442">
        <v>145.83334649909142</v>
      </c>
      <c r="H7" s="442">
        <v>-59.472946499091421</v>
      </c>
      <c r="I7" s="443">
        <v>0.59218554653779443</v>
      </c>
      <c r="J7" s="444" t="s">
        <v>1</v>
      </c>
    </row>
    <row r="8" spans="1:10" ht="14.4" customHeight="1" x14ac:dyDescent="0.3">
      <c r="A8" s="440" t="s">
        <v>450</v>
      </c>
      <c r="B8" s="441" t="s">
        <v>266</v>
      </c>
      <c r="C8" s="442">
        <v>294.83032000000003</v>
      </c>
      <c r="D8" s="442">
        <v>230.88034999999999</v>
      </c>
      <c r="E8" s="442"/>
      <c r="F8" s="442">
        <v>245.29400000000001</v>
      </c>
      <c r="G8" s="442">
        <v>291.66669299818284</v>
      </c>
      <c r="H8" s="442">
        <v>-46.372692998182828</v>
      </c>
      <c r="I8" s="443">
        <v>0.84100792407423863</v>
      </c>
      <c r="J8" s="444" t="s">
        <v>1</v>
      </c>
    </row>
    <row r="9" spans="1:10" ht="14.4" customHeight="1" x14ac:dyDescent="0.3">
      <c r="A9" s="440" t="s">
        <v>450</v>
      </c>
      <c r="B9" s="441" t="s">
        <v>267</v>
      </c>
      <c r="C9" s="442" t="s">
        <v>452</v>
      </c>
      <c r="D9" s="442">
        <v>4.3438999999999997</v>
      </c>
      <c r="E9" s="442"/>
      <c r="F9" s="442">
        <v>0</v>
      </c>
      <c r="G9" s="442">
        <v>26.250002369836</v>
      </c>
      <c r="H9" s="442">
        <v>-26.250002369836</v>
      </c>
      <c r="I9" s="443">
        <v>0</v>
      </c>
      <c r="J9" s="444" t="s">
        <v>1</v>
      </c>
    </row>
    <row r="10" spans="1:10" ht="14.4" customHeight="1" x14ac:dyDescent="0.3">
      <c r="A10" s="440" t="s">
        <v>450</v>
      </c>
      <c r="B10" s="441" t="s">
        <v>268</v>
      </c>
      <c r="C10" s="442">
        <v>168.93077999999997</v>
      </c>
      <c r="D10" s="442">
        <v>111.41245999999998</v>
      </c>
      <c r="E10" s="442"/>
      <c r="F10" s="442">
        <v>89.619200000000006</v>
      </c>
      <c r="G10" s="442">
        <v>256.35933014670303</v>
      </c>
      <c r="H10" s="442">
        <v>-166.74013014670302</v>
      </c>
      <c r="I10" s="443">
        <v>0.34958431178890553</v>
      </c>
      <c r="J10" s="444" t="s">
        <v>1</v>
      </c>
    </row>
    <row r="11" spans="1:10" ht="14.4" customHeight="1" x14ac:dyDescent="0.3">
      <c r="A11" s="440" t="s">
        <v>450</v>
      </c>
      <c r="B11" s="441" t="s">
        <v>269</v>
      </c>
      <c r="C11" s="442">
        <v>76.996849999999995</v>
      </c>
      <c r="D11" s="442">
        <v>72.086679999999987</v>
      </c>
      <c r="E11" s="442"/>
      <c r="F11" s="442">
        <v>173.33186000000001</v>
      </c>
      <c r="G11" s="442">
        <v>171.64848513856282</v>
      </c>
      <c r="H11" s="442">
        <v>1.6833748614371871</v>
      </c>
      <c r="I11" s="443">
        <v>1.0098071058423748</v>
      </c>
      <c r="J11" s="444" t="s">
        <v>1</v>
      </c>
    </row>
    <row r="12" spans="1:10" ht="14.4" customHeight="1" x14ac:dyDescent="0.3">
      <c r="A12" s="440" t="s">
        <v>450</v>
      </c>
      <c r="B12" s="441" t="s">
        <v>270</v>
      </c>
      <c r="C12" s="442">
        <v>0.24510000000000001</v>
      </c>
      <c r="D12" s="442">
        <v>0</v>
      </c>
      <c r="E12" s="442"/>
      <c r="F12" s="442">
        <v>8.1699999999999995E-2</v>
      </c>
      <c r="G12" s="442">
        <v>1.1666667719921668</v>
      </c>
      <c r="H12" s="442">
        <v>-1.0849667719921667</v>
      </c>
      <c r="I12" s="443">
        <v>7.002856510646259E-2</v>
      </c>
      <c r="J12" s="444" t="s">
        <v>1</v>
      </c>
    </row>
    <row r="13" spans="1:10" ht="14.4" customHeight="1" x14ac:dyDescent="0.3">
      <c r="A13" s="440" t="s">
        <v>450</v>
      </c>
      <c r="B13" s="441" t="s">
        <v>271</v>
      </c>
      <c r="C13" s="442">
        <v>310.12506999999999</v>
      </c>
      <c r="D13" s="442">
        <v>317.74495000000002</v>
      </c>
      <c r="E13" s="442"/>
      <c r="F13" s="442">
        <v>287.17622</v>
      </c>
      <c r="G13" s="442">
        <v>325.96318779998222</v>
      </c>
      <c r="H13" s="442">
        <v>-38.786967799982222</v>
      </c>
      <c r="I13" s="443">
        <v>0.88100813450203863</v>
      </c>
      <c r="J13" s="444" t="s">
        <v>1</v>
      </c>
    </row>
    <row r="14" spans="1:10" ht="14.4" customHeight="1" x14ac:dyDescent="0.3">
      <c r="A14" s="440" t="s">
        <v>450</v>
      </c>
      <c r="B14" s="441" t="s">
        <v>272</v>
      </c>
      <c r="C14" s="442">
        <v>1.073</v>
      </c>
      <c r="D14" s="442">
        <v>1.94353</v>
      </c>
      <c r="E14" s="442"/>
      <c r="F14" s="442">
        <v>0.91956000000000004</v>
      </c>
      <c r="G14" s="442">
        <v>5.833333859963167</v>
      </c>
      <c r="H14" s="442">
        <v>-4.9137738599631673</v>
      </c>
      <c r="I14" s="443">
        <v>0.157638842911317</v>
      </c>
      <c r="J14" s="444" t="s">
        <v>1</v>
      </c>
    </row>
    <row r="15" spans="1:10" ht="14.4" customHeight="1" x14ac:dyDescent="0.3">
      <c r="A15" s="440" t="s">
        <v>450</v>
      </c>
      <c r="B15" s="441" t="s">
        <v>273</v>
      </c>
      <c r="C15" s="442">
        <v>27.79325</v>
      </c>
      <c r="D15" s="442">
        <v>13.397399999999998</v>
      </c>
      <c r="E15" s="442"/>
      <c r="F15" s="442">
        <v>28.932400000000001</v>
      </c>
      <c r="G15" s="442">
        <v>35.000003159781329</v>
      </c>
      <c r="H15" s="442">
        <v>-6.0676031597813278</v>
      </c>
      <c r="I15" s="443">
        <v>0.82663992537138853</v>
      </c>
      <c r="J15" s="444" t="s">
        <v>1</v>
      </c>
    </row>
    <row r="16" spans="1:10" ht="14.4" customHeight="1" x14ac:dyDescent="0.3">
      <c r="A16" s="440" t="s">
        <v>450</v>
      </c>
      <c r="B16" s="441" t="s">
        <v>274</v>
      </c>
      <c r="C16" s="442">
        <v>17.71266</v>
      </c>
      <c r="D16" s="442">
        <v>17.560639999999999</v>
      </c>
      <c r="E16" s="442"/>
      <c r="F16" s="442">
        <v>39.883240000000001</v>
      </c>
      <c r="G16" s="442">
        <v>58.405928435374328</v>
      </c>
      <c r="H16" s="442">
        <v>-18.522688435374327</v>
      </c>
      <c r="I16" s="443">
        <v>0.68286287143145874</v>
      </c>
      <c r="J16" s="444" t="s">
        <v>1</v>
      </c>
    </row>
    <row r="17" spans="1:10" ht="14.4" customHeight="1" x14ac:dyDescent="0.3">
      <c r="A17" s="440" t="s">
        <v>450</v>
      </c>
      <c r="B17" s="441" t="s">
        <v>453</v>
      </c>
      <c r="C17" s="442">
        <v>1075.6165199999998</v>
      </c>
      <c r="D17" s="442">
        <v>900.95908999999995</v>
      </c>
      <c r="E17" s="442"/>
      <c r="F17" s="442">
        <v>981.67468000000008</v>
      </c>
      <c r="G17" s="442">
        <v>1358.9603141992145</v>
      </c>
      <c r="H17" s="442">
        <v>-377.28563419921443</v>
      </c>
      <c r="I17" s="443">
        <v>0.72237185276338622</v>
      </c>
      <c r="J17" s="444" t="s">
        <v>454</v>
      </c>
    </row>
    <row r="19" spans="1:10" ht="14.4" customHeight="1" x14ac:dyDescent="0.3">
      <c r="A19" s="440" t="s">
        <v>450</v>
      </c>
      <c r="B19" s="441" t="s">
        <v>451</v>
      </c>
      <c r="C19" s="442" t="s">
        <v>452</v>
      </c>
      <c r="D19" s="442" t="s">
        <v>452</v>
      </c>
      <c r="E19" s="442"/>
      <c r="F19" s="442" t="s">
        <v>452</v>
      </c>
      <c r="G19" s="442" t="s">
        <v>452</v>
      </c>
      <c r="H19" s="442" t="s">
        <v>452</v>
      </c>
      <c r="I19" s="443" t="s">
        <v>452</v>
      </c>
      <c r="J19" s="444" t="s">
        <v>69</v>
      </c>
    </row>
    <row r="20" spans="1:10" ht="14.4" customHeight="1" x14ac:dyDescent="0.3">
      <c r="A20" s="440" t="s">
        <v>455</v>
      </c>
      <c r="B20" s="441" t="s">
        <v>456</v>
      </c>
      <c r="C20" s="442" t="s">
        <v>452</v>
      </c>
      <c r="D20" s="442" t="s">
        <v>452</v>
      </c>
      <c r="E20" s="442"/>
      <c r="F20" s="442" t="s">
        <v>452</v>
      </c>
      <c r="G20" s="442" t="s">
        <v>452</v>
      </c>
      <c r="H20" s="442" t="s">
        <v>452</v>
      </c>
      <c r="I20" s="443" t="s">
        <v>452</v>
      </c>
      <c r="J20" s="444" t="s">
        <v>0</v>
      </c>
    </row>
    <row r="21" spans="1:10" ht="14.4" customHeight="1" x14ac:dyDescent="0.3">
      <c r="A21" s="440" t="s">
        <v>455</v>
      </c>
      <c r="B21" s="441" t="s">
        <v>268</v>
      </c>
      <c r="C21" s="442">
        <v>136.48284999999998</v>
      </c>
      <c r="D21" s="442">
        <v>91.608119999999985</v>
      </c>
      <c r="E21" s="442"/>
      <c r="F21" s="442">
        <v>61.508490000000002</v>
      </c>
      <c r="G21" s="442">
        <v>178.89884282611951</v>
      </c>
      <c r="H21" s="442">
        <v>-117.39035282611951</v>
      </c>
      <c r="I21" s="443">
        <v>0.34381714844172079</v>
      </c>
      <c r="J21" s="444" t="s">
        <v>1</v>
      </c>
    </row>
    <row r="22" spans="1:10" ht="14.4" customHeight="1" x14ac:dyDescent="0.3">
      <c r="A22" s="440" t="s">
        <v>455</v>
      </c>
      <c r="B22" s="441" t="s">
        <v>269</v>
      </c>
      <c r="C22" s="442">
        <v>13.268239999999999</v>
      </c>
      <c r="D22" s="442">
        <v>14.788630000000001</v>
      </c>
      <c r="E22" s="442"/>
      <c r="F22" s="442">
        <v>19.790499999999998</v>
      </c>
      <c r="G22" s="442">
        <v>32.283500400414667</v>
      </c>
      <c r="H22" s="442">
        <v>-12.493000400414669</v>
      </c>
      <c r="I22" s="443">
        <v>0.61302212444552007</v>
      </c>
      <c r="J22" s="444" t="s">
        <v>1</v>
      </c>
    </row>
    <row r="23" spans="1:10" ht="14.4" customHeight="1" x14ac:dyDescent="0.3">
      <c r="A23" s="440" t="s">
        <v>455</v>
      </c>
      <c r="B23" s="441" t="s">
        <v>270</v>
      </c>
      <c r="C23" s="442">
        <v>0.24510000000000001</v>
      </c>
      <c r="D23" s="442">
        <v>0</v>
      </c>
      <c r="E23" s="442"/>
      <c r="F23" s="442">
        <v>8.1699999999999995E-2</v>
      </c>
      <c r="G23" s="442">
        <v>1.1666667719921668</v>
      </c>
      <c r="H23" s="442">
        <v>-1.0849667719921667</v>
      </c>
      <c r="I23" s="443">
        <v>7.002856510646259E-2</v>
      </c>
      <c r="J23" s="444" t="s">
        <v>1</v>
      </c>
    </row>
    <row r="24" spans="1:10" ht="14.4" customHeight="1" x14ac:dyDescent="0.3">
      <c r="A24" s="440" t="s">
        <v>455</v>
      </c>
      <c r="B24" s="441" t="s">
        <v>271</v>
      </c>
      <c r="C24" s="442" t="s">
        <v>452</v>
      </c>
      <c r="D24" s="442" t="s">
        <v>452</v>
      </c>
      <c r="E24" s="442"/>
      <c r="F24" s="442">
        <v>9.4684699999999999</v>
      </c>
      <c r="G24" s="442">
        <v>0</v>
      </c>
      <c r="H24" s="442">
        <v>9.4684699999999999</v>
      </c>
      <c r="I24" s="443" t="s">
        <v>452</v>
      </c>
      <c r="J24" s="444" t="s">
        <v>1</v>
      </c>
    </row>
    <row r="25" spans="1:10" ht="14.4" customHeight="1" x14ac:dyDescent="0.3">
      <c r="A25" s="440" t="s">
        <v>455</v>
      </c>
      <c r="B25" s="441" t="s">
        <v>272</v>
      </c>
      <c r="C25" s="442">
        <v>0.54500000000000004</v>
      </c>
      <c r="D25" s="442">
        <v>0.44699999999999995</v>
      </c>
      <c r="E25" s="442"/>
      <c r="F25" s="442">
        <v>0.39200000000000002</v>
      </c>
      <c r="G25" s="442">
        <v>2.225294645135917</v>
      </c>
      <c r="H25" s="442">
        <v>-1.8332946451359171</v>
      </c>
      <c r="I25" s="443">
        <v>0.17615644780202011</v>
      </c>
      <c r="J25" s="444" t="s">
        <v>1</v>
      </c>
    </row>
    <row r="26" spans="1:10" ht="14.4" customHeight="1" x14ac:dyDescent="0.3">
      <c r="A26" s="440" t="s">
        <v>455</v>
      </c>
      <c r="B26" s="441" t="s">
        <v>273</v>
      </c>
      <c r="C26" s="442">
        <v>11.851400000000002</v>
      </c>
      <c r="D26" s="442">
        <v>5.2000999999999999</v>
      </c>
      <c r="E26" s="442"/>
      <c r="F26" s="442">
        <v>7.7650000000000006</v>
      </c>
      <c r="G26" s="442">
        <v>13.040850539347165</v>
      </c>
      <c r="H26" s="442">
        <v>-5.2758505393471644</v>
      </c>
      <c r="I26" s="443">
        <v>0.59543662252483132</v>
      </c>
      <c r="J26" s="444" t="s">
        <v>1</v>
      </c>
    </row>
    <row r="27" spans="1:10" ht="14.4" customHeight="1" x14ac:dyDescent="0.3">
      <c r="A27" s="440" t="s">
        <v>455</v>
      </c>
      <c r="B27" s="441" t="s">
        <v>457</v>
      </c>
      <c r="C27" s="442">
        <v>162.39258999999998</v>
      </c>
      <c r="D27" s="442">
        <v>112.04384999999999</v>
      </c>
      <c r="E27" s="442"/>
      <c r="F27" s="442">
        <v>99.006159999999994</v>
      </c>
      <c r="G27" s="442">
        <v>227.61515518300939</v>
      </c>
      <c r="H27" s="442">
        <v>-128.6089951830094</v>
      </c>
      <c r="I27" s="443">
        <v>0.43497173955924018</v>
      </c>
      <c r="J27" s="444" t="s">
        <v>458</v>
      </c>
    </row>
    <row r="28" spans="1:10" ht="14.4" customHeight="1" x14ac:dyDescent="0.3">
      <c r="A28" s="440" t="s">
        <v>452</v>
      </c>
      <c r="B28" s="441" t="s">
        <v>452</v>
      </c>
      <c r="C28" s="442" t="s">
        <v>452</v>
      </c>
      <c r="D28" s="442" t="s">
        <v>452</v>
      </c>
      <c r="E28" s="442"/>
      <c r="F28" s="442" t="s">
        <v>452</v>
      </c>
      <c r="G28" s="442" t="s">
        <v>452</v>
      </c>
      <c r="H28" s="442" t="s">
        <v>452</v>
      </c>
      <c r="I28" s="443" t="s">
        <v>452</v>
      </c>
      <c r="J28" s="444" t="s">
        <v>459</v>
      </c>
    </row>
    <row r="29" spans="1:10" ht="14.4" customHeight="1" x14ac:dyDescent="0.3">
      <c r="A29" s="440" t="s">
        <v>460</v>
      </c>
      <c r="B29" s="441" t="s">
        <v>461</v>
      </c>
      <c r="C29" s="442" t="s">
        <v>452</v>
      </c>
      <c r="D29" s="442" t="s">
        <v>452</v>
      </c>
      <c r="E29" s="442"/>
      <c r="F29" s="442" t="s">
        <v>452</v>
      </c>
      <c r="G29" s="442" t="s">
        <v>452</v>
      </c>
      <c r="H29" s="442" t="s">
        <v>452</v>
      </c>
      <c r="I29" s="443" t="s">
        <v>452</v>
      </c>
      <c r="J29" s="444" t="s">
        <v>0</v>
      </c>
    </row>
    <row r="30" spans="1:10" ht="14.4" customHeight="1" x14ac:dyDescent="0.3">
      <c r="A30" s="440" t="s">
        <v>460</v>
      </c>
      <c r="B30" s="441" t="s">
        <v>265</v>
      </c>
      <c r="C30" s="442">
        <v>126.95652</v>
      </c>
      <c r="D30" s="442">
        <v>104.34782</v>
      </c>
      <c r="E30" s="442"/>
      <c r="F30" s="442">
        <v>86.360399999999998</v>
      </c>
      <c r="G30" s="442">
        <v>145.83334649909142</v>
      </c>
      <c r="H30" s="442">
        <v>-59.472946499091421</v>
      </c>
      <c r="I30" s="443">
        <v>0.59218554653779443</v>
      </c>
      <c r="J30" s="444" t="s">
        <v>1</v>
      </c>
    </row>
    <row r="31" spans="1:10" ht="14.4" customHeight="1" x14ac:dyDescent="0.3">
      <c r="A31" s="440" t="s">
        <v>460</v>
      </c>
      <c r="B31" s="441" t="s">
        <v>266</v>
      </c>
      <c r="C31" s="442">
        <v>294.83032000000003</v>
      </c>
      <c r="D31" s="442">
        <v>230.88034999999999</v>
      </c>
      <c r="E31" s="442"/>
      <c r="F31" s="442">
        <v>245.29400000000001</v>
      </c>
      <c r="G31" s="442">
        <v>291.66669299818284</v>
      </c>
      <c r="H31" s="442">
        <v>-46.372692998182828</v>
      </c>
      <c r="I31" s="443">
        <v>0.84100792407423863</v>
      </c>
      <c r="J31" s="444" t="s">
        <v>1</v>
      </c>
    </row>
    <row r="32" spans="1:10" ht="14.4" customHeight="1" x14ac:dyDescent="0.3">
      <c r="A32" s="440" t="s">
        <v>460</v>
      </c>
      <c r="B32" s="441" t="s">
        <v>267</v>
      </c>
      <c r="C32" s="442" t="s">
        <v>452</v>
      </c>
      <c r="D32" s="442">
        <v>4.3438999999999997</v>
      </c>
      <c r="E32" s="442"/>
      <c r="F32" s="442">
        <v>0</v>
      </c>
      <c r="G32" s="442">
        <v>26.250002369836</v>
      </c>
      <c r="H32" s="442">
        <v>-26.250002369836</v>
      </c>
      <c r="I32" s="443">
        <v>0</v>
      </c>
      <c r="J32" s="444" t="s">
        <v>1</v>
      </c>
    </row>
    <row r="33" spans="1:10" ht="14.4" customHeight="1" x14ac:dyDescent="0.3">
      <c r="A33" s="440" t="s">
        <v>460</v>
      </c>
      <c r="B33" s="441" t="s">
        <v>268</v>
      </c>
      <c r="C33" s="442">
        <v>11.02674</v>
      </c>
      <c r="D33" s="442">
        <v>18.811050000000002</v>
      </c>
      <c r="E33" s="442"/>
      <c r="F33" s="442">
        <v>28.110709999999997</v>
      </c>
      <c r="G33" s="442">
        <v>76.454121723986418</v>
      </c>
      <c r="H33" s="442">
        <v>-48.343411723986421</v>
      </c>
      <c r="I33" s="443">
        <v>0.36768076548554024</v>
      </c>
      <c r="J33" s="444" t="s">
        <v>1</v>
      </c>
    </row>
    <row r="34" spans="1:10" ht="14.4" customHeight="1" x14ac:dyDescent="0.3">
      <c r="A34" s="440" t="s">
        <v>460</v>
      </c>
      <c r="B34" s="441" t="s">
        <v>269</v>
      </c>
      <c r="C34" s="442">
        <v>54.18171000000001</v>
      </c>
      <c r="D34" s="442">
        <v>45.430089999999993</v>
      </c>
      <c r="E34" s="442"/>
      <c r="F34" s="442">
        <v>63.944479999999999</v>
      </c>
      <c r="G34" s="442">
        <v>34.893204249081506</v>
      </c>
      <c r="H34" s="442">
        <v>29.051275750918492</v>
      </c>
      <c r="I34" s="443">
        <v>1.8325768978835817</v>
      </c>
      <c r="J34" s="444" t="s">
        <v>1</v>
      </c>
    </row>
    <row r="35" spans="1:10" ht="14.4" customHeight="1" x14ac:dyDescent="0.3">
      <c r="A35" s="440" t="s">
        <v>460</v>
      </c>
      <c r="B35" s="441" t="s">
        <v>271</v>
      </c>
      <c r="C35" s="442">
        <v>108.98102999999999</v>
      </c>
      <c r="D35" s="442">
        <v>123.65365000000001</v>
      </c>
      <c r="E35" s="442"/>
      <c r="F35" s="442">
        <v>81.086299999999994</v>
      </c>
      <c r="G35" s="442">
        <v>121.11203623889709</v>
      </c>
      <c r="H35" s="442">
        <v>-40.025736238897096</v>
      </c>
      <c r="I35" s="443">
        <v>0.66951479405444769</v>
      </c>
      <c r="J35" s="444" t="s">
        <v>1</v>
      </c>
    </row>
    <row r="36" spans="1:10" ht="14.4" customHeight="1" x14ac:dyDescent="0.3">
      <c r="A36" s="440" t="s">
        <v>460</v>
      </c>
      <c r="B36" s="441" t="s">
        <v>272</v>
      </c>
      <c r="C36" s="442">
        <v>0.52800000000000002</v>
      </c>
      <c r="D36" s="442">
        <v>1.4965299999999999</v>
      </c>
      <c r="E36" s="442"/>
      <c r="F36" s="442">
        <v>0.52756000000000003</v>
      </c>
      <c r="G36" s="442">
        <v>3.60803921482725</v>
      </c>
      <c r="H36" s="442">
        <v>-3.0804792148272497</v>
      </c>
      <c r="I36" s="443">
        <v>0.14621792297378319</v>
      </c>
      <c r="J36" s="444" t="s">
        <v>1</v>
      </c>
    </row>
    <row r="37" spans="1:10" ht="14.4" customHeight="1" x14ac:dyDescent="0.3">
      <c r="A37" s="440" t="s">
        <v>460</v>
      </c>
      <c r="B37" s="441" t="s">
        <v>273</v>
      </c>
      <c r="C37" s="442">
        <v>15.941850000000001</v>
      </c>
      <c r="D37" s="442">
        <v>8.1972999999999985</v>
      </c>
      <c r="E37" s="442"/>
      <c r="F37" s="442">
        <v>21.167400000000001</v>
      </c>
      <c r="G37" s="442">
        <v>21.959152620434168</v>
      </c>
      <c r="H37" s="442">
        <v>-0.79175262043416694</v>
      </c>
      <c r="I37" s="443">
        <v>0.96394429994090947</v>
      </c>
      <c r="J37" s="444" t="s">
        <v>1</v>
      </c>
    </row>
    <row r="38" spans="1:10" ht="14.4" customHeight="1" x14ac:dyDescent="0.3">
      <c r="A38" s="440" t="s">
        <v>460</v>
      </c>
      <c r="B38" s="441" t="s">
        <v>462</v>
      </c>
      <c r="C38" s="442">
        <v>612.44617000000017</v>
      </c>
      <c r="D38" s="442">
        <v>537.16069000000005</v>
      </c>
      <c r="E38" s="442"/>
      <c r="F38" s="442">
        <v>526.49085000000002</v>
      </c>
      <c r="G38" s="442">
        <v>721.77659591433667</v>
      </c>
      <c r="H38" s="442">
        <v>-195.28574591433664</v>
      </c>
      <c r="I38" s="443">
        <v>0.72943740899917742</v>
      </c>
      <c r="J38" s="444" t="s">
        <v>458</v>
      </c>
    </row>
    <row r="39" spans="1:10" ht="14.4" customHeight="1" x14ac:dyDescent="0.3">
      <c r="A39" s="440" t="s">
        <v>452</v>
      </c>
      <c r="B39" s="441" t="s">
        <v>452</v>
      </c>
      <c r="C39" s="442" t="s">
        <v>452</v>
      </c>
      <c r="D39" s="442" t="s">
        <v>452</v>
      </c>
      <c r="E39" s="442"/>
      <c r="F39" s="442" t="s">
        <v>452</v>
      </c>
      <c r="G39" s="442" t="s">
        <v>452</v>
      </c>
      <c r="H39" s="442" t="s">
        <v>452</v>
      </c>
      <c r="I39" s="443" t="s">
        <v>452</v>
      </c>
      <c r="J39" s="444" t="s">
        <v>459</v>
      </c>
    </row>
    <row r="40" spans="1:10" ht="14.4" customHeight="1" x14ac:dyDescent="0.3">
      <c r="A40" s="440" t="s">
        <v>463</v>
      </c>
      <c r="B40" s="441" t="s">
        <v>464</v>
      </c>
      <c r="C40" s="442" t="s">
        <v>452</v>
      </c>
      <c r="D40" s="442" t="s">
        <v>452</v>
      </c>
      <c r="E40" s="442"/>
      <c r="F40" s="442" t="s">
        <v>452</v>
      </c>
      <c r="G40" s="442" t="s">
        <v>452</v>
      </c>
      <c r="H40" s="442" t="s">
        <v>452</v>
      </c>
      <c r="I40" s="443" t="s">
        <v>452</v>
      </c>
      <c r="J40" s="444" t="s">
        <v>0</v>
      </c>
    </row>
    <row r="41" spans="1:10" ht="14.4" customHeight="1" x14ac:dyDescent="0.3">
      <c r="A41" s="440" t="s">
        <v>463</v>
      </c>
      <c r="B41" s="441" t="s">
        <v>264</v>
      </c>
      <c r="C41" s="442">
        <v>50.952970000000001</v>
      </c>
      <c r="D41" s="442">
        <v>27.24136</v>
      </c>
      <c r="E41" s="442"/>
      <c r="F41" s="442">
        <v>30.0761</v>
      </c>
      <c r="G41" s="442">
        <v>40.833337019745088</v>
      </c>
      <c r="H41" s="442">
        <v>-10.757237019745087</v>
      </c>
      <c r="I41" s="443">
        <v>0.73655748452438774</v>
      </c>
      <c r="J41" s="444" t="s">
        <v>1</v>
      </c>
    </row>
    <row r="42" spans="1:10" ht="14.4" customHeight="1" x14ac:dyDescent="0.3">
      <c r="A42" s="440" t="s">
        <v>463</v>
      </c>
      <c r="B42" s="441" t="s">
        <v>268</v>
      </c>
      <c r="C42" s="442">
        <v>21.421189999999999</v>
      </c>
      <c r="D42" s="442">
        <v>0.99329000000000001</v>
      </c>
      <c r="E42" s="442"/>
      <c r="F42" s="442">
        <v>0</v>
      </c>
      <c r="G42" s="442">
        <v>1.0063655965970832</v>
      </c>
      <c r="H42" s="442">
        <v>-1.0063655965970832</v>
      </c>
      <c r="I42" s="443">
        <v>0</v>
      </c>
      <c r="J42" s="444" t="s">
        <v>1</v>
      </c>
    </row>
    <row r="43" spans="1:10" ht="14.4" customHeight="1" x14ac:dyDescent="0.3">
      <c r="A43" s="440" t="s">
        <v>463</v>
      </c>
      <c r="B43" s="441" t="s">
        <v>269</v>
      </c>
      <c r="C43" s="442">
        <v>9.5469000000000008</v>
      </c>
      <c r="D43" s="442">
        <v>11.86796</v>
      </c>
      <c r="E43" s="442"/>
      <c r="F43" s="442">
        <v>89.596879999999999</v>
      </c>
      <c r="G43" s="442">
        <v>104.47178048906666</v>
      </c>
      <c r="H43" s="442">
        <v>-14.874900489066661</v>
      </c>
      <c r="I43" s="443">
        <v>0.8576180053653496</v>
      </c>
      <c r="J43" s="444" t="s">
        <v>1</v>
      </c>
    </row>
    <row r="44" spans="1:10" ht="14.4" customHeight="1" x14ac:dyDescent="0.3">
      <c r="A44" s="440" t="s">
        <v>463</v>
      </c>
      <c r="B44" s="441" t="s">
        <v>271</v>
      </c>
      <c r="C44" s="442">
        <v>201.14403999999999</v>
      </c>
      <c r="D44" s="442">
        <v>194.09129999999999</v>
      </c>
      <c r="E44" s="442"/>
      <c r="F44" s="442">
        <v>196.62145000000001</v>
      </c>
      <c r="G44" s="442">
        <v>204.85115156108515</v>
      </c>
      <c r="H44" s="442">
        <v>-8.2297015610851361</v>
      </c>
      <c r="I44" s="443">
        <v>0.9598259443582815</v>
      </c>
      <c r="J44" s="444" t="s">
        <v>1</v>
      </c>
    </row>
    <row r="45" spans="1:10" ht="14.4" customHeight="1" x14ac:dyDescent="0.3">
      <c r="A45" s="440" t="s">
        <v>463</v>
      </c>
      <c r="B45" s="441" t="s">
        <v>274</v>
      </c>
      <c r="C45" s="442">
        <v>17.71266</v>
      </c>
      <c r="D45" s="442">
        <v>17.560639999999999</v>
      </c>
      <c r="E45" s="442"/>
      <c r="F45" s="442">
        <v>39.883240000000001</v>
      </c>
      <c r="G45" s="442">
        <v>58.405928435374328</v>
      </c>
      <c r="H45" s="442">
        <v>-18.522688435374327</v>
      </c>
      <c r="I45" s="443">
        <v>0.68286287143145874</v>
      </c>
      <c r="J45" s="444" t="s">
        <v>1</v>
      </c>
    </row>
    <row r="46" spans="1:10" ht="14.4" customHeight="1" x14ac:dyDescent="0.3">
      <c r="A46" s="440" t="s">
        <v>463</v>
      </c>
      <c r="B46" s="441" t="s">
        <v>465</v>
      </c>
      <c r="C46" s="442">
        <v>300.77776000000006</v>
      </c>
      <c r="D46" s="442">
        <v>251.75454999999999</v>
      </c>
      <c r="E46" s="442"/>
      <c r="F46" s="442">
        <v>356.17767000000003</v>
      </c>
      <c r="G46" s="442">
        <v>409.56856310186834</v>
      </c>
      <c r="H46" s="442">
        <v>-53.390893101868301</v>
      </c>
      <c r="I46" s="443">
        <v>0.8696411348138825</v>
      </c>
      <c r="J46" s="444" t="s">
        <v>458</v>
      </c>
    </row>
    <row r="47" spans="1:10" ht="14.4" customHeight="1" x14ac:dyDescent="0.3">
      <c r="A47" s="440" t="s">
        <v>452</v>
      </c>
      <c r="B47" s="441" t="s">
        <v>452</v>
      </c>
      <c r="C47" s="442" t="s">
        <v>452</v>
      </c>
      <c r="D47" s="442" t="s">
        <v>452</v>
      </c>
      <c r="E47" s="442"/>
      <c r="F47" s="442" t="s">
        <v>452</v>
      </c>
      <c r="G47" s="442" t="s">
        <v>452</v>
      </c>
      <c r="H47" s="442" t="s">
        <v>452</v>
      </c>
      <c r="I47" s="443" t="s">
        <v>452</v>
      </c>
      <c r="J47" s="444" t="s">
        <v>459</v>
      </c>
    </row>
    <row r="48" spans="1:10" ht="14.4" customHeight="1" x14ac:dyDescent="0.3">
      <c r="A48" s="440" t="s">
        <v>450</v>
      </c>
      <c r="B48" s="441" t="s">
        <v>453</v>
      </c>
      <c r="C48" s="442">
        <v>1075.61652</v>
      </c>
      <c r="D48" s="442">
        <v>900.95909000000017</v>
      </c>
      <c r="E48" s="442"/>
      <c r="F48" s="442">
        <v>981.67468000000008</v>
      </c>
      <c r="G48" s="442">
        <v>1358.9603141992143</v>
      </c>
      <c r="H48" s="442">
        <v>-377.2856341992142</v>
      </c>
      <c r="I48" s="443">
        <v>0.72237185276338634</v>
      </c>
      <c r="J48" s="444" t="s">
        <v>454</v>
      </c>
    </row>
  </sheetData>
  <mergeCells count="3">
    <mergeCell ref="A1:I1"/>
    <mergeCell ref="F3:I3"/>
    <mergeCell ref="C4:D4"/>
  </mergeCells>
  <conditionalFormatting sqref="F18 F49:F65537">
    <cfRule type="cellIs" dxfId="23" priority="18" stopIfTrue="1" operator="greaterThan">
      <formula>1</formula>
    </cfRule>
  </conditionalFormatting>
  <conditionalFormatting sqref="H5:H17">
    <cfRule type="expression" dxfId="22" priority="14">
      <formula>$H5&gt;0</formula>
    </cfRule>
  </conditionalFormatting>
  <conditionalFormatting sqref="I5:I17">
    <cfRule type="expression" dxfId="21" priority="15">
      <formula>$I5&gt;1</formula>
    </cfRule>
  </conditionalFormatting>
  <conditionalFormatting sqref="B5:B17">
    <cfRule type="expression" dxfId="20" priority="11">
      <formula>OR($J5="NS",$J5="SumaNS",$J5="Účet")</formula>
    </cfRule>
  </conditionalFormatting>
  <conditionalFormatting sqref="F5:I17 B5:D17">
    <cfRule type="expression" dxfId="19" priority="17">
      <formula>AND($J5&lt;&gt;"",$J5&lt;&gt;"mezeraKL")</formula>
    </cfRule>
  </conditionalFormatting>
  <conditionalFormatting sqref="B5:D17 F5:I1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7" priority="13">
      <formula>OR($J5="SumaNS",$J5="NS")</formula>
    </cfRule>
  </conditionalFormatting>
  <conditionalFormatting sqref="A5:A17">
    <cfRule type="expression" dxfId="16" priority="9">
      <formula>AND($J5&lt;&gt;"mezeraKL",$J5&lt;&gt;"")</formula>
    </cfRule>
  </conditionalFormatting>
  <conditionalFormatting sqref="A5:A17">
    <cfRule type="expression" dxfId="15" priority="10">
      <formula>AND($J5&lt;&gt;"",$J5&lt;&gt;"mezeraKL")</formula>
    </cfRule>
  </conditionalFormatting>
  <conditionalFormatting sqref="H19:H48">
    <cfRule type="expression" dxfId="14" priority="5">
      <formula>$H19&gt;0</formula>
    </cfRule>
  </conditionalFormatting>
  <conditionalFormatting sqref="A19:A48">
    <cfRule type="expression" dxfId="13" priority="2">
      <formula>AND($J19&lt;&gt;"mezeraKL",$J19&lt;&gt;"")</formula>
    </cfRule>
  </conditionalFormatting>
  <conditionalFormatting sqref="I19:I48">
    <cfRule type="expression" dxfId="12" priority="6">
      <formula>$I19&gt;1</formula>
    </cfRule>
  </conditionalFormatting>
  <conditionalFormatting sqref="B19:B48">
    <cfRule type="expression" dxfId="11" priority="1">
      <formula>OR($J19="NS",$J19="SumaNS",$J19="Účet")</formula>
    </cfRule>
  </conditionalFormatting>
  <conditionalFormatting sqref="A19:D48 F19:I48">
    <cfRule type="expression" dxfId="10" priority="8">
      <formula>AND($J19&lt;&gt;"",$J19&lt;&gt;"mezeraKL")</formula>
    </cfRule>
  </conditionalFormatting>
  <conditionalFormatting sqref="B19:D48 F19:I48">
    <cfRule type="expression" dxfId="9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48 F19:I48">
    <cfRule type="expression" dxfId="8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53" t="s">
        <v>1825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49"/>
      <c r="D3" s="350"/>
      <c r="E3" s="350"/>
      <c r="F3" s="350"/>
      <c r="G3" s="350"/>
      <c r="H3" s="145" t="s">
        <v>132</v>
      </c>
      <c r="I3" s="99">
        <f>IF(J3&lt;&gt;0,K3/J3,0)</f>
        <v>13.61560494134573</v>
      </c>
      <c r="J3" s="99">
        <f>SUBTOTAL(9,J5:J1048576)</f>
        <v>72288</v>
      </c>
      <c r="K3" s="100">
        <f>SUBTOTAL(9,K5:K1048576)</f>
        <v>984244.85000000009</v>
      </c>
    </row>
    <row r="4" spans="1:11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71</v>
      </c>
      <c r="H4" s="447" t="s">
        <v>11</v>
      </c>
      <c r="I4" s="448" t="s">
        <v>146</v>
      </c>
      <c r="J4" s="448" t="s">
        <v>13</v>
      </c>
      <c r="K4" s="449" t="s">
        <v>160</v>
      </c>
    </row>
    <row r="5" spans="1:11" ht="14.4" customHeight="1" x14ac:dyDescent="0.3">
      <c r="A5" s="513" t="s">
        <v>450</v>
      </c>
      <c r="B5" s="514" t="s">
        <v>451</v>
      </c>
      <c r="C5" s="517" t="s">
        <v>460</v>
      </c>
      <c r="D5" s="560" t="s">
        <v>658</v>
      </c>
      <c r="E5" s="517" t="s">
        <v>1805</v>
      </c>
      <c r="F5" s="560" t="s">
        <v>1806</v>
      </c>
      <c r="G5" s="517" t="s">
        <v>1417</v>
      </c>
      <c r="H5" s="517" t="s">
        <v>1418</v>
      </c>
      <c r="I5" s="119">
        <v>0.42</v>
      </c>
      <c r="J5" s="119">
        <v>1000</v>
      </c>
      <c r="K5" s="540">
        <v>420</v>
      </c>
    </row>
    <row r="6" spans="1:11" ht="14.4" customHeight="1" x14ac:dyDescent="0.3">
      <c r="A6" s="528" t="s">
        <v>450</v>
      </c>
      <c r="B6" s="529" t="s">
        <v>451</v>
      </c>
      <c r="C6" s="532" t="s">
        <v>460</v>
      </c>
      <c r="D6" s="561" t="s">
        <v>658</v>
      </c>
      <c r="E6" s="532" t="s">
        <v>1805</v>
      </c>
      <c r="F6" s="561" t="s">
        <v>1806</v>
      </c>
      <c r="G6" s="532" t="s">
        <v>1419</v>
      </c>
      <c r="H6" s="532" t="s">
        <v>1420</v>
      </c>
      <c r="I6" s="541">
        <v>0.43</v>
      </c>
      <c r="J6" s="541">
        <v>15000</v>
      </c>
      <c r="K6" s="542">
        <v>6450</v>
      </c>
    </row>
    <row r="7" spans="1:11" ht="14.4" customHeight="1" x14ac:dyDescent="0.3">
      <c r="A7" s="528" t="s">
        <v>450</v>
      </c>
      <c r="B7" s="529" t="s">
        <v>451</v>
      </c>
      <c r="C7" s="532" t="s">
        <v>460</v>
      </c>
      <c r="D7" s="561" t="s">
        <v>658</v>
      </c>
      <c r="E7" s="532" t="s">
        <v>1805</v>
      </c>
      <c r="F7" s="561" t="s">
        <v>1806</v>
      </c>
      <c r="G7" s="532" t="s">
        <v>1421</v>
      </c>
      <c r="H7" s="532" t="s">
        <v>1422</v>
      </c>
      <c r="I7" s="541">
        <v>61.21</v>
      </c>
      <c r="J7" s="541">
        <v>20</v>
      </c>
      <c r="K7" s="542">
        <v>1224.2</v>
      </c>
    </row>
    <row r="8" spans="1:11" ht="14.4" customHeight="1" x14ac:dyDescent="0.3">
      <c r="A8" s="528" t="s">
        <v>450</v>
      </c>
      <c r="B8" s="529" t="s">
        <v>451</v>
      </c>
      <c r="C8" s="532" t="s">
        <v>460</v>
      </c>
      <c r="D8" s="561" t="s">
        <v>658</v>
      </c>
      <c r="E8" s="532" t="s">
        <v>1805</v>
      </c>
      <c r="F8" s="561" t="s">
        <v>1806</v>
      </c>
      <c r="G8" s="532" t="s">
        <v>1423</v>
      </c>
      <c r="H8" s="532" t="s">
        <v>1424</v>
      </c>
      <c r="I8" s="541">
        <v>26.17</v>
      </c>
      <c r="J8" s="541">
        <v>6</v>
      </c>
      <c r="K8" s="542">
        <v>157.02000000000001</v>
      </c>
    </row>
    <row r="9" spans="1:11" ht="14.4" customHeight="1" x14ac:dyDescent="0.3">
      <c r="A9" s="528" t="s">
        <v>450</v>
      </c>
      <c r="B9" s="529" t="s">
        <v>451</v>
      </c>
      <c r="C9" s="532" t="s">
        <v>460</v>
      </c>
      <c r="D9" s="561" t="s">
        <v>658</v>
      </c>
      <c r="E9" s="532" t="s">
        <v>1805</v>
      </c>
      <c r="F9" s="561" t="s">
        <v>1806</v>
      </c>
      <c r="G9" s="532" t="s">
        <v>1425</v>
      </c>
      <c r="H9" s="532" t="s">
        <v>1426</v>
      </c>
      <c r="I9" s="541">
        <v>0.85250000000000004</v>
      </c>
      <c r="J9" s="541">
        <v>600</v>
      </c>
      <c r="K9" s="542">
        <v>512</v>
      </c>
    </row>
    <row r="10" spans="1:11" ht="14.4" customHeight="1" x14ac:dyDescent="0.3">
      <c r="A10" s="528" t="s">
        <v>450</v>
      </c>
      <c r="B10" s="529" t="s">
        <v>451</v>
      </c>
      <c r="C10" s="532" t="s">
        <v>460</v>
      </c>
      <c r="D10" s="561" t="s">
        <v>658</v>
      </c>
      <c r="E10" s="532" t="s">
        <v>1805</v>
      </c>
      <c r="F10" s="561" t="s">
        <v>1806</v>
      </c>
      <c r="G10" s="532" t="s">
        <v>1427</v>
      </c>
      <c r="H10" s="532" t="s">
        <v>1428</v>
      </c>
      <c r="I10" s="541">
        <v>1.51</v>
      </c>
      <c r="J10" s="541">
        <v>300</v>
      </c>
      <c r="K10" s="542">
        <v>453</v>
      </c>
    </row>
    <row r="11" spans="1:11" ht="14.4" customHeight="1" x14ac:dyDescent="0.3">
      <c r="A11" s="528" t="s">
        <v>450</v>
      </c>
      <c r="B11" s="529" t="s">
        <v>451</v>
      </c>
      <c r="C11" s="532" t="s">
        <v>460</v>
      </c>
      <c r="D11" s="561" t="s">
        <v>658</v>
      </c>
      <c r="E11" s="532" t="s">
        <v>1805</v>
      </c>
      <c r="F11" s="561" t="s">
        <v>1806</v>
      </c>
      <c r="G11" s="532" t="s">
        <v>1429</v>
      </c>
      <c r="H11" s="532" t="s">
        <v>1430</v>
      </c>
      <c r="I11" s="541">
        <v>2.06</v>
      </c>
      <c r="J11" s="541">
        <v>100</v>
      </c>
      <c r="K11" s="542">
        <v>206</v>
      </c>
    </row>
    <row r="12" spans="1:11" ht="14.4" customHeight="1" x14ac:dyDescent="0.3">
      <c r="A12" s="528" t="s">
        <v>450</v>
      </c>
      <c r="B12" s="529" t="s">
        <v>451</v>
      </c>
      <c r="C12" s="532" t="s">
        <v>460</v>
      </c>
      <c r="D12" s="561" t="s">
        <v>658</v>
      </c>
      <c r="E12" s="532" t="s">
        <v>1805</v>
      </c>
      <c r="F12" s="561" t="s">
        <v>1806</v>
      </c>
      <c r="G12" s="532" t="s">
        <v>1431</v>
      </c>
      <c r="H12" s="532" t="s">
        <v>1432</v>
      </c>
      <c r="I12" s="541">
        <v>3.37</v>
      </c>
      <c r="J12" s="541">
        <v>200</v>
      </c>
      <c r="K12" s="542">
        <v>674</v>
      </c>
    </row>
    <row r="13" spans="1:11" ht="14.4" customHeight="1" x14ac:dyDescent="0.3">
      <c r="A13" s="528" t="s">
        <v>450</v>
      </c>
      <c r="B13" s="529" t="s">
        <v>451</v>
      </c>
      <c r="C13" s="532" t="s">
        <v>460</v>
      </c>
      <c r="D13" s="561" t="s">
        <v>658</v>
      </c>
      <c r="E13" s="532" t="s">
        <v>1805</v>
      </c>
      <c r="F13" s="561" t="s">
        <v>1806</v>
      </c>
      <c r="G13" s="532" t="s">
        <v>1433</v>
      </c>
      <c r="H13" s="532" t="s">
        <v>1434</v>
      </c>
      <c r="I13" s="541">
        <v>0.91</v>
      </c>
      <c r="J13" s="541">
        <v>250</v>
      </c>
      <c r="K13" s="542">
        <v>227.5</v>
      </c>
    </row>
    <row r="14" spans="1:11" ht="14.4" customHeight="1" x14ac:dyDescent="0.3">
      <c r="A14" s="528" t="s">
        <v>450</v>
      </c>
      <c r="B14" s="529" t="s">
        <v>451</v>
      </c>
      <c r="C14" s="532" t="s">
        <v>460</v>
      </c>
      <c r="D14" s="561" t="s">
        <v>658</v>
      </c>
      <c r="E14" s="532" t="s">
        <v>1805</v>
      </c>
      <c r="F14" s="561" t="s">
        <v>1806</v>
      </c>
      <c r="G14" s="532" t="s">
        <v>1435</v>
      </c>
      <c r="H14" s="532" t="s">
        <v>1436</v>
      </c>
      <c r="I14" s="541">
        <v>40.340000000000003</v>
      </c>
      <c r="J14" s="541">
        <v>20</v>
      </c>
      <c r="K14" s="542">
        <v>806.77</v>
      </c>
    </row>
    <row r="15" spans="1:11" ht="14.4" customHeight="1" x14ac:dyDescent="0.3">
      <c r="A15" s="528" t="s">
        <v>450</v>
      </c>
      <c r="B15" s="529" t="s">
        <v>451</v>
      </c>
      <c r="C15" s="532" t="s">
        <v>460</v>
      </c>
      <c r="D15" s="561" t="s">
        <v>658</v>
      </c>
      <c r="E15" s="532" t="s">
        <v>1805</v>
      </c>
      <c r="F15" s="561" t="s">
        <v>1806</v>
      </c>
      <c r="G15" s="532" t="s">
        <v>1437</v>
      </c>
      <c r="H15" s="532" t="s">
        <v>1438</v>
      </c>
      <c r="I15" s="541">
        <v>2.8733333333333335</v>
      </c>
      <c r="J15" s="541">
        <v>200</v>
      </c>
      <c r="K15" s="542">
        <v>574.5</v>
      </c>
    </row>
    <row r="16" spans="1:11" ht="14.4" customHeight="1" x14ac:dyDescent="0.3">
      <c r="A16" s="528" t="s">
        <v>450</v>
      </c>
      <c r="B16" s="529" t="s">
        <v>451</v>
      </c>
      <c r="C16" s="532" t="s">
        <v>460</v>
      </c>
      <c r="D16" s="561" t="s">
        <v>658</v>
      </c>
      <c r="E16" s="532" t="s">
        <v>1805</v>
      </c>
      <c r="F16" s="561" t="s">
        <v>1806</v>
      </c>
      <c r="G16" s="532" t="s">
        <v>1439</v>
      </c>
      <c r="H16" s="532" t="s">
        <v>1440</v>
      </c>
      <c r="I16" s="541">
        <v>4.79</v>
      </c>
      <c r="J16" s="541">
        <v>288</v>
      </c>
      <c r="K16" s="542">
        <v>1379.94</v>
      </c>
    </row>
    <row r="17" spans="1:11" ht="14.4" customHeight="1" x14ac:dyDescent="0.3">
      <c r="A17" s="528" t="s">
        <v>450</v>
      </c>
      <c r="B17" s="529" t="s">
        <v>451</v>
      </c>
      <c r="C17" s="532" t="s">
        <v>460</v>
      </c>
      <c r="D17" s="561" t="s">
        <v>658</v>
      </c>
      <c r="E17" s="532" t="s">
        <v>1805</v>
      </c>
      <c r="F17" s="561" t="s">
        <v>1806</v>
      </c>
      <c r="G17" s="532" t="s">
        <v>1441</v>
      </c>
      <c r="H17" s="532" t="s">
        <v>1442</v>
      </c>
      <c r="I17" s="541">
        <v>7.92</v>
      </c>
      <c r="J17" s="541">
        <v>100</v>
      </c>
      <c r="K17" s="542">
        <v>792.26</v>
      </c>
    </row>
    <row r="18" spans="1:11" ht="14.4" customHeight="1" x14ac:dyDescent="0.3">
      <c r="A18" s="528" t="s">
        <v>450</v>
      </c>
      <c r="B18" s="529" t="s">
        <v>451</v>
      </c>
      <c r="C18" s="532" t="s">
        <v>460</v>
      </c>
      <c r="D18" s="561" t="s">
        <v>658</v>
      </c>
      <c r="E18" s="532" t="s">
        <v>1805</v>
      </c>
      <c r="F18" s="561" t="s">
        <v>1806</v>
      </c>
      <c r="G18" s="532" t="s">
        <v>1443</v>
      </c>
      <c r="H18" s="532" t="s">
        <v>1444</v>
      </c>
      <c r="I18" s="541">
        <v>69</v>
      </c>
      <c r="J18" s="541">
        <v>10</v>
      </c>
      <c r="K18" s="542">
        <v>690</v>
      </c>
    </row>
    <row r="19" spans="1:11" ht="14.4" customHeight="1" x14ac:dyDescent="0.3">
      <c r="A19" s="528" t="s">
        <v>450</v>
      </c>
      <c r="B19" s="529" t="s">
        <v>451</v>
      </c>
      <c r="C19" s="532" t="s">
        <v>460</v>
      </c>
      <c r="D19" s="561" t="s">
        <v>658</v>
      </c>
      <c r="E19" s="532" t="s">
        <v>1805</v>
      </c>
      <c r="F19" s="561" t="s">
        <v>1806</v>
      </c>
      <c r="G19" s="532" t="s">
        <v>1445</v>
      </c>
      <c r="H19" s="532" t="s">
        <v>1446</v>
      </c>
      <c r="I19" s="541">
        <v>517.5</v>
      </c>
      <c r="J19" s="541">
        <v>20</v>
      </c>
      <c r="K19" s="542">
        <v>10350</v>
      </c>
    </row>
    <row r="20" spans="1:11" ht="14.4" customHeight="1" x14ac:dyDescent="0.3">
      <c r="A20" s="528" t="s">
        <v>450</v>
      </c>
      <c r="B20" s="529" t="s">
        <v>451</v>
      </c>
      <c r="C20" s="532" t="s">
        <v>460</v>
      </c>
      <c r="D20" s="561" t="s">
        <v>658</v>
      </c>
      <c r="E20" s="532" t="s">
        <v>1805</v>
      </c>
      <c r="F20" s="561" t="s">
        <v>1806</v>
      </c>
      <c r="G20" s="532" t="s">
        <v>1447</v>
      </c>
      <c r="H20" s="532" t="s">
        <v>1448</v>
      </c>
      <c r="I20" s="541">
        <v>65.900000000000006</v>
      </c>
      <c r="J20" s="541">
        <v>15</v>
      </c>
      <c r="K20" s="542">
        <v>952.04</v>
      </c>
    </row>
    <row r="21" spans="1:11" ht="14.4" customHeight="1" x14ac:dyDescent="0.3">
      <c r="A21" s="528" t="s">
        <v>450</v>
      </c>
      <c r="B21" s="529" t="s">
        <v>451</v>
      </c>
      <c r="C21" s="532" t="s">
        <v>460</v>
      </c>
      <c r="D21" s="561" t="s">
        <v>658</v>
      </c>
      <c r="E21" s="532" t="s">
        <v>1805</v>
      </c>
      <c r="F21" s="561" t="s">
        <v>1806</v>
      </c>
      <c r="G21" s="532" t="s">
        <v>1449</v>
      </c>
      <c r="H21" s="532" t="s">
        <v>1450</v>
      </c>
      <c r="I21" s="541">
        <v>2.9</v>
      </c>
      <c r="J21" s="541">
        <v>400</v>
      </c>
      <c r="K21" s="542">
        <v>1159.2</v>
      </c>
    </row>
    <row r="22" spans="1:11" ht="14.4" customHeight="1" x14ac:dyDescent="0.3">
      <c r="A22" s="528" t="s">
        <v>450</v>
      </c>
      <c r="B22" s="529" t="s">
        <v>451</v>
      </c>
      <c r="C22" s="532" t="s">
        <v>460</v>
      </c>
      <c r="D22" s="561" t="s">
        <v>658</v>
      </c>
      <c r="E22" s="532" t="s">
        <v>1805</v>
      </c>
      <c r="F22" s="561" t="s">
        <v>1806</v>
      </c>
      <c r="G22" s="532" t="s">
        <v>1451</v>
      </c>
      <c r="H22" s="532" t="s">
        <v>1452</v>
      </c>
      <c r="I22" s="541">
        <v>53.77</v>
      </c>
      <c r="J22" s="541">
        <v>12</v>
      </c>
      <c r="K22" s="542">
        <v>645.28</v>
      </c>
    </row>
    <row r="23" spans="1:11" ht="14.4" customHeight="1" x14ac:dyDescent="0.3">
      <c r="A23" s="528" t="s">
        <v>450</v>
      </c>
      <c r="B23" s="529" t="s">
        <v>451</v>
      </c>
      <c r="C23" s="532" t="s">
        <v>460</v>
      </c>
      <c r="D23" s="561" t="s">
        <v>658</v>
      </c>
      <c r="E23" s="532" t="s">
        <v>1805</v>
      </c>
      <c r="F23" s="561" t="s">
        <v>1806</v>
      </c>
      <c r="G23" s="532" t="s">
        <v>1453</v>
      </c>
      <c r="H23" s="532" t="s">
        <v>1454</v>
      </c>
      <c r="I23" s="541">
        <v>109.25</v>
      </c>
      <c r="J23" s="541">
        <v>4</v>
      </c>
      <c r="K23" s="542">
        <v>437</v>
      </c>
    </row>
    <row r="24" spans="1:11" ht="14.4" customHeight="1" x14ac:dyDescent="0.3">
      <c r="A24" s="528" t="s">
        <v>450</v>
      </c>
      <c r="B24" s="529" t="s">
        <v>451</v>
      </c>
      <c r="C24" s="532" t="s">
        <v>460</v>
      </c>
      <c r="D24" s="561" t="s">
        <v>658</v>
      </c>
      <c r="E24" s="532" t="s">
        <v>1807</v>
      </c>
      <c r="F24" s="561" t="s">
        <v>1808</v>
      </c>
      <c r="G24" s="532" t="s">
        <v>1455</v>
      </c>
      <c r="H24" s="532" t="s">
        <v>1456</v>
      </c>
      <c r="I24" s="541">
        <v>2.91</v>
      </c>
      <c r="J24" s="541">
        <v>100</v>
      </c>
      <c r="K24" s="542">
        <v>291</v>
      </c>
    </row>
    <row r="25" spans="1:11" ht="14.4" customHeight="1" x14ac:dyDescent="0.3">
      <c r="A25" s="528" t="s">
        <v>450</v>
      </c>
      <c r="B25" s="529" t="s">
        <v>451</v>
      </c>
      <c r="C25" s="532" t="s">
        <v>460</v>
      </c>
      <c r="D25" s="561" t="s">
        <v>658</v>
      </c>
      <c r="E25" s="532" t="s">
        <v>1807</v>
      </c>
      <c r="F25" s="561" t="s">
        <v>1808</v>
      </c>
      <c r="G25" s="532" t="s">
        <v>1457</v>
      </c>
      <c r="H25" s="532" t="s">
        <v>1458</v>
      </c>
      <c r="I25" s="541">
        <v>8.4700000000000006</v>
      </c>
      <c r="J25" s="541">
        <v>20</v>
      </c>
      <c r="K25" s="542">
        <v>169.4</v>
      </c>
    </row>
    <row r="26" spans="1:11" ht="14.4" customHeight="1" x14ac:dyDescent="0.3">
      <c r="A26" s="528" t="s">
        <v>450</v>
      </c>
      <c r="B26" s="529" t="s">
        <v>451</v>
      </c>
      <c r="C26" s="532" t="s">
        <v>460</v>
      </c>
      <c r="D26" s="561" t="s">
        <v>658</v>
      </c>
      <c r="E26" s="532" t="s">
        <v>1807</v>
      </c>
      <c r="F26" s="561" t="s">
        <v>1808</v>
      </c>
      <c r="G26" s="532" t="s">
        <v>1459</v>
      </c>
      <c r="H26" s="532" t="s">
        <v>1460</v>
      </c>
      <c r="I26" s="541">
        <v>0.47</v>
      </c>
      <c r="J26" s="541">
        <v>300</v>
      </c>
      <c r="K26" s="542">
        <v>141</v>
      </c>
    </row>
    <row r="27" spans="1:11" ht="14.4" customHeight="1" x14ac:dyDescent="0.3">
      <c r="A27" s="528" t="s">
        <v>450</v>
      </c>
      <c r="B27" s="529" t="s">
        <v>451</v>
      </c>
      <c r="C27" s="532" t="s">
        <v>460</v>
      </c>
      <c r="D27" s="561" t="s">
        <v>658</v>
      </c>
      <c r="E27" s="532" t="s">
        <v>1807</v>
      </c>
      <c r="F27" s="561" t="s">
        <v>1808</v>
      </c>
      <c r="G27" s="532" t="s">
        <v>1461</v>
      </c>
      <c r="H27" s="532" t="s">
        <v>1462</v>
      </c>
      <c r="I27" s="541">
        <v>0.67</v>
      </c>
      <c r="J27" s="541">
        <v>1100</v>
      </c>
      <c r="K27" s="542">
        <v>737</v>
      </c>
    </row>
    <row r="28" spans="1:11" ht="14.4" customHeight="1" x14ac:dyDescent="0.3">
      <c r="A28" s="528" t="s">
        <v>450</v>
      </c>
      <c r="B28" s="529" t="s">
        <v>451</v>
      </c>
      <c r="C28" s="532" t="s">
        <v>460</v>
      </c>
      <c r="D28" s="561" t="s">
        <v>658</v>
      </c>
      <c r="E28" s="532" t="s">
        <v>1807</v>
      </c>
      <c r="F28" s="561" t="s">
        <v>1808</v>
      </c>
      <c r="G28" s="532" t="s">
        <v>1463</v>
      </c>
      <c r="H28" s="532" t="s">
        <v>1464</v>
      </c>
      <c r="I28" s="541">
        <v>2.17</v>
      </c>
      <c r="J28" s="541">
        <v>200</v>
      </c>
      <c r="K28" s="542">
        <v>434.96</v>
      </c>
    </row>
    <row r="29" spans="1:11" ht="14.4" customHeight="1" x14ac:dyDescent="0.3">
      <c r="A29" s="528" t="s">
        <v>450</v>
      </c>
      <c r="B29" s="529" t="s">
        <v>451</v>
      </c>
      <c r="C29" s="532" t="s">
        <v>460</v>
      </c>
      <c r="D29" s="561" t="s">
        <v>658</v>
      </c>
      <c r="E29" s="532" t="s">
        <v>1807</v>
      </c>
      <c r="F29" s="561" t="s">
        <v>1808</v>
      </c>
      <c r="G29" s="532" t="s">
        <v>1465</v>
      </c>
      <c r="H29" s="532" t="s">
        <v>1466</v>
      </c>
      <c r="I29" s="541">
        <v>4</v>
      </c>
      <c r="J29" s="541">
        <v>100</v>
      </c>
      <c r="K29" s="542">
        <v>400</v>
      </c>
    </row>
    <row r="30" spans="1:11" ht="14.4" customHeight="1" x14ac:dyDescent="0.3">
      <c r="A30" s="528" t="s">
        <v>450</v>
      </c>
      <c r="B30" s="529" t="s">
        <v>451</v>
      </c>
      <c r="C30" s="532" t="s">
        <v>460</v>
      </c>
      <c r="D30" s="561" t="s">
        <v>658</v>
      </c>
      <c r="E30" s="532" t="s">
        <v>1807</v>
      </c>
      <c r="F30" s="561" t="s">
        <v>1808</v>
      </c>
      <c r="G30" s="532" t="s">
        <v>1467</v>
      </c>
      <c r="H30" s="532" t="s">
        <v>1468</v>
      </c>
      <c r="I30" s="541">
        <v>2.1800000000000002</v>
      </c>
      <c r="J30" s="541">
        <v>200</v>
      </c>
      <c r="K30" s="542">
        <v>436</v>
      </c>
    </row>
    <row r="31" spans="1:11" ht="14.4" customHeight="1" x14ac:dyDescent="0.3">
      <c r="A31" s="528" t="s">
        <v>450</v>
      </c>
      <c r="B31" s="529" t="s">
        <v>451</v>
      </c>
      <c r="C31" s="532" t="s">
        <v>460</v>
      </c>
      <c r="D31" s="561" t="s">
        <v>658</v>
      </c>
      <c r="E31" s="532" t="s">
        <v>1807</v>
      </c>
      <c r="F31" s="561" t="s">
        <v>1808</v>
      </c>
      <c r="G31" s="532" t="s">
        <v>1469</v>
      </c>
      <c r="H31" s="532" t="s">
        <v>1470</v>
      </c>
      <c r="I31" s="541">
        <v>191</v>
      </c>
      <c r="J31" s="541">
        <v>10</v>
      </c>
      <c r="K31" s="542">
        <v>1910</v>
      </c>
    </row>
    <row r="32" spans="1:11" ht="14.4" customHeight="1" x14ac:dyDescent="0.3">
      <c r="A32" s="528" t="s">
        <v>450</v>
      </c>
      <c r="B32" s="529" t="s">
        <v>451</v>
      </c>
      <c r="C32" s="532" t="s">
        <v>460</v>
      </c>
      <c r="D32" s="561" t="s">
        <v>658</v>
      </c>
      <c r="E32" s="532" t="s">
        <v>1807</v>
      </c>
      <c r="F32" s="561" t="s">
        <v>1808</v>
      </c>
      <c r="G32" s="532" t="s">
        <v>1471</v>
      </c>
      <c r="H32" s="532" t="s">
        <v>1472</v>
      </c>
      <c r="I32" s="541">
        <v>2.9060000000000001</v>
      </c>
      <c r="J32" s="541">
        <v>1300</v>
      </c>
      <c r="K32" s="542">
        <v>3776</v>
      </c>
    </row>
    <row r="33" spans="1:11" ht="14.4" customHeight="1" x14ac:dyDescent="0.3">
      <c r="A33" s="528" t="s">
        <v>450</v>
      </c>
      <c r="B33" s="529" t="s">
        <v>451</v>
      </c>
      <c r="C33" s="532" t="s">
        <v>460</v>
      </c>
      <c r="D33" s="561" t="s">
        <v>658</v>
      </c>
      <c r="E33" s="532" t="s">
        <v>1807</v>
      </c>
      <c r="F33" s="561" t="s">
        <v>1808</v>
      </c>
      <c r="G33" s="532" t="s">
        <v>1473</v>
      </c>
      <c r="H33" s="532" t="s">
        <v>1474</v>
      </c>
      <c r="I33" s="541">
        <v>39.032499999999999</v>
      </c>
      <c r="J33" s="541">
        <v>200</v>
      </c>
      <c r="K33" s="542">
        <v>7806.3</v>
      </c>
    </row>
    <row r="34" spans="1:11" ht="14.4" customHeight="1" x14ac:dyDescent="0.3">
      <c r="A34" s="528" t="s">
        <v>450</v>
      </c>
      <c r="B34" s="529" t="s">
        <v>451</v>
      </c>
      <c r="C34" s="532" t="s">
        <v>460</v>
      </c>
      <c r="D34" s="561" t="s">
        <v>658</v>
      </c>
      <c r="E34" s="532" t="s">
        <v>1807</v>
      </c>
      <c r="F34" s="561" t="s">
        <v>1808</v>
      </c>
      <c r="G34" s="532" t="s">
        <v>1475</v>
      </c>
      <c r="H34" s="532" t="s">
        <v>1476</v>
      </c>
      <c r="I34" s="541">
        <v>15.004999999999999</v>
      </c>
      <c r="J34" s="541">
        <v>30</v>
      </c>
      <c r="K34" s="542">
        <v>450.2</v>
      </c>
    </row>
    <row r="35" spans="1:11" ht="14.4" customHeight="1" x14ac:dyDescent="0.3">
      <c r="A35" s="528" t="s">
        <v>450</v>
      </c>
      <c r="B35" s="529" t="s">
        <v>451</v>
      </c>
      <c r="C35" s="532" t="s">
        <v>460</v>
      </c>
      <c r="D35" s="561" t="s">
        <v>658</v>
      </c>
      <c r="E35" s="532" t="s">
        <v>1807</v>
      </c>
      <c r="F35" s="561" t="s">
        <v>1808</v>
      </c>
      <c r="G35" s="532" t="s">
        <v>1477</v>
      </c>
      <c r="H35" s="532" t="s">
        <v>1478</v>
      </c>
      <c r="I35" s="541">
        <v>12.1</v>
      </c>
      <c r="J35" s="541">
        <v>30</v>
      </c>
      <c r="K35" s="542">
        <v>363</v>
      </c>
    </row>
    <row r="36" spans="1:11" ht="14.4" customHeight="1" x14ac:dyDescent="0.3">
      <c r="A36" s="528" t="s">
        <v>450</v>
      </c>
      <c r="B36" s="529" t="s">
        <v>451</v>
      </c>
      <c r="C36" s="532" t="s">
        <v>460</v>
      </c>
      <c r="D36" s="561" t="s">
        <v>658</v>
      </c>
      <c r="E36" s="532" t="s">
        <v>1807</v>
      </c>
      <c r="F36" s="561" t="s">
        <v>1808</v>
      </c>
      <c r="G36" s="532" t="s">
        <v>1479</v>
      </c>
      <c r="H36" s="532" t="s">
        <v>1480</v>
      </c>
      <c r="I36" s="541">
        <v>0.48</v>
      </c>
      <c r="J36" s="541">
        <v>100</v>
      </c>
      <c r="K36" s="542">
        <v>48</v>
      </c>
    </row>
    <row r="37" spans="1:11" ht="14.4" customHeight="1" x14ac:dyDescent="0.3">
      <c r="A37" s="528" t="s">
        <v>450</v>
      </c>
      <c r="B37" s="529" t="s">
        <v>451</v>
      </c>
      <c r="C37" s="532" t="s">
        <v>460</v>
      </c>
      <c r="D37" s="561" t="s">
        <v>658</v>
      </c>
      <c r="E37" s="532" t="s">
        <v>1807</v>
      </c>
      <c r="F37" s="561" t="s">
        <v>1808</v>
      </c>
      <c r="G37" s="532" t="s">
        <v>1481</v>
      </c>
      <c r="H37" s="532" t="s">
        <v>1482</v>
      </c>
      <c r="I37" s="541">
        <v>2.34</v>
      </c>
      <c r="J37" s="541">
        <v>50</v>
      </c>
      <c r="K37" s="542">
        <v>117</v>
      </c>
    </row>
    <row r="38" spans="1:11" ht="14.4" customHeight="1" x14ac:dyDescent="0.3">
      <c r="A38" s="528" t="s">
        <v>450</v>
      </c>
      <c r="B38" s="529" t="s">
        <v>451</v>
      </c>
      <c r="C38" s="532" t="s">
        <v>460</v>
      </c>
      <c r="D38" s="561" t="s">
        <v>658</v>
      </c>
      <c r="E38" s="532" t="s">
        <v>1807</v>
      </c>
      <c r="F38" s="561" t="s">
        <v>1808</v>
      </c>
      <c r="G38" s="532" t="s">
        <v>1483</v>
      </c>
      <c r="H38" s="532" t="s">
        <v>1484</v>
      </c>
      <c r="I38" s="541">
        <v>6.32</v>
      </c>
      <c r="J38" s="541">
        <v>100</v>
      </c>
      <c r="K38" s="542">
        <v>631.62</v>
      </c>
    </row>
    <row r="39" spans="1:11" ht="14.4" customHeight="1" x14ac:dyDescent="0.3">
      <c r="A39" s="528" t="s">
        <v>450</v>
      </c>
      <c r="B39" s="529" t="s">
        <v>451</v>
      </c>
      <c r="C39" s="532" t="s">
        <v>460</v>
      </c>
      <c r="D39" s="561" t="s">
        <v>658</v>
      </c>
      <c r="E39" s="532" t="s">
        <v>1807</v>
      </c>
      <c r="F39" s="561" t="s">
        <v>1808</v>
      </c>
      <c r="G39" s="532" t="s">
        <v>1485</v>
      </c>
      <c r="H39" s="532" t="s">
        <v>1486</v>
      </c>
      <c r="I39" s="541">
        <v>5.3900000000000006</v>
      </c>
      <c r="J39" s="541">
        <v>900</v>
      </c>
      <c r="K39" s="542">
        <v>4848.6499999999996</v>
      </c>
    </row>
    <row r="40" spans="1:11" ht="14.4" customHeight="1" x14ac:dyDescent="0.3">
      <c r="A40" s="528" t="s">
        <v>450</v>
      </c>
      <c r="B40" s="529" t="s">
        <v>451</v>
      </c>
      <c r="C40" s="532" t="s">
        <v>460</v>
      </c>
      <c r="D40" s="561" t="s">
        <v>658</v>
      </c>
      <c r="E40" s="532" t="s">
        <v>1807</v>
      </c>
      <c r="F40" s="561" t="s">
        <v>1808</v>
      </c>
      <c r="G40" s="532" t="s">
        <v>1487</v>
      </c>
      <c r="H40" s="532" t="s">
        <v>1488</v>
      </c>
      <c r="I40" s="541">
        <v>12.520000000000001</v>
      </c>
      <c r="J40" s="541">
        <v>135</v>
      </c>
      <c r="K40" s="542">
        <v>1690.31</v>
      </c>
    </row>
    <row r="41" spans="1:11" ht="14.4" customHeight="1" x14ac:dyDescent="0.3">
      <c r="A41" s="528" t="s">
        <v>450</v>
      </c>
      <c r="B41" s="529" t="s">
        <v>451</v>
      </c>
      <c r="C41" s="532" t="s">
        <v>460</v>
      </c>
      <c r="D41" s="561" t="s">
        <v>658</v>
      </c>
      <c r="E41" s="532" t="s">
        <v>1807</v>
      </c>
      <c r="F41" s="561" t="s">
        <v>1808</v>
      </c>
      <c r="G41" s="532" t="s">
        <v>1489</v>
      </c>
      <c r="H41" s="532" t="s">
        <v>1490</v>
      </c>
      <c r="I41" s="541">
        <v>20.149999999999999</v>
      </c>
      <c r="J41" s="541">
        <v>35</v>
      </c>
      <c r="K41" s="542">
        <v>705.13</v>
      </c>
    </row>
    <row r="42" spans="1:11" ht="14.4" customHeight="1" x14ac:dyDescent="0.3">
      <c r="A42" s="528" t="s">
        <v>450</v>
      </c>
      <c r="B42" s="529" t="s">
        <v>451</v>
      </c>
      <c r="C42" s="532" t="s">
        <v>460</v>
      </c>
      <c r="D42" s="561" t="s">
        <v>658</v>
      </c>
      <c r="E42" s="532" t="s">
        <v>1807</v>
      </c>
      <c r="F42" s="561" t="s">
        <v>1808</v>
      </c>
      <c r="G42" s="532" t="s">
        <v>1491</v>
      </c>
      <c r="H42" s="532" t="s">
        <v>1492</v>
      </c>
      <c r="I42" s="541">
        <v>83.8</v>
      </c>
      <c r="J42" s="541">
        <v>24</v>
      </c>
      <c r="K42" s="542">
        <v>2011.31</v>
      </c>
    </row>
    <row r="43" spans="1:11" ht="14.4" customHeight="1" x14ac:dyDescent="0.3">
      <c r="A43" s="528" t="s">
        <v>450</v>
      </c>
      <c r="B43" s="529" t="s">
        <v>451</v>
      </c>
      <c r="C43" s="532" t="s">
        <v>460</v>
      </c>
      <c r="D43" s="561" t="s">
        <v>658</v>
      </c>
      <c r="E43" s="532" t="s">
        <v>1807</v>
      </c>
      <c r="F43" s="561" t="s">
        <v>1808</v>
      </c>
      <c r="G43" s="532" t="s">
        <v>1493</v>
      </c>
      <c r="H43" s="532" t="s">
        <v>1494</v>
      </c>
      <c r="I43" s="541">
        <v>1395.13</v>
      </c>
      <c r="J43" s="541">
        <v>2</v>
      </c>
      <c r="K43" s="542">
        <v>2790.26</v>
      </c>
    </row>
    <row r="44" spans="1:11" ht="14.4" customHeight="1" x14ac:dyDescent="0.3">
      <c r="A44" s="528" t="s">
        <v>450</v>
      </c>
      <c r="B44" s="529" t="s">
        <v>451</v>
      </c>
      <c r="C44" s="532" t="s">
        <v>460</v>
      </c>
      <c r="D44" s="561" t="s">
        <v>658</v>
      </c>
      <c r="E44" s="532" t="s">
        <v>1807</v>
      </c>
      <c r="F44" s="561" t="s">
        <v>1808</v>
      </c>
      <c r="G44" s="532" t="s">
        <v>1495</v>
      </c>
      <c r="H44" s="532" t="s">
        <v>1496</v>
      </c>
      <c r="I44" s="541">
        <v>1726.67</v>
      </c>
      <c r="J44" s="541">
        <v>2</v>
      </c>
      <c r="K44" s="542">
        <v>3453.34</v>
      </c>
    </row>
    <row r="45" spans="1:11" ht="14.4" customHeight="1" x14ac:dyDescent="0.3">
      <c r="A45" s="528" t="s">
        <v>450</v>
      </c>
      <c r="B45" s="529" t="s">
        <v>451</v>
      </c>
      <c r="C45" s="532" t="s">
        <v>460</v>
      </c>
      <c r="D45" s="561" t="s">
        <v>658</v>
      </c>
      <c r="E45" s="532" t="s">
        <v>1807</v>
      </c>
      <c r="F45" s="561" t="s">
        <v>1808</v>
      </c>
      <c r="G45" s="532" t="s">
        <v>1497</v>
      </c>
      <c r="H45" s="532" t="s">
        <v>1498</v>
      </c>
      <c r="I45" s="541">
        <v>1315.27</v>
      </c>
      <c r="J45" s="541">
        <v>2</v>
      </c>
      <c r="K45" s="542">
        <v>2630.54</v>
      </c>
    </row>
    <row r="46" spans="1:11" ht="14.4" customHeight="1" x14ac:dyDescent="0.3">
      <c r="A46" s="528" t="s">
        <v>450</v>
      </c>
      <c r="B46" s="529" t="s">
        <v>451</v>
      </c>
      <c r="C46" s="532" t="s">
        <v>460</v>
      </c>
      <c r="D46" s="561" t="s">
        <v>658</v>
      </c>
      <c r="E46" s="532" t="s">
        <v>1807</v>
      </c>
      <c r="F46" s="561" t="s">
        <v>1808</v>
      </c>
      <c r="G46" s="532" t="s">
        <v>1499</v>
      </c>
      <c r="H46" s="532" t="s">
        <v>1500</v>
      </c>
      <c r="I46" s="541">
        <v>1295.9100000000001</v>
      </c>
      <c r="J46" s="541">
        <v>2</v>
      </c>
      <c r="K46" s="542">
        <v>2591.8200000000002</v>
      </c>
    </row>
    <row r="47" spans="1:11" ht="14.4" customHeight="1" x14ac:dyDescent="0.3">
      <c r="A47" s="528" t="s">
        <v>450</v>
      </c>
      <c r="B47" s="529" t="s">
        <v>451</v>
      </c>
      <c r="C47" s="532" t="s">
        <v>460</v>
      </c>
      <c r="D47" s="561" t="s">
        <v>658</v>
      </c>
      <c r="E47" s="532" t="s">
        <v>1807</v>
      </c>
      <c r="F47" s="561" t="s">
        <v>1808</v>
      </c>
      <c r="G47" s="532" t="s">
        <v>1501</v>
      </c>
      <c r="H47" s="532" t="s">
        <v>1502</v>
      </c>
      <c r="I47" s="541">
        <v>1395.13</v>
      </c>
      <c r="J47" s="541">
        <v>2</v>
      </c>
      <c r="K47" s="542">
        <v>2790.26</v>
      </c>
    </row>
    <row r="48" spans="1:11" ht="14.4" customHeight="1" x14ac:dyDescent="0.3">
      <c r="A48" s="528" t="s">
        <v>450</v>
      </c>
      <c r="B48" s="529" t="s">
        <v>451</v>
      </c>
      <c r="C48" s="532" t="s">
        <v>460</v>
      </c>
      <c r="D48" s="561" t="s">
        <v>658</v>
      </c>
      <c r="E48" s="532" t="s">
        <v>1807</v>
      </c>
      <c r="F48" s="561" t="s">
        <v>1808</v>
      </c>
      <c r="G48" s="532" t="s">
        <v>1503</v>
      </c>
      <c r="H48" s="532" t="s">
        <v>1504</v>
      </c>
      <c r="I48" s="541">
        <v>4144.25</v>
      </c>
      <c r="J48" s="541">
        <v>2</v>
      </c>
      <c r="K48" s="542">
        <v>8288.5</v>
      </c>
    </row>
    <row r="49" spans="1:11" ht="14.4" customHeight="1" x14ac:dyDescent="0.3">
      <c r="A49" s="528" t="s">
        <v>450</v>
      </c>
      <c r="B49" s="529" t="s">
        <v>451</v>
      </c>
      <c r="C49" s="532" t="s">
        <v>460</v>
      </c>
      <c r="D49" s="561" t="s">
        <v>658</v>
      </c>
      <c r="E49" s="532" t="s">
        <v>1807</v>
      </c>
      <c r="F49" s="561" t="s">
        <v>1808</v>
      </c>
      <c r="G49" s="532" t="s">
        <v>1505</v>
      </c>
      <c r="H49" s="532" t="s">
        <v>1506</v>
      </c>
      <c r="I49" s="541">
        <v>1845.25</v>
      </c>
      <c r="J49" s="541">
        <v>2</v>
      </c>
      <c r="K49" s="542">
        <v>3690.5</v>
      </c>
    </row>
    <row r="50" spans="1:11" ht="14.4" customHeight="1" x14ac:dyDescent="0.3">
      <c r="A50" s="528" t="s">
        <v>450</v>
      </c>
      <c r="B50" s="529" t="s">
        <v>451</v>
      </c>
      <c r="C50" s="532" t="s">
        <v>460</v>
      </c>
      <c r="D50" s="561" t="s">
        <v>658</v>
      </c>
      <c r="E50" s="532" t="s">
        <v>1807</v>
      </c>
      <c r="F50" s="561" t="s">
        <v>1808</v>
      </c>
      <c r="G50" s="532" t="s">
        <v>1507</v>
      </c>
      <c r="H50" s="532" t="s">
        <v>1508</v>
      </c>
      <c r="I50" s="541">
        <v>3247.64</v>
      </c>
      <c r="J50" s="541">
        <v>2</v>
      </c>
      <c r="K50" s="542">
        <v>6495.28</v>
      </c>
    </row>
    <row r="51" spans="1:11" ht="14.4" customHeight="1" x14ac:dyDescent="0.3">
      <c r="A51" s="528" t="s">
        <v>450</v>
      </c>
      <c r="B51" s="529" t="s">
        <v>451</v>
      </c>
      <c r="C51" s="532" t="s">
        <v>460</v>
      </c>
      <c r="D51" s="561" t="s">
        <v>658</v>
      </c>
      <c r="E51" s="532" t="s">
        <v>1807</v>
      </c>
      <c r="F51" s="561" t="s">
        <v>1808</v>
      </c>
      <c r="G51" s="532" t="s">
        <v>1509</v>
      </c>
      <c r="H51" s="532" t="s">
        <v>1510</v>
      </c>
      <c r="I51" s="541">
        <v>568.70000000000005</v>
      </c>
      <c r="J51" s="541">
        <v>3</v>
      </c>
      <c r="K51" s="542">
        <v>1706.1</v>
      </c>
    </row>
    <row r="52" spans="1:11" ht="14.4" customHeight="1" x14ac:dyDescent="0.3">
      <c r="A52" s="528" t="s">
        <v>450</v>
      </c>
      <c r="B52" s="529" t="s">
        <v>451</v>
      </c>
      <c r="C52" s="532" t="s">
        <v>460</v>
      </c>
      <c r="D52" s="561" t="s">
        <v>658</v>
      </c>
      <c r="E52" s="532" t="s">
        <v>1807</v>
      </c>
      <c r="F52" s="561" t="s">
        <v>1808</v>
      </c>
      <c r="G52" s="532" t="s">
        <v>1511</v>
      </c>
      <c r="H52" s="532" t="s">
        <v>1512</v>
      </c>
      <c r="I52" s="541">
        <v>2541</v>
      </c>
      <c r="J52" s="541">
        <v>1</v>
      </c>
      <c r="K52" s="542">
        <v>2541</v>
      </c>
    </row>
    <row r="53" spans="1:11" ht="14.4" customHeight="1" x14ac:dyDescent="0.3">
      <c r="A53" s="528" t="s">
        <v>450</v>
      </c>
      <c r="B53" s="529" t="s">
        <v>451</v>
      </c>
      <c r="C53" s="532" t="s">
        <v>460</v>
      </c>
      <c r="D53" s="561" t="s">
        <v>658</v>
      </c>
      <c r="E53" s="532" t="s">
        <v>1809</v>
      </c>
      <c r="F53" s="561" t="s">
        <v>1810</v>
      </c>
      <c r="G53" s="532" t="s">
        <v>1513</v>
      </c>
      <c r="H53" s="532" t="s">
        <v>1514</v>
      </c>
      <c r="I53" s="541">
        <v>8497.39</v>
      </c>
      <c r="J53" s="541">
        <v>2</v>
      </c>
      <c r="K53" s="542">
        <v>16994.78</v>
      </c>
    </row>
    <row r="54" spans="1:11" ht="14.4" customHeight="1" x14ac:dyDescent="0.3">
      <c r="A54" s="528" t="s">
        <v>450</v>
      </c>
      <c r="B54" s="529" t="s">
        <v>451</v>
      </c>
      <c r="C54" s="532" t="s">
        <v>460</v>
      </c>
      <c r="D54" s="561" t="s">
        <v>658</v>
      </c>
      <c r="E54" s="532" t="s">
        <v>1809</v>
      </c>
      <c r="F54" s="561" t="s">
        <v>1810</v>
      </c>
      <c r="G54" s="532" t="s">
        <v>1515</v>
      </c>
      <c r="H54" s="532" t="s">
        <v>1516</v>
      </c>
      <c r="I54" s="541">
        <v>15652.8</v>
      </c>
      <c r="J54" s="541">
        <v>2</v>
      </c>
      <c r="K54" s="542">
        <v>31305.599999999999</v>
      </c>
    </row>
    <row r="55" spans="1:11" ht="14.4" customHeight="1" x14ac:dyDescent="0.3">
      <c r="A55" s="528" t="s">
        <v>450</v>
      </c>
      <c r="B55" s="529" t="s">
        <v>451</v>
      </c>
      <c r="C55" s="532" t="s">
        <v>460</v>
      </c>
      <c r="D55" s="561" t="s">
        <v>658</v>
      </c>
      <c r="E55" s="532" t="s">
        <v>1809</v>
      </c>
      <c r="F55" s="561" t="s">
        <v>1810</v>
      </c>
      <c r="G55" s="532" t="s">
        <v>1517</v>
      </c>
      <c r="H55" s="532" t="s">
        <v>1518</v>
      </c>
      <c r="I55" s="541">
        <v>10434.780000000001</v>
      </c>
      <c r="J55" s="541">
        <v>2</v>
      </c>
      <c r="K55" s="542">
        <v>20869.57</v>
      </c>
    </row>
    <row r="56" spans="1:11" ht="14.4" customHeight="1" x14ac:dyDescent="0.3">
      <c r="A56" s="528" t="s">
        <v>450</v>
      </c>
      <c r="B56" s="529" t="s">
        <v>451</v>
      </c>
      <c r="C56" s="532" t="s">
        <v>460</v>
      </c>
      <c r="D56" s="561" t="s">
        <v>658</v>
      </c>
      <c r="E56" s="532" t="s">
        <v>1809</v>
      </c>
      <c r="F56" s="561" t="s">
        <v>1810</v>
      </c>
      <c r="G56" s="532" t="s">
        <v>1519</v>
      </c>
      <c r="H56" s="532" t="s">
        <v>1520</v>
      </c>
      <c r="I56" s="541">
        <v>9884.4699999999993</v>
      </c>
      <c r="J56" s="541">
        <v>2</v>
      </c>
      <c r="K56" s="542">
        <v>19768.939999999999</v>
      </c>
    </row>
    <row r="57" spans="1:11" ht="14.4" customHeight="1" x14ac:dyDescent="0.3">
      <c r="A57" s="528" t="s">
        <v>450</v>
      </c>
      <c r="B57" s="529" t="s">
        <v>451</v>
      </c>
      <c r="C57" s="532" t="s">
        <v>460</v>
      </c>
      <c r="D57" s="561" t="s">
        <v>658</v>
      </c>
      <c r="E57" s="532" t="s">
        <v>1811</v>
      </c>
      <c r="F57" s="561" t="s">
        <v>1812</v>
      </c>
      <c r="G57" s="532" t="s">
        <v>1521</v>
      </c>
      <c r="H57" s="532" t="s">
        <v>1522</v>
      </c>
      <c r="I57" s="541">
        <v>91.89</v>
      </c>
      <c r="J57" s="541">
        <v>72</v>
      </c>
      <c r="K57" s="542">
        <v>6615.72</v>
      </c>
    </row>
    <row r="58" spans="1:11" ht="14.4" customHeight="1" x14ac:dyDescent="0.3">
      <c r="A58" s="528" t="s">
        <v>450</v>
      </c>
      <c r="B58" s="529" t="s">
        <v>451</v>
      </c>
      <c r="C58" s="532" t="s">
        <v>460</v>
      </c>
      <c r="D58" s="561" t="s">
        <v>658</v>
      </c>
      <c r="E58" s="532" t="s">
        <v>1811</v>
      </c>
      <c r="F58" s="561" t="s">
        <v>1812</v>
      </c>
      <c r="G58" s="532" t="s">
        <v>1523</v>
      </c>
      <c r="H58" s="532" t="s">
        <v>1524</v>
      </c>
      <c r="I58" s="541">
        <v>94.82</v>
      </c>
      <c r="J58" s="541">
        <v>180</v>
      </c>
      <c r="K58" s="542">
        <v>17067.149999999998</v>
      </c>
    </row>
    <row r="59" spans="1:11" ht="14.4" customHeight="1" x14ac:dyDescent="0.3">
      <c r="A59" s="528" t="s">
        <v>450</v>
      </c>
      <c r="B59" s="529" t="s">
        <v>451</v>
      </c>
      <c r="C59" s="532" t="s">
        <v>460</v>
      </c>
      <c r="D59" s="561" t="s">
        <v>658</v>
      </c>
      <c r="E59" s="532" t="s">
        <v>1811</v>
      </c>
      <c r="F59" s="561" t="s">
        <v>1812</v>
      </c>
      <c r="G59" s="532" t="s">
        <v>1525</v>
      </c>
      <c r="H59" s="532" t="s">
        <v>1526</v>
      </c>
      <c r="I59" s="541">
        <v>78.2</v>
      </c>
      <c r="J59" s="541">
        <v>84</v>
      </c>
      <c r="K59" s="542">
        <v>6568.8</v>
      </c>
    </row>
    <row r="60" spans="1:11" ht="14.4" customHeight="1" x14ac:dyDescent="0.3">
      <c r="A60" s="528" t="s">
        <v>450</v>
      </c>
      <c r="B60" s="529" t="s">
        <v>451</v>
      </c>
      <c r="C60" s="532" t="s">
        <v>460</v>
      </c>
      <c r="D60" s="561" t="s">
        <v>658</v>
      </c>
      <c r="E60" s="532" t="s">
        <v>1811</v>
      </c>
      <c r="F60" s="561" t="s">
        <v>1812</v>
      </c>
      <c r="G60" s="532" t="s">
        <v>1527</v>
      </c>
      <c r="H60" s="532" t="s">
        <v>1528</v>
      </c>
      <c r="I60" s="541">
        <v>37.72</v>
      </c>
      <c r="J60" s="541">
        <v>36</v>
      </c>
      <c r="K60" s="542">
        <v>1357.92</v>
      </c>
    </row>
    <row r="61" spans="1:11" ht="14.4" customHeight="1" x14ac:dyDescent="0.3">
      <c r="A61" s="528" t="s">
        <v>450</v>
      </c>
      <c r="B61" s="529" t="s">
        <v>451</v>
      </c>
      <c r="C61" s="532" t="s">
        <v>460</v>
      </c>
      <c r="D61" s="561" t="s">
        <v>658</v>
      </c>
      <c r="E61" s="532" t="s">
        <v>1811</v>
      </c>
      <c r="F61" s="561" t="s">
        <v>1812</v>
      </c>
      <c r="G61" s="532" t="s">
        <v>1529</v>
      </c>
      <c r="H61" s="532" t="s">
        <v>1530</v>
      </c>
      <c r="I61" s="541">
        <v>118.11</v>
      </c>
      <c r="J61" s="541">
        <v>72</v>
      </c>
      <c r="K61" s="542">
        <v>8504.0499999999993</v>
      </c>
    </row>
    <row r="62" spans="1:11" ht="14.4" customHeight="1" x14ac:dyDescent="0.3">
      <c r="A62" s="528" t="s">
        <v>450</v>
      </c>
      <c r="B62" s="529" t="s">
        <v>451</v>
      </c>
      <c r="C62" s="532" t="s">
        <v>460</v>
      </c>
      <c r="D62" s="561" t="s">
        <v>658</v>
      </c>
      <c r="E62" s="532" t="s">
        <v>1811</v>
      </c>
      <c r="F62" s="561" t="s">
        <v>1812</v>
      </c>
      <c r="G62" s="532" t="s">
        <v>1531</v>
      </c>
      <c r="H62" s="532" t="s">
        <v>1532</v>
      </c>
      <c r="I62" s="541">
        <v>40.01</v>
      </c>
      <c r="J62" s="541">
        <v>36</v>
      </c>
      <c r="K62" s="542">
        <v>1440.26</v>
      </c>
    </row>
    <row r="63" spans="1:11" ht="14.4" customHeight="1" x14ac:dyDescent="0.3">
      <c r="A63" s="528" t="s">
        <v>450</v>
      </c>
      <c r="B63" s="529" t="s">
        <v>451</v>
      </c>
      <c r="C63" s="532" t="s">
        <v>460</v>
      </c>
      <c r="D63" s="561" t="s">
        <v>658</v>
      </c>
      <c r="E63" s="532" t="s">
        <v>1811</v>
      </c>
      <c r="F63" s="561" t="s">
        <v>1812</v>
      </c>
      <c r="G63" s="532" t="s">
        <v>1533</v>
      </c>
      <c r="H63" s="532" t="s">
        <v>1534</v>
      </c>
      <c r="I63" s="541">
        <v>403.71</v>
      </c>
      <c r="J63" s="541">
        <v>12</v>
      </c>
      <c r="K63" s="542">
        <v>4844.49</v>
      </c>
    </row>
    <row r="64" spans="1:11" ht="14.4" customHeight="1" x14ac:dyDescent="0.3">
      <c r="A64" s="528" t="s">
        <v>450</v>
      </c>
      <c r="B64" s="529" t="s">
        <v>451</v>
      </c>
      <c r="C64" s="532" t="s">
        <v>460</v>
      </c>
      <c r="D64" s="561" t="s">
        <v>658</v>
      </c>
      <c r="E64" s="532" t="s">
        <v>1811</v>
      </c>
      <c r="F64" s="561" t="s">
        <v>1812</v>
      </c>
      <c r="G64" s="532" t="s">
        <v>1535</v>
      </c>
      <c r="H64" s="532" t="s">
        <v>1536</v>
      </c>
      <c r="I64" s="541">
        <v>80.16</v>
      </c>
      <c r="J64" s="541">
        <v>48</v>
      </c>
      <c r="K64" s="542">
        <v>3847.44</v>
      </c>
    </row>
    <row r="65" spans="1:11" ht="14.4" customHeight="1" x14ac:dyDescent="0.3">
      <c r="A65" s="528" t="s">
        <v>450</v>
      </c>
      <c r="B65" s="529" t="s">
        <v>451</v>
      </c>
      <c r="C65" s="532" t="s">
        <v>460</v>
      </c>
      <c r="D65" s="561" t="s">
        <v>658</v>
      </c>
      <c r="E65" s="532" t="s">
        <v>1811</v>
      </c>
      <c r="F65" s="561" t="s">
        <v>1812</v>
      </c>
      <c r="G65" s="532" t="s">
        <v>1537</v>
      </c>
      <c r="H65" s="532" t="s">
        <v>1538</v>
      </c>
      <c r="I65" s="541">
        <v>83.09</v>
      </c>
      <c r="J65" s="541">
        <v>24</v>
      </c>
      <c r="K65" s="542">
        <v>1994.1</v>
      </c>
    </row>
    <row r="66" spans="1:11" ht="14.4" customHeight="1" x14ac:dyDescent="0.3">
      <c r="A66" s="528" t="s">
        <v>450</v>
      </c>
      <c r="B66" s="529" t="s">
        <v>451</v>
      </c>
      <c r="C66" s="532" t="s">
        <v>460</v>
      </c>
      <c r="D66" s="561" t="s">
        <v>658</v>
      </c>
      <c r="E66" s="532" t="s">
        <v>1811</v>
      </c>
      <c r="F66" s="561" t="s">
        <v>1812</v>
      </c>
      <c r="G66" s="532" t="s">
        <v>1539</v>
      </c>
      <c r="H66" s="532" t="s">
        <v>1540</v>
      </c>
      <c r="I66" s="541">
        <v>115.41</v>
      </c>
      <c r="J66" s="541">
        <v>36</v>
      </c>
      <c r="K66" s="542">
        <v>4154.72</v>
      </c>
    </row>
    <row r="67" spans="1:11" ht="14.4" customHeight="1" x14ac:dyDescent="0.3">
      <c r="A67" s="528" t="s">
        <v>450</v>
      </c>
      <c r="B67" s="529" t="s">
        <v>451</v>
      </c>
      <c r="C67" s="532" t="s">
        <v>460</v>
      </c>
      <c r="D67" s="561" t="s">
        <v>658</v>
      </c>
      <c r="E67" s="532" t="s">
        <v>1811</v>
      </c>
      <c r="F67" s="561" t="s">
        <v>1812</v>
      </c>
      <c r="G67" s="532" t="s">
        <v>1541</v>
      </c>
      <c r="H67" s="532" t="s">
        <v>1542</v>
      </c>
      <c r="I67" s="541">
        <v>132.94</v>
      </c>
      <c r="J67" s="541">
        <v>72</v>
      </c>
      <c r="K67" s="542">
        <v>9571.68</v>
      </c>
    </row>
    <row r="68" spans="1:11" ht="14.4" customHeight="1" x14ac:dyDescent="0.3">
      <c r="A68" s="528" t="s">
        <v>450</v>
      </c>
      <c r="B68" s="529" t="s">
        <v>451</v>
      </c>
      <c r="C68" s="532" t="s">
        <v>460</v>
      </c>
      <c r="D68" s="561" t="s">
        <v>658</v>
      </c>
      <c r="E68" s="532" t="s">
        <v>1811</v>
      </c>
      <c r="F68" s="561" t="s">
        <v>1812</v>
      </c>
      <c r="G68" s="532" t="s">
        <v>1543</v>
      </c>
      <c r="H68" s="532" t="s">
        <v>1544</v>
      </c>
      <c r="I68" s="541">
        <v>133.91999999999999</v>
      </c>
      <c r="J68" s="541">
        <v>24</v>
      </c>
      <c r="K68" s="542">
        <v>3214.02</v>
      </c>
    </row>
    <row r="69" spans="1:11" ht="14.4" customHeight="1" x14ac:dyDescent="0.3">
      <c r="A69" s="528" t="s">
        <v>450</v>
      </c>
      <c r="B69" s="529" t="s">
        <v>451</v>
      </c>
      <c r="C69" s="532" t="s">
        <v>460</v>
      </c>
      <c r="D69" s="561" t="s">
        <v>658</v>
      </c>
      <c r="E69" s="532" t="s">
        <v>1811</v>
      </c>
      <c r="F69" s="561" t="s">
        <v>1812</v>
      </c>
      <c r="G69" s="532" t="s">
        <v>1545</v>
      </c>
      <c r="H69" s="532" t="s">
        <v>1546</v>
      </c>
      <c r="I69" s="541">
        <v>155.41999999999999</v>
      </c>
      <c r="J69" s="541">
        <v>36</v>
      </c>
      <c r="K69" s="542">
        <v>5595.21</v>
      </c>
    </row>
    <row r="70" spans="1:11" ht="14.4" customHeight="1" x14ac:dyDescent="0.3">
      <c r="A70" s="528" t="s">
        <v>450</v>
      </c>
      <c r="B70" s="529" t="s">
        <v>451</v>
      </c>
      <c r="C70" s="532" t="s">
        <v>460</v>
      </c>
      <c r="D70" s="561" t="s">
        <v>658</v>
      </c>
      <c r="E70" s="532" t="s">
        <v>1811</v>
      </c>
      <c r="F70" s="561" t="s">
        <v>1812</v>
      </c>
      <c r="G70" s="532" t="s">
        <v>1547</v>
      </c>
      <c r="H70" s="532" t="s">
        <v>1548</v>
      </c>
      <c r="I70" s="541">
        <v>121.21</v>
      </c>
      <c r="J70" s="541">
        <v>24</v>
      </c>
      <c r="K70" s="542">
        <v>2909.04</v>
      </c>
    </row>
    <row r="71" spans="1:11" ht="14.4" customHeight="1" x14ac:dyDescent="0.3">
      <c r="A71" s="528" t="s">
        <v>450</v>
      </c>
      <c r="B71" s="529" t="s">
        <v>451</v>
      </c>
      <c r="C71" s="532" t="s">
        <v>460</v>
      </c>
      <c r="D71" s="561" t="s">
        <v>658</v>
      </c>
      <c r="E71" s="532" t="s">
        <v>1811</v>
      </c>
      <c r="F71" s="561" t="s">
        <v>1812</v>
      </c>
      <c r="G71" s="532" t="s">
        <v>1549</v>
      </c>
      <c r="H71" s="532" t="s">
        <v>1550</v>
      </c>
      <c r="I71" s="541">
        <v>141.74</v>
      </c>
      <c r="J71" s="541">
        <v>24</v>
      </c>
      <c r="K71" s="542">
        <v>3401.7</v>
      </c>
    </row>
    <row r="72" spans="1:11" ht="14.4" customHeight="1" x14ac:dyDescent="0.3">
      <c r="A72" s="528" t="s">
        <v>450</v>
      </c>
      <c r="B72" s="529" t="s">
        <v>451</v>
      </c>
      <c r="C72" s="532" t="s">
        <v>460</v>
      </c>
      <c r="D72" s="561" t="s">
        <v>658</v>
      </c>
      <c r="E72" s="532" t="s">
        <v>1813</v>
      </c>
      <c r="F72" s="561" t="s">
        <v>1814</v>
      </c>
      <c r="G72" s="532" t="s">
        <v>1551</v>
      </c>
      <c r="H72" s="532" t="s">
        <v>1552</v>
      </c>
      <c r="I72" s="541">
        <v>0.31</v>
      </c>
      <c r="J72" s="541">
        <v>200</v>
      </c>
      <c r="K72" s="542">
        <v>62</v>
      </c>
    </row>
    <row r="73" spans="1:11" ht="14.4" customHeight="1" x14ac:dyDescent="0.3">
      <c r="A73" s="528" t="s">
        <v>450</v>
      </c>
      <c r="B73" s="529" t="s">
        <v>451</v>
      </c>
      <c r="C73" s="532" t="s">
        <v>460</v>
      </c>
      <c r="D73" s="561" t="s">
        <v>658</v>
      </c>
      <c r="E73" s="532" t="s">
        <v>1813</v>
      </c>
      <c r="F73" s="561" t="s">
        <v>1814</v>
      </c>
      <c r="G73" s="532" t="s">
        <v>1553</v>
      </c>
      <c r="H73" s="532" t="s">
        <v>1554</v>
      </c>
      <c r="I73" s="541">
        <v>0.3</v>
      </c>
      <c r="J73" s="541">
        <v>100</v>
      </c>
      <c r="K73" s="542">
        <v>30</v>
      </c>
    </row>
    <row r="74" spans="1:11" ht="14.4" customHeight="1" x14ac:dyDescent="0.3">
      <c r="A74" s="528" t="s">
        <v>450</v>
      </c>
      <c r="B74" s="529" t="s">
        <v>451</v>
      </c>
      <c r="C74" s="532" t="s">
        <v>460</v>
      </c>
      <c r="D74" s="561" t="s">
        <v>658</v>
      </c>
      <c r="E74" s="532" t="s">
        <v>1813</v>
      </c>
      <c r="F74" s="561" t="s">
        <v>1814</v>
      </c>
      <c r="G74" s="532" t="s">
        <v>1555</v>
      </c>
      <c r="H74" s="532" t="s">
        <v>1556</v>
      </c>
      <c r="I74" s="541">
        <v>0.3</v>
      </c>
      <c r="J74" s="541">
        <v>100</v>
      </c>
      <c r="K74" s="542">
        <v>30</v>
      </c>
    </row>
    <row r="75" spans="1:11" ht="14.4" customHeight="1" x14ac:dyDescent="0.3">
      <c r="A75" s="528" t="s">
        <v>450</v>
      </c>
      <c r="B75" s="529" t="s">
        <v>451</v>
      </c>
      <c r="C75" s="532" t="s">
        <v>460</v>
      </c>
      <c r="D75" s="561" t="s">
        <v>658</v>
      </c>
      <c r="E75" s="532" t="s">
        <v>1813</v>
      </c>
      <c r="F75" s="561" t="s">
        <v>1814</v>
      </c>
      <c r="G75" s="532" t="s">
        <v>1557</v>
      </c>
      <c r="H75" s="532" t="s">
        <v>1558</v>
      </c>
      <c r="I75" s="541">
        <v>0.30499999999999999</v>
      </c>
      <c r="J75" s="541">
        <v>200</v>
      </c>
      <c r="K75" s="542">
        <v>61</v>
      </c>
    </row>
    <row r="76" spans="1:11" ht="14.4" customHeight="1" x14ac:dyDescent="0.3">
      <c r="A76" s="528" t="s">
        <v>450</v>
      </c>
      <c r="B76" s="529" t="s">
        <v>451</v>
      </c>
      <c r="C76" s="532" t="s">
        <v>460</v>
      </c>
      <c r="D76" s="561" t="s">
        <v>658</v>
      </c>
      <c r="E76" s="532" t="s">
        <v>1813</v>
      </c>
      <c r="F76" s="561" t="s">
        <v>1814</v>
      </c>
      <c r="G76" s="532" t="s">
        <v>1559</v>
      </c>
      <c r="H76" s="532" t="s">
        <v>1560</v>
      </c>
      <c r="I76" s="541">
        <v>0.3</v>
      </c>
      <c r="J76" s="541">
        <v>100</v>
      </c>
      <c r="K76" s="542">
        <v>30</v>
      </c>
    </row>
    <row r="77" spans="1:11" ht="14.4" customHeight="1" x14ac:dyDescent="0.3">
      <c r="A77" s="528" t="s">
        <v>450</v>
      </c>
      <c r="B77" s="529" t="s">
        <v>451</v>
      </c>
      <c r="C77" s="532" t="s">
        <v>460</v>
      </c>
      <c r="D77" s="561" t="s">
        <v>658</v>
      </c>
      <c r="E77" s="532" t="s">
        <v>1813</v>
      </c>
      <c r="F77" s="561" t="s">
        <v>1814</v>
      </c>
      <c r="G77" s="532" t="s">
        <v>1561</v>
      </c>
      <c r="H77" s="532" t="s">
        <v>1562</v>
      </c>
      <c r="I77" s="541">
        <v>0.48</v>
      </c>
      <c r="J77" s="541">
        <v>100</v>
      </c>
      <c r="K77" s="542">
        <v>48</v>
      </c>
    </row>
    <row r="78" spans="1:11" ht="14.4" customHeight="1" x14ac:dyDescent="0.3">
      <c r="A78" s="528" t="s">
        <v>450</v>
      </c>
      <c r="B78" s="529" t="s">
        <v>451</v>
      </c>
      <c r="C78" s="532" t="s">
        <v>460</v>
      </c>
      <c r="D78" s="561" t="s">
        <v>658</v>
      </c>
      <c r="E78" s="532" t="s">
        <v>1813</v>
      </c>
      <c r="F78" s="561" t="s">
        <v>1814</v>
      </c>
      <c r="G78" s="532" t="s">
        <v>1563</v>
      </c>
      <c r="H78" s="532" t="s">
        <v>1564</v>
      </c>
      <c r="I78" s="541">
        <v>2.67</v>
      </c>
      <c r="J78" s="541">
        <v>100</v>
      </c>
      <c r="K78" s="542">
        <v>266.56</v>
      </c>
    </row>
    <row r="79" spans="1:11" ht="14.4" customHeight="1" x14ac:dyDescent="0.3">
      <c r="A79" s="528" t="s">
        <v>450</v>
      </c>
      <c r="B79" s="529" t="s">
        <v>451</v>
      </c>
      <c r="C79" s="532" t="s">
        <v>460</v>
      </c>
      <c r="D79" s="561" t="s">
        <v>658</v>
      </c>
      <c r="E79" s="532" t="s">
        <v>1815</v>
      </c>
      <c r="F79" s="561" t="s">
        <v>1816</v>
      </c>
      <c r="G79" s="532" t="s">
        <v>1565</v>
      </c>
      <c r="H79" s="532" t="s">
        <v>1566</v>
      </c>
      <c r="I79" s="541">
        <v>10.55</v>
      </c>
      <c r="J79" s="541">
        <v>80</v>
      </c>
      <c r="K79" s="542">
        <v>844.1</v>
      </c>
    </row>
    <row r="80" spans="1:11" ht="14.4" customHeight="1" x14ac:dyDescent="0.3">
      <c r="A80" s="528" t="s">
        <v>450</v>
      </c>
      <c r="B80" s="529" t="s">
        <v>451</v>
      </c>
      <c r="C80" s="532" t="s">
        <v>460</v>
      </c>
      <c r="D80" s="561" t="s">
        <v>658</v>
      </c>
      <c r="E80" s="532" t="s">
        <v>1815</v>
      </c>
      <c r="F80" s="561" t="s">
        <v>1816</v>
      </c>
      <c r="G80" s="532" t="s">
        <v>1567</v>
      </c>
      <c r="H80" s="532" t="s">
        <v>1568</v>
      </c>
      <c r="I80" s="541">
        <v>7.5075000000000003</v>
      </c>
      <c r="J80" s="541">
        <v>500</v>
      </c>
      <c r="K80" s="542">
        <v>3754</v>
      </c>
    </row>
    <row r="81" spans="1:11" ht="14.4" customHeight="1" x14ac:dyDescent="0.3">
      <c r="A81" s="528" t="s">
        <v>450</v>
      </c>
      <c r="B81" s="529" t="s">
        <v>451</v>
      </c>
      <c r="C81" s="532" t="s">
        <v>460</v>
      </c>
      <c r="D81" s="561" t="s">
        <v>658</v>
      </c>
      <c r="E81" s="532" t="s">
        <v>1815</v>
      </c>
      <c r="F81" s="561" t="s">
        <v>1816</v>
      </c>
      <c r="G81" s="532" t="s">
        <v>1569</v>
      </c>
      <c r="H81" s="532" t="s">
        <v>1570</v>
      </c>
      <c r="I81" s="541">
        <v>7.5024999999999995</v>
      </c>
      <c r="J81" s="541">
        <v>500</v>
      </c>
      <c r="K81" s="542">
        <v>3751</v>
      </c>
    </row>
    <row r="82" spans="1:11" ht="14.4" customHeight="1" x14ac:dyDescent="0.3">
      <c r="A82" s="528" t="s">
        <v>450</v>
      </c>
      <c r="B82" s="529" t="s">
        <v>451</v>
      </c>
      <c r="C82" s="532" t="s">
        <v>460</v>
      </c>
      <c r="D82" s="561" t="s">
        <v>658</v>
      </c>
      <c r="E82" s="532" t="s">
        <v>1815</v>
      </c>
      <c r="F82" s="561" t="s">
        <v>1816</v>
      </c>
      <c r="G82" s="532" t="s">
        <v>1571</v>
      </c>
      <c r="H82" s="532" t="s">
        <v>1572</v>
      </c>
      <c r="I82" s="541">
        <v>7.5</v>
      </c>
      <c r="J82" s="541">
        <v>300</v>
      </c>
      <c r="K82" s="542">
        <v>2250</v>
      </c>
    </row>
    <row r="83" spans="1:11" ht="14.4" customHeight="1" x14ac:dyDescent="0.3">
      <c r="A83" s="528" t="s">
        <v>450</v>
      </c>
      <c r="B83" s="529" t="s">
        <v>451</v>
      </c>
      <c r="C83" s="532" t="s">
        <v>460</v>
      </c>
      <c r="D83" s="561" t="s">
        <v>658</v>
      </c>
      <c r="E83" s="532" t="s">
        <v>1815</v>
      </c>
      <c r="F83" s="561" t="s">
        <v>1816</v>
      </c>
      <c r="G83" s="532" t="s">
        <v>1573</v>
      </c>
      <c r="H83" s="532" t="s">
        <v>1574</v>
      </c>
      <c r="I83" s="541">
        <v>7.5</v>
      </c>
      <c r="J83" s="541">
        <v>170</v>
      </c>
      <c r="K83" s="542">
        <v>1275.3</v>
      </c>
    </row>
    <row r="84" spans="1:11" ht="14.4" customHeight="1" x14ac:dyDescent="0.3">
      <c r="A84" s="528" t="s">
        <v>450</v>
      </c>
      <c r="B84" s="529" t="s">
        <v>451</v>
      </c>
      <c r="C84" s="532" t="s">
        <v>460</v>
      </c>
      <c r="D84" s="561" t="s">
        <v>658</v>
      </c>
      <c r="E84" s="532" t="s">
        <v>1815</v>
      </c>
      <c r="F84" s="561" t="s">
        <v>1816</v>
      </c>
      <c r="G84" s="532" t="s">
        <v>1575</v>
      </c>
      <c r="H84" s="532" t="s">
        <v>1576</v>
      </c>
      <c r="I84" s="541">
        <v>12.585000000000001</v>
      </c>
      <c r="J84" s="541">
        <v>200</v>
      </c>
      <c r="K84" s="542">
        <v>2517</v>
      </c>
    </row>
    <row r="85" spans="1:11" ht="14.4" customHeight="1" x14ac:dyDescent="0.3">
      <c r="A85" s="528" t="s">
        <v>450</v>
      </c>
      <c r="B85" s="529" t="s">
        <v>451</v>
      </c>
      <c r="C85" s="532" t="s">
        <v>460</v>
      </c>
      <c r="D85" s="561" t="s">
        <v>658</v>
      </c>
      <c r="E85" s="532" t="s">
        <v>1815</v>
      </c>
      <c r="F85" s="561" t="s">
        <v>1816</v>
      </c>
      <c r="G85" s="532" t="s">
        <v>1577</v>
      </c>
      <c r="H85" s="532" t="s">
        <v>1578</v>
      </c>
      <c r="I85" s="541">
        <v>9.68</v>
      </c>
      <c r="J85" s="541">
        <v>400</v>
      </c>
      <c r="K85" s="542">
        <v>3872</v>
      </c>
    </row>
    <row r="86" spans="1:11" ht="14.4" customHeight="1" x14ac:dyDescent="0.3">
      <c r="A86" s="528" t="s">
        <v>450</v>
      </c>
      <c r="B86" s="529" t="s">
        <v>451</v>
      </c>
      <c r="C86" s="532" t="s">
        <v>460</v>
      </c>
      <c r="D86" s="561" t="s">
        <v>658</v>
      </c>
      <c r="E86" s="532" t="s">
        <v>1815</v>
      </c>
      <c r="F86" s="561" t="s">
        <v>1816</v>
      </c>
      <c r="G86" s="532" t="s">
        <v>1579</v>
      </c>
      <c r="H86" s="532" t="s">
        <v>1580</v>
      </c>
      <c r="I86" s="541">
        <v>9.68</v>
      </c>
      <c r="J86" s="541">
        <v>300</v>
      </c>
      <c r="K86" s="542">
        <v>2904</v>
      </c>
    </row>
    <row r="87" spans="1:11" ht="14.4" customHeight="1" x14ac:dyDescent="0.3">
      <c r="A87" s="528" t="s">
        <v>450</v>
      </c>
      <c r="B87" s="529" t="s">
        <v>451</v>
      </c>
      <c r="C87" s="532" t="s">
        <v>460</v>
      </c>
      <c r="D87" s="561" t="s">
        <v>658</v>
      </c>
      <c r="E87" s="532" t="s">
        <v>1817</v>
      </c>
      <c r="F87" s="561" t="s">
        <v>1818</v>
      </c>
      <c r="G87" s="532" t="s">
        <v>1581</v>
      </c>
      <c r="H87" s="532" t="s">
        <v>1582</v>
      </c>
      <c r="I87" s="541">
        <v>9850</v>
      </c>
      <c r="J87" s="541">
        <v>2</v>
      </c>
      <c r="K87" s="542">
        <v>19700</v>
      </c>
    </row>
    <row r="88" spans="1:11" ht="14.4" customHeight="1" x14ac:dyDescent="0.3">
      <c r="A88" s="528" t="s">
        <v>450</v>
      </c>
      <c r="B88" s="529" t="s">
        <v>451</v>
      </c>
      <c r="C88" s="532" t="s">
        <v>460</v>
      </c>
      <c r="D88" s="561" t="s">
        <v>658</v>
      </c>
      <c r="E88" s="532" t="s">
        <v>1817</v>
      </c>
      <c r="F88" s="561" t="s">
        <v>1818</v>
      </c>
      <c r="G88" s="532" t="s">
        <v>1583</v>
      </c>
      <c r="H88" s="532" t="s">
        <v>1584</v>
      </c>
      <c r="I88" s="541">
        <v>9850</v>
      </c>
      <c r="J88" s="541">
        <v>1</v>
      </c>
      <c r="K88" s="542">
        <v>9850</v>
      </c>
    </row>
    <row r="89" spans="1:11" ht="14.4" customHeight="1" x14ac:dyDescent="0.3">
      <c r="A89" s="528" t="s">
        <v>450</v>
      </c>
      <c r="B89" s="529" t="s">
        <v>451</v>
      </c>
      <c r="C89" s="532" t="s">
        <v>460</v>
      </c>
      <c r="D89" s="561" t="s">
        <v>658</v>
      </c>
      <c r="E89" s="532" t="s">
        <v>1817</v>
      </c>
      <c r="F89" s="561" t="s">
        <v>1818</v>
      </c>
      <c r="G89" s="532" t="s">
        <v>1585</v>
      </c>
      <c r="H89" s="532" t="s">
        <v>1586</v>
      </c>
      <c r="I89" s="541">
        <v>7990</v>
      </c>
      <c r="J89" s="541">
        <v>2</v>
      </c>
      <c r="K89" s="542">
        <v>15980</v>
      </c>
    </row>
    <row r="90" spans="1:11" ht="14.4" customHeight="1" x14ac:dyDescent="0.3">
      <c r="A90" s="528" t="s">
        <v>450</v>
      </c>
      <c r="B90" s="529" t="s">
        <v>451</v>
      </c>
      <c r="C90" s="532" t="s">
        <v>460</v>
      </c>
      <c r="D90" s="561" t="s">
        <v>658</v>
      </c>
      <c r="E90" s="532" t="s">
        <v>1817</v>
      </c>
      <c r="F90" s="561" t="s">
        <v>1818</v>
      </c>
      <c r="G90" s="532" t="s">
        <v>1587</v>
      </c>
      <c r="H90" s="532" t="s">
        <v>1588</v>
      </c>
      <c r="I90" s="541">
        <v>7990</v>
      </c>
      <c r="J90" s="541">
        <v>1</v>
      </c>
      <c r="K90" s="542">
        <v>7990</v>
      </c>
    </row>
    <row r="91" spans="1:11" ht="14.4" customHeight="1" x14ac:dyDescent="0.3">
      <c r="A91" s="528" t="s">
        <v>450</v>
      </c>
      <c r="B91" s="529" t="s">
        <v>451</v>
      </c>
      <c r="C91" s="532" t="s">
        <v>460</v>
      </c>
      <c r="D91" s="561" t="s">
        <v>658</v>
      </c>
      <c r="E91" s="532" t="s">
        <v>1817</v>
      </c>
      <c r="F91" s="561" t="s">
        <v>1818</v>
      </c>
      <c r="G91" s="532" t="s">
        <v>1589</v>
      </c>
      <c r="H91" s="532" t="s">
        <v>1590</v>
      </c>
      <c r="I91" s="541">
        <v>7990</v>
      </c>
      <c r="J91" s="541">
        <v>1</v>
      </c>
      <c r="K91" s="542">
        <v>7990</v>
      </c>
    </row>
    <row r="92" spans="1:11" ht="14.4" customHeight="1" x14ac:dyDescent="0.3">
      <c r="A92" s="528" t="s">
        <v>450</v>
      </c>
      <c r="B92" s="529" t="s">
        <v>451</v>
      </c>
      <c r="C92" s="532" t="s">
        <v>460</v>
      </c>
      <c r="D92" s="561" t="s">
        <v>658</v>
      </c>
      <c r="E92" s="532" t="s">
        <v>1817</v>
      </c>
      <c r="F92" s="561" t="s">
        <v>1818</v>
      </c>
      <c r="G92" s="532" t="s">
        <v>1591</v>
      </c>
      <c r="H92" s="532" t="s">
        <v>1592</v>
      </c>
      <c r="I92" s="541">
        <v>9772</v>
      </c>
      <c r="J92" s="541">
        <v>2</v>
      </c>
      <c r="K92" s="542">
        <v>19544</v>
      </c>
    </row>
    <row r="93" spans="1:11" ht="14.4" customHeight="1" x14ac:dyDescent="0.3">
      <c r="A93" s="528" t="s">
        <v>450</v>
      </c>
      <c r="B93" s="529" t="s">
        <v>451</v>
      </c>
      <c r="C93" s="532" t="s">
        <v>460</v>
      </c>
      <c r="D93" s="561" t="s">
        <v>658</v>
      </c>
      <c r="E93" s="532" t="s">
        <v>1817</v>
      </c>
      <c r="F93" s="561" t="s">
        <v>1818</v>
      </c>
      <c r="G93" s="532" t="s">
        <v>1593</v>
      </c>
      <c r="H93" s="532" t="s">
        <v>1594</v>
      </c>
      <c r="I93" s="541">
        <v>5101</v>
      </c>
      <c r="J93" s="541">
        <v>6</v>
      </c>
      <c r="K93" s="542">
        <v>30605.99</v>
      </c>
    </row>
    <row r="94" spans="1:11" ht="14.4" customHeight="1" x14ac:dyDescent="0.3">
      <c r="A94" s="528" t="s">
        <v>450</v>
      </c>
      <c r="B94" s="529" t="s">
        <v>451</v>
      </c>
      <c r="C94" s="532" t="s">
        <v>460</v>
      </c>
      <c r="D94" s="561" t="s">
        <v>658</v>
      </c>
      <c r="E94" s="532" t="s">
        <v>1817</v>
      </c>
      <c r="F94" s="561" t="s">
        <v>1818</v>
      </c>
      <c r="G94" s="532" t="s">
        <v>1595</v>
      </c>
      <c r="H94" s="532" t="s">
        <v>1596</v>
      </c>
      <c r="I94" s="541">
        <v>9200</v>
      </c>
      <c r="J94" s="541">
        <v>1</v>
      </c>
      <c r="K94" s="542">
        <v>9200</v>
      </c>
    </row>
    <row r="95" spans="1:11" ht="14.4" customHeight="1" x14ac:dyDescent="0.3">
      <c r="A95" s="528" t="s">
        <v>450</v>
      </c>
      <c r="B95" s="529" t="s">
        <v>451</v>
      </c>
      <c r="C95" s="532" t="s">
        <v>460</v>
      </c>
      <c r="D95" s="561" t="s">
        <v>658</v>
      </c>
      <c r="E95" s="532" t="s">
        <v>1817</v>
      </c>
      <c r="F95" s="561" t="s">
        <v>1818</v>
      </c>
      <c r="G95" s="532" t="s">
        <v>1597</v>
      </c>
      <c r="H95" s="532" t="s">
        <v>1598</v>
      </c>
      <c r="I95" s="541">
        <v>5101</v>
      </c>
      <c r="J95" s="541">
        <v>5</v>
      </c>
      <c r="K95" s="542">
        <v>25504.99</v>
      </c>
    </row>
    <row r="96" spans="1:11" ht="14.4" customHeight="1" x14ac:dyDescent="0.3">
      <c r="A96" s="528" t="s">
        <v>450</v>
      </c>
      <c r="B96" s="529" t="s">
        <v>451</v>
      </c>
      <c r="C96" s="532" t="s">
        <v>460</v>
      </c>
      <c r="D96" s="561" t="s">
        <v>658</v>
      </c>
      <c r="E96" s="532" t="s">
        <v>1817</v>
      </c>
      <c r="F96" s="561" t="s">
        <v>1818</v>
      </c>
      <c r="G96" s="532" t="s">
        <v>1599</v>
      </c>
      <c r="H96" s="532" t="s">
        <v>1600</v>
      </c>
      <c r="I96" s="541">
        <v>7990.01</v>
      </c>
      <c r="J96" s="541">
        <v>2</v>
      </c>
      <c r="K96" s="542">
        <v>15980.01</v>
      </c>
    </row>
    <row r="97" spans="1:11" ht="14.4" customHeight="1" x14ac:dyDescent="0.3">
      <c r="A97" s="528" t="s">
        <v>450</v>
      </c>
      <c r="B97" s="529" t="s">
        <v>451</v>
      </c>
      <c r="C97" s="532" t="s">
        <v>460</v>
      </c>
      <c r="D97" s="561" t="s">
        <v>658</v>
      </c>
      <c r="E97" s="532" t="s">
        <v>1817</v>
      </c>
      <c r="F97" s="561" t="s">
        <v>1818</v>
      </c>
      <c r="G97" s="532" t="s">
        <v>1601</v>
      </c>
      <c r="H97" s="532" t="s">
        <v>1602</v>
      </c>
      <c r="I97" s="541">
        <v>9850</v>
      </c>
      <c r="J97" s="541">
        <v>1</v>
      </c>
      <c r="K97" s="542">
        <v>9850</v>
      </c>
    </row>
    <row r="98" spans="1:11" ht="14.4" customHeight="1" x14ac:dyDescent="0.3">
      <c r="A98" s="528" t="s">
        <v>450</v>
      </c>
      <c r="B98" s="529" t="s">
        <v>451</v>
      </c>
      <c r="C98" s="532" t="s">
        <v>460</v>
      </c>
      <c r="D98" s="561" t="s">
        <v>658</v>
      </c>
      <c r="E98" s="532" t="s">
        <v>1817</v>
      </c>
      <c r="F98" s="561" t="s">
        <v>1818</v>
      </c>
      <c r="G98" s="532" t="s">
        <v>1603</v>
      </c>
      <c r="H98" s="532" t="s">
        <v>1604</v>
      </c>
      <c r="I98" s="541">
        <v>9850</v>
      </c>
      <c r="J98" s="541">
        <v>3</v>
      </c>
      <c r="K98" s="542">
        <v>29550</v>
      </c>
    </row>
    <row r="99" spans="1:11" ht="14.4" customHeight="1" x14ac:dyDescent="0.3">
      <c r="A99" s="528" t="s">
        <v>450</v>
      </c>
      <c r="B99" s="529" t="s">
        <v>451</v>
      </c>
      <c r="C99" s="532" t="s">
        <v>460</v>
      </c>
      <c r="D99" s="561" t="s">
        <v>658</v>
      </c>
      <c r="E99" s="532" t="s">
        <v>1817</v>
      </c>
      <c r="F99" s="561" t="s">
        <v>1818</v>
      </c>
      <c r="G99" s="532" t="s">
        <v>1605</v>
      </c>
      <c r="H99" s="532" t="s">
        <v>1606</v>
      </c>
      <c r="I99" s="541">
        <v>9850</v>
      </c>
      <c r="J99" s="541">
        <v>1</v>
      </c>
      <c r="K99" s="542">
        <v>9850</v>
      </c>
    </row>
    <row r="100" spans="1:11" ht="14.4" customHeight="1" x14ac:dyDescent="0.3">
      <c r="A100" s="528" t="s">
        <v>450</v>
      </c>
      <c r="B100" s="529" t="s">
        <v>451</v>
      </c>
      <c r="C100" s="532" t="s">
        <v>460</v>
      </c>
      <c r="D100" s="561" t="s">
        <v>658</v>
      </c>
      <c r="E100" s="532" t="s">
        <v>1817</v>
      </c>
      <c r="F100" s="561" t="s">
        <v>1818</v>
      </c>
      <c r="G100" s="532" t="s">
        <v>1607</v>
      </c>
      <c r="H100" s="532" t="s">
        <v>1608</v>
      </c>
      <c r="I100" s="541">
        <v>9850</v>
      </c>
      <c r="J100" s="541">
        <v>1</v>
      </c>
      <c r="K100" s="542">
        <v>9850</v>
      </c>
    </row>
    <row r="101" spans="1:11" ht="14.4" customHeight="1" x14ac:dyDescent="0.3">
      <c r="A101" s="528" t="s">
        <v>450</v>
      </c>
      <c r="B101" s="529" t="s">
        <v>451</v>
      </c>
      <c r="C101" s="532" t="s">
        <v>460</v>
      </c>
      <c r="D101" s="561" t="s">
        <v>658</v>
      </c>
      <c r="E101" s="532" t="s">
        <v>1817</v>
      </c>
      <c r="F101" s="561" t="s">
        <v>1818</v>
      </c>
      <c r="G101" s="532" t="s">
        <v>1609</v>
      </c>
      <c r="H101" s="532" t="s">
        <v>1610</v>
      </c>
      <c r="I101" s="541">
        <v>7990.01</v>
      </c>
      <c r="J101" s="541">
        <v>2</v>
      </c>
      <c r="K101" s="542">
        <v>15980.01</v>
      </c>
    </row>
    <row r="102" spans="1:11" ht="14.4" customHeight="1" x14ac:dyDescent="0.3">
      <c r="A102" s="528" t="s">
        <v>450</v>
      </c>
      <c r="B102" s="529" t="s">
        <v>451</v>
      </c>
      <c r="C102" s="532" t="s">
        <v>460</v>
      </c>
      <c r="D102" s="561" t="s">
        <v>658</v>
      </c>
      <c r="E102" s="532" t="s">
        <v>1817</v>
      </c>
      <c r="F102" s="561" t="s">
        <v>1818</v>
      </c>
      <c r="G102" s="532" t="s">
        <v>1611</v>
      </c>
      <c r="H102" s="532" t="s">
        <v>1612</v>
      </c>
      <c r="I102" s="541">
        <v>7869</v>
      </c>
      <c r="J102" s="541">
        <v>1</v>
      </c>
      <c r="K102" s="542">
        <v>7869</v>
      </c>
    </row>
    <row r="103" spans="1:11" ht="14.4" customHeight="1" x14ac:dyDescent="0.3">
      <c r="A103" s="528" t="s">
        <v>450</v>
      </c>
      <c r="B103" s="529" t="s">
        <v>451</v>
      </c>
      <c r="C103" s="532" t="s">
        <v>463</v>
      </c>
      <c r="D103" s="561" t="s">
        <v>659</v>
      </c>
      <c r="E103" s="532" t="s">
        <v>1807</v>
      </c>
      <c r="F103" s="561" t="s">
        <v>1808</v>
      </c>
      <c r="G103" s="532" t="s">
        <v>1613</v>
      </c>
      <c r="H103" s="532" t="s">
        <v>1614</v>
      </c>
      <c r="I103" s="541">
        <v>344.44</v>
      </c>
      <c r="J103" s="541">
        <v>10</v>
      </c>
      <c r="K103" s="542">
        <v>3444.4</v>
      </c>
    </row>
    <row r="104" spans="1:11" ht="14.4" customHeight="1" x14ac:dyDescent="0.3">
      <c r="A104" s="528" t="s">
        <v>450</v>
      </c>
      <c r="B104" s="529" t="s">
        <v>451</v>
      </c>
      <c r="C104" s="532" t="s">
        <v>463</v>
      </c>
      <c r="D104" s="561" t="s">
        <v>659</v>
      </c>
      <c r="E104" s="532" t="s">
        <v>1807</v>
      </c>
      <c r="F104" s="561" t="s">
        <v>1808</v>
      </c>
      <c r="G104" s="532" t="s">
        <v>1615</v>
      </c>
      <c r="H104" s="532" t="s">
        <v>1616</v>
      </c>
      <c r="I104" s="541">
        <v>200.05</v>
      </c>
      <c r="J104" s="541">
        <v>18</v>
      </c>
      <c r="K104" s="542">
        <v>3600.96</v>
      </c>
    </row>
    <row r="105" spans="1:11" ht="14.4" customHeight="1" x14ac:dyDescent="0.3">
      <c r="A105" s="528" t="s">
        <v>450</v>
      </c>
      <c r="B105" s="529" t="s">
        <v>451</v>
      </c>
      <c r="C105" s="532" t="s">
        <v>463</v>
      </c>
      <c r="D105" s="561" t="s">
        <v>659</v>
      </c>
      <c r="E105" s="532" t="s">
        <v>1807</v>
      </c>
      <c r="F105" s="561" t="s">
        <v>1808</v>
      </c>
      <c r="G105" s="532" t="s">
        <v>1617</v>
      </c>
      <c r="H105" s="532" t="s">
        <v>1618</v>
      </c>
      <c r="I105" s="541">
        <v>211.36</v>
      </c>
      <c r="J105" s="541">
        <v>3</v>
      </c>
      <c r="K105" s="542">
        <v>634.09</v>
      </c>
    </row>
    <row r="106" spans="1:11" ht="14.4" customHeight="1" x14ac:dyDescent="0.3">
      <c r="A106" s="528" t="s">
        <v>450</v>
      </c>
      <c r="B106" s="529" t="s">
        <v>451</v>
      </c>
      <c r="C106" s="532" t="s">
        <v>463</v>
      </c>
      <c r="D106" s="561" t="s">
        <v>659</v>
      </c>
      <c r="E106" s="532" t="s">
        <v>1807</v>
      </c>
      <c r="F106" s="561" t="s">
        <v>1808</v>
      </c>
      <c r="G106" s="532" t="s">
        <v>1619</v>
      </c>
      <c r="H106" s="532" t="s">
        <v>1620</v>
      </c>
      <c r="I106" s="541">
        <v>665</v>
      </c>
      <c r="J106" s="541">
        <v>9</v>
      </c>
      <c r="K106" s="542">
        <v>5985.04</v>
      </c>
    </row>
    <row r="107" spans="1:11" ht="14.4" customHeight="1" x14ac:dyDescent="0.3">
      <c r="A107" s="528" t="s">
        <v>450</v>
      </c>
      <c r="B107" s="529" t="s">
        <v>451</v>
      </c>
      <c r="C107" s="532" t="s">
        <v>463</v>
      </c>
      <c r="D107" s="561" t="s">
        <v>659</v>
      </c>
      <c r="E107" s="532" t="s">
        <v>1807</v>
      </c>
      <c r="F107" s="561" t="s">
        <v>1808</v>
      </c>
      <c r="G107" s="532" t="s">
        <v>1621</v>
      </c>
      <c r="H107" s="532" t="s">
        <v>1622</v>
      </c>
      <c r="I107" s="541">
        <v>496.58</v>
      </c>
      <c r="J107" s="541">
        <v>2</v>
      </c>
      <c r="K107" s="542">
        <v>993.17</v>
      </c>
    </row>
    <row r="108" spans="1:11" ht="14.4" customHeight="1" x14ac:dyDescent="0.3">
      <c r="A108" s="528" t="s">
        <v>450</v>
      </c>
      <c r="B108" s="529" t="s">
        <v>451</v>
      </c>
      <c r="C108" s="532" t="s">
        <v>463</v>
      </c>
      <c r="D108" s="561" t="s">
        <v>659</v>
      </c>
      <c r="E108" s="532" t="s">
        <v>1807</v>
      </c>
      <c r="F108" s="561" t="s">
        <v>1808</v>
      </c>
      <c r="G108" s="532" t="s">
        <v>1623</v>
      </c>
      <c r="H108" s="532" t="s">
        <v>1624</v>
      </c>
      <c r="I108" s="541">
        <v>5224.66</v>
      </c>
      <c r="J108" s="541">
        <v>9</v>
      </c>
      <c r="K108" s="542">
        <v>47021.919999999998</v>
      </c>
    </row>
    <row r="109" spans="1:11" ht="14.4" customHeight="1" x14ac:dyDescent="0.3">
      <c r="A109" s="528" t="s">
        <v>450</v>
      </c>
      <c r="B109" s="529" t="s">
        <v>451</v>
      </c>
      <c r="C109" s="532" t="s">
        <v>463</v>
      </c>
      <c r="D109" s="561" t="s">
        <v>659</v>
      </c>
      <c r="E109" s="532" t="s">
        <v>1807</v>
      </c>
      <c r="F109" s="561" t="s">
        <v>1808</v>
      </c>
      <c r="G109" s="532" t="s">
        <v>1625</v>
      </c>
      <c r="H109" s="532" t="s">
        <v>1626</v>
      </c>
      <c r="I109" s="541">
        <v>2677.73</v>
      </c>
      <c r="J109" s="541">
        <v>4</v>
      </c>
      <c r="K109" s="542">
        <v>10710.92</v>
      </c>
    </row>
    <row r="110" spans="1:11" ht="14.4" customHeight="1" x14ac:dyDescent="0.3">
      <c r="A110" s="528" t="s">
        <v>450</v>
      </c>
      <c r="B110" s="529" t="s">
        <v>451</v>
      </c>
      <c r="C110" s="532" t="s">
        <v>463</v>
      </c>
      <c r="D110" s="561" t="s">
        <v>659</v>
      </c>
      <c r="E110" s="532" t="s">
        <v>1807</v>
      </c>
      <c r="F110" s="561" t="s">
        <v>1808</v>
      </c>
      <c r="G110" s="532" t="s">
        <v>1627</v>
      </c>
      <c r="H110" s="532" t="s">
        <v>1628</v>
      </c>
      <c r="I110" s="541">
        <v>10863.38</v>
      </c>
      <c r="J110" s="541">
        <v>1</v>
      </c>
      <c r="K110" s="542">
        <v>10863.38</v>
      </c>
    </row>
    <row r="111" spans="1:11" ht="14.4" customHeight="1" x14ac:dyDescent="0.3">
      <c r="A111" s="528" t="s">
        <v>450</v>
      </c>
      <c r="B111" s="529" t="s">
        <v>451</v>
      </c>
      <c r="C111" s="532" t="s">
        <v>463</v>
      </c>
      <c r="D111" s="561" t="s">
        <v>659</v>
      </c>
      <c r="E111" s="532" t="s">
        <v>1807</v>
      </c>
      <c r="F111" s="561" t="s">
        <v>1808</v>
      </c>
      <c r="G111" s="532" t="s">
        <v>1629</v>
      </c>
      <c r="H111" s="532" t="s">
        <v>1630</v>
      </c>
      <c r="I111" s="541">
        <v>6343</v>
      </c>
      <c r="J111" s="541">
        <v>1</v>
      </c>
      <c r="K111" s="542">
        <v>6343</v>
      </c>
    </row>
    <row r="112" spans="1:11" ht="14.4" customHeight="1" x14ac:dyDescent="0.3">
      <c r="A112" s="528" t="s">
        <v>450</v>
      </c>
      <c r="B112" s="529" t="s">
        <v>451</v>
      </c>
      <c r="C112" s="532" t="s">
        <v>463</v>
      </c>
      <c r="D112" s="561" t="s">
        <v>659</v>
      </c>
      <c r="E112" s="532" t="s">
        <v>1819</v>
      </c>
      <c r="F112" s="561" t="s">
        <v>1820</v>
      </c>
      <c r="G112" s="532" t="s">
        <v>1631</v>
      </c>
      <c r="H112" s="532" t="s">
        <v>1632</v>
      </c>
      <c r="I112" s="541">
        <v>448.37</v>
      </c>
      <c r="J112" s="541">
        <v>3</v>
      </c>
      <c r="K112" s="542">
        <v>1345.1</v>
      </c>
    </row>
    <row r="113" spans="1:11" ht="14.4" customHeight="1" x14ac:dyDescent="0.3">
      <c r="A113" s="528" t="s">
        <v>450</v>
      </c>
      <c r="B113" s="529" t="s">
        <v>451</v>
      </c>
      <c r="C113" s="532" t="s">
        <v>463</v>
      </c>
      <c r="D113" s="561" t="s">
        <v>659</v>
      </c>
      <c r="E113" s="532" t="s">
        <v>1819</v>
      </c>
      <c r="F113" s="561" t="s">
        <v>1820</v>
      </c>
      <c r="G113" s="532" t="s">
        <v>1633</v>
      </c>
      <c r="H113" s="532" t="s">
        <v>1634</v>
      </c>
      <c r="I113" s="541">
        <v>448.36</v>
      </c>
      <c r="J113" s="541">
        <v>3</v>
      </c>
      <c r="K113" s="542">
        <v>1345.08</v>
      </c>
    </row>
    <row r="114" spans="1:11" ht="14.4" customHeight="1" x14ac:dyDescent="0.3">
      <c r="A114" s="528" t="s">
        <v>450</v>
      </c>
      <c r="B114" s="529" t="s">
        <v>451</v>
      </c>
      <c r="C114" s="532" t="s">
        <v>463</v>
      </c>
      <c r="D114" s="561" t="s">
        <v>659</v>
      </c>
      <c r="E114" s="532" t="s">
        <v>1819</v>
      </c>
      <c r="F114" s="561" t="s">
        <v>1820</v>
      </c>
      <c r="G114" s="532" t="s">
        <v>1635</v>
      </c>
      <c r="H114" s="532" t="s">
        <v>1636</v>
      </c>
      <c r="I114" s="541">
        <v>448.36</v>
      </c>
      <c r="J114" s="541">
        <v>2</v>
      </c>
      <c r="K114" s="542">
        <v>896.72</v>
      </c>
    </row>
    <row r="115" spans="1:11" ht="14.4" customHeight="1" x14ac:dyDescent="0.3">
      <c r="A115" s="528" t="s">
        <v>450</v>
      </c>
      <c r="B115" s="529" t="s">
        <v>451</v>
      </c>
      <c r="C115" s="532" t="s">
        <v>463</v>
      </c>
      <c r="D115" s="561" t="s">
        <v>659</v>
      </c>
      <c r="E115" s="532" t="s">
        <v>1819</v>
      </c>
      <c r="F115" s="561" t="s">
        <v>1820</v>
      </c>
      <c r="G115" s="532" t="s">
        <v>1637</v>
      </c>
      <c r="H115" s="532" t="s">
        <v>1638</v>
      </c>
      <c r="I115" s="541">
        <v>313</v>
      </c>
      <c r="J115" s="541">
        <v>1</v>
      </c>
      <c r="K115" s="542">
        <v>313</v>
      </c>
    </row>
    <row r="116" spans="1:11" ht="14.4" customHeight="1" x14ac:dyDescent="0.3">
      <c r="A116" s="528" t="s">
        <v>450</v>
      </c>
      <c r="B116" s="529" t="s">
        <v>451</v>
      </c>
      <c r="C116" s="532" t="s">
        <v>463</v>
      </c>
      <c r="D116" s="561" t="s">
        <v>659</v>
      </c>
      <c r="E116" s="532" t="s">
        <v>1819</v>
      </c>
      <c r="F116" s="561" t="s">
        <v>1820</v>
      </c>
      <c r="G116" s="532" t="s">
        <v>1639</v>
      </c>
      <c r="H116" s="532" t="s">
        <v>1640</v>
      </c>
      <c r="I116" s="541">
        <v>85.56</v>
      </c>
      <c r="J116" s="541">
        <v>20</v>
      </c>
      <c r="K116" s="542">
        <v>1711.18</v>
      </c>
    </row>
    <row r="117" spans="1:11" ht="14.4" customHeight="1" x14ac:dyDescent="0.3">
      <c r="A117" s="528" t="s">
        <v>450</v>
      </c>
      <c r="B117" s="529" t="s">
        <v>451</v>
      </c>
      <c r="C117" s="532" t="s">
        <v>463</v>
      </c>
      <c r="D117" s="561" t="s">
        <v>659</v>
      </c>
      <c r="E117" s="532" t="s">
        <v>1819</v>
      </c>
      <c r="F117" s="561" t="s">
        <v>1820</v>
      </c>
      <c r="G117" s="532" t="s">
        <v>1641</v>
      </c>
      <c r="H117" s="532" t="s">
        <v>1642</v>
      </c>
      <c r="I117" s="541">
        <v>686.63</v>
      </c>
      <c r="J117" s="541">
        <v>1</v>
      </c>
      <c r="K117" s="542">
        <v>686.63</v>
      </c>
    </row>
    <row r="118" spans="1:11" ht="14.4" customHeight="1" x14ac:dyDescent="0.3">
      <c r="A118" s="528" t="s">
        <v>450</v>
      </c>
      <c r="B118" s="529" t="s">
        <v>451</v>
      </c>
      <c r="C118" s="532" t="s">
        <v>463</v>
      </c>
      <c r="D118" s="561" t="s">
        <v>659</v>
      </c>
      <c r="E118" s="532" t="s">
        <v>1819</v>
      </c>
      <c r="F118" s="561" t="s">
        <v>1820</v>
      </c>
      <c r="G118" s="532" t="s">
        <v>1643</v>
      </c>
      <c r="H118" s="532" t="s">
        <v>1644</v>
      </c>
      <c r="I118" s="541">
        <v>3918.29</v>
      </c>
      <c r="J118" s="541">
        <v>3</v>
      </c>
      <c r="K118" s="542">
        <v>11754.869999999999</v>
      </c>
    </row>
    <row r="119" spans="1:11" ht="14.4" customHeight="1" x14ac:dyDescent="0.3">
      <c r="A119" s="528" t="s">
        <v>450</v>
      </c>
      <c r="B119" s="529" t="s">
        <v>451</v>
      </c>
      <c r="C119" s="532" t="s">
        <v>463</v>
      </c>
      <c r="D119" s="561" t="s">
        <v>659</v>
      </c>
      <c r="E119" s="532" t="s">
        <v>1819</v>
      </c>
      <c r="F119" s="561" t="s">
        <v>1820</v>
      </c>
      <c r="G119" s="532" t="s">
        <v>1645</v>
      </c>
      <c r="H119" s="532" t="s">
        <v>1646</v>
      </c>
      <c r="I119" s="541">
        <v>448.36500000000001</v>
      </c>
      <c r="J119" s="541">
        <v>2</v>
      </c>
      <c r="K119" s="542">
        <v>896.73</v>
      </c>
    </row>
    <row r="120" spans="1:11" ht="14.4" customHeight="1" x14ac:dyDescent="0.3">
      <c r="A120" s="528" t="s">
        <v>450</v>
      </c>
      <c r="B120" s="529" t="s">
        <v>451</v>
      </c>
      <c r="C120" s="532" t="s">
        <v>463</v>
      </c>
      <c r="D120" s="561" t="s">
        <v>659</v>
      </c>
      <c r="E120" s="532" t="s">
        <v>1819</v>
      </c>
      <c r="F120" s="561" t="s">
        <v>1820</v>
      </c>
      <c r="G120" s="532" t="s">
        <v>1647</v>
      </c>
      <c r="H120" s="532" t="s">
        <v>1648</v>
      </c>
      <c r="I120" s="541">
        <v>686.63</v>
      </c>
      <c r="J120" s="541">
        <v>4</v>
      </c>
      <c r="K120" s="542">
        <v>2746.5</v>
      </c>
    </row>
    <row r="121" spans="1:11" ht="14.4" customHeight="1" x14ac:dyDescent="0.3">
      <c r="A121" s="528" t="s">
        <v>450</v>
      </c>
      <c r="B121" s="529" t="s">
        <v>451</v>
      </c>
      <c r="C121" s="532" t="s">
        <v>463</v>
      </c>
      <c r="D121" s="561" t="s">
        <v>659</v>
      </c>
      <c r="E121" s="532" t="s">
        <v>1819</v>
      </c>
      <c r="F121" s="561" t="s">
        <v>1820</v>
      </c>
      <c r="G121" s="532" t="s">
        <v>1649</v>
      </c>
      <c r="H121" s="532" t="s">
        <v>1650</v>
      </c>
      <c r="I121" s="541">
        <v>686.63</v>
      </c>
      <c r="J121" s="541">
        <v>1</v>
      </c>
      <c r="K121" s="542">
        <v>686.63</v>
      </c>
    </row>
    <row r="122" spans="1:11" ht="14.4" customHeight="1" x14ac:dyDescent="0.3">
      <c r="A122" s="528" t="s">
        <v>450</v>
      </c>
      <c r="B122" s="529" t="s">
        <v>451</v>
      </c>
      <c r="C122" s="532" t="s">
        <v>463</v>
      </c>
      <c r="D122" s="561" t="s">
        <v>659</v>
      </c>
      <c r="E122" s="532" t="s">
        <v>1819</v>
      </c>
      <c r="F122" s="561" t="s">
        <v>1820</v>
      </c>
      <c r="G122" s="532" t="s">
        <v>1651</v>
      </c>
      <c r="H122" s="532" t="s">
        <v>1652</v>
      </c>
      <c r="I122" s="541">
        <v>686.63</v>
      </c>
      <c r="J122" s="541">
        <v>1</v>
      </c>
      <c r="K122" s="542">
        <v>686.63</v>
      </c>
    </row>
    <row r="123" spans="1:11" ht="14.4" customHeight="1" x14ac:dyDescent="0.3">
      <c r="A123" s="528" t="s">
        <v>450</v>
      </c>
      <c r="B123" s="529" t="s">
        <v>451</v>
      </c>
      <c r="C123" s="532" t="s">
        <v>463</v>
      </c>
      <c r="D123" s="561" t="s">
        <v>659</v>
      </c>
      <c r="E123" s="532" t="s">
        <v>1819</v>
      </c>
      <c r="F123" s="561" t="s">
        <v>1820</v>
      </c>
      <c r="G123" s="532" t="s">
        <v>1653</v>
      </c>
      <c r="H123" s="532" t="s">
        <v>1654</v>
      </c>
      <c r="I123" s="541">
        <v>448.36</v>
      </c>
      <c r="J123" s="541">
        <v>1</v>
      </c>
      <c r="K123" s="542">
        <v>448.36</v>
      </c>
    </row>
    <row r="124" spans="1:11" ht="14.4" customHeight="1" x14ac:dyDescent="0.3">
      <c r="A124" s="528" t="s">
        <v>450</v>
      </c>
      <c r="B124" s="529" t="s">
        <v>451</v>
      </c>
      <c r="C124" s="532" t="s">
        <v>463</v>
      </c>
      <c r="D124" s="561" t="s">
        <v>659</v>
      </c>
      <c r="E124" s="532" t="s">
        <v>1819</v>
      </c>
      <c r="F124" s="561" t="s">
        <v>1820</v>
      </c>
      <c r="G124" s="532" t="s">
        <v>1655</v>
      </c>
      <c r="H124" s="532" t="s">
        <v>1656</v>
      </c>
      <c r="I124" s="541">
        <v>448.36</v>
      </c>
      <c r="J124" s="541">
        <v>1</v>
      </c>
      <c r="K124" s="542">
        <v>448.36</v>
      </c>
    </row>
    <row r="125" spans="1:11" ht="14.4" customHeight="1" x14ac:dyDescent="0.3">
      <c r="A125" s="528" t="s">
        <v>450</v>
      </c>
      <c r="B125" s="529" t="s">
        <v>451</v>
      </c>
      <c r="C125" s="532" t="s">
        <v>463</v>
      </c>
      <c r="D125" s="561" t="s">
        <v>659</v>
      </c>
      <c r="E125" s="532" t="s">
        <v>1819</v>
      </c>
      <c r="F125" s="561" t="s">
        <v>1820</v>
      </c>
      <c r="G125" s="532" t="s">
        <v>1657</v>
      </c>
      <c r="H125" s="532" t="s">
        <v>1658</v>
      </c>
      <c r="I125" s="541">
        <v>85.56</v>
      </c>
      <c r="J125" s="541">
        <v>10</v>
      </c>
      <c r="K125" s="542">
        <v>855.6</v>
      </c>
    </row>
    <row r="126" spans="1:11" ht="14.4" customHeight="1" x14ac:dyDescent="0.3">
      <c r="A126" s="528" t="s">
        <v>450</v>
      </c>
      <c r="B126" s="529" t="s">
        <v>451</v>
      </c>
      <c r="C126" s="532" t="s">
        <v>463</v>
      </c>
      <c r="D126" s="561" t="s">
        <v>659</v>
      </c>
      <c r="E126" s="532" t="s">
        <v>1819</v>
      </c>
      <c r="F126" s="561" t="s">
        <v>1820</v>
      </c>
      <c r="G126" s="532" t="s">
        <v>1659</v>
      </c>
      <c r="H126" s="532" t="s">
        <v>1660</v>
      </c>
      <c r="I126" s="541">
        <v>5254.71</v>
      </c>
      <c r="J126" s="541">
        <v>1</v>
      </c>
      <c r="K126" s="542">
        <v>5254.71</v>
      </c>
    </row>
    <row r="127" spans="1:11" ht="14.4" customHeight="1" x14ac:dyDescent="0.3">
      <c r="A127" s="528" t="s">
        <v>450</v>
      </c>
      <c r="B127" s="529" t="s">
        <v>451</v>
      </c>
      <c r="C127" s="532" t="s">
        <v>463</v>
      </c>
      <c r="D127" s="561" t="s">
        <v>659</v>
      </c>
      <c r="E127" s="532" t="s">
        <v>1821</v>
      </c>
      <c r="F127" s="561" t="s">
        <v>1822</v>
      </c>
      <c r="G127" s="532" t="s">
        <v>1661</v>
      </c>
      <c r="H127" s="532" t="s">
        <v>1662</v>
      </c>
      <c r="I127" s="541">
        <v>440.13333333333327</v>
      </c>
      <c r="J127" s="541">
        <v>58</v>
      </c>
      <c r="K127" s="542">
        <v>25527.919999999998</v>
      </c>
    </row>
    <row r="128" spans="1:11" ht="14.4" customHeight="1" x14ac:dyDescent="0.3">
      <c r="A128" s="528" t="s">
        <v>450</v>
      </c>
      <c r="B128" s="529" t="s">
        <v>451</v>
      </c>
      <c r="C128" s="532" t="s">
        <v>463</v>
      </c>
      <c r="D128" s="561" t="s">
        <v>659</v>
      </c>
      <c r="E128" s="532" t="s">
        <v>1821</v>
      </c>
      <c r="F128" s="561" t="s">
        <v>1822</v>
      </c>
      <c r="G128" s="532" t="s">
        <v>1663</v>
      </c>
      <c r="H128" s="532" t="s">
        <v>1664</v>
      </c>
      <c r="I128" s="541">
        <v>14347</v>
      </c>
      <c r="J128" s="541">
        <v>1</v>
      </c>
      <c r="K128" s="542">
        <v>14347</v>
      </c>
    </row>
    <row r="129" spans="1:11" ht="14.4" customHeight="1" x14ac:dyDescent="0.3">
      <c r="A129" s="528" t="s">
        <v>450</v>
      </c>
      <c r="B129" s="529" t="s">
        <v>451</v>
      </c>
      <c r="C129" s="532" t="s">
        <v>463</v>
      </c>
      <c r="D129" s="561" t="s">
        <v>659</v>
      </c>
      <c r="E129" s="532" t="s">
        <v>1811</v>
      </c>
      <c r="F129" s="561" t="s">
        <v>1812</v>
      </c>
      <c r="G129" s="532" t="s">
        <v>1665</v>
      </c>
      <c r="H129" s="532" t="s">
        <v>1666</v>
      </c>
      <c r="I129" s="541">
        <v>50.48</v>
      </c>
      <c r="J129" s="541">
        <v>108</v>
      </c>
      <c r="K129" s="542">
        <v>5451.35</v>
      </c>
    </row>
    <row r="130" spans="1:11" ht="14.4" customHeight="1" x14ac:dyDescent="0.3">
      <c r="A130" s="528" t="s">
        <v>450</v>
      </c>
      <c r="B130" s="529" t="s">
        <v>451</v>
      </c>
      <c r="C130" s="532" t="s">
        <v>463</v>
      </c>
      <c r="D130" s="561" t="s">
        <v>659</v>
      </c>
      <c r="E130" s="532" t="s">
        <v>1811</v>
      </c>
      <c r="F130" s="561" t="s">
        <v>1812</v>
      </c>
      <c r="G130" s="532" t="s">
        <v>1667</v>
      </c>
      <c r="H130" s="532" t="s">
        <v>1668</v>
      </c>
      <c r="I130" s="541">
        <v>39.74</v>
      </c>
      <c r="J130" s="541">
        <v>108</v>
      </c>
      <c r="K130" s="542">
        <v>4291.8</v>
      </c>
    </row>
    <row r="131" spans="1:11" ht="14.4" customHeight="1" x14ac:dyDescent="0.3">
      <c r="A131" s="528" t="s">
        <v>450</v>
      </c>
      <c r="B131" s="529" t="s">
        <v>451</v>
      </c>
      <c r="C131" s="532" t="s">
        <v>463</v>
      </c>
      <c r="D131" s="561" t="s">
        <v>659</v>
      </c>
      <c r="E131" s="532" t="s">
        <v>1811</v>
      </c>
      <c r="F131" s="561" t="s">
        <v>1812</v>
      </c>
      <c r="G131" s="532" t="s">
        <v>1523</v>
      </c>
      <c r="H131" s="532" t="s">
        <v>1524</v>
      </c>
      <c r="I131" s="541">
        <v>94.82</v>
      </c>
      <c r="J131" s="541">
        <v>144</v>
      </c>
      <c r="K131" s="542">
        <v>13653.72</v>
      </c>
    </row>
    <row r="132" spans="1:11" ht="14.4" customHeight="1" x14ac:dyDescent="0.3">
      <c r="A132" s="528" t="s">
        <v>450</v>
      </c>
      <c r="B132" s="529" t="s">
        <v>451</v>
      </c>
      <c r="C132" s="532" t="s">
        <v>463</v>
      </c>
      <c r="D132" s="561" t="s">
        <v>659</v>
      </c>
      <c r="E132" s="532" t="s">
        <v>1811</v>
      </c>
      <c r="F132" s="561" t="s">
        <v>1812</v>
      </c>
      <c r="G132" s="532" t="s">
        <v>1525</v>
      </c>
      <c r="H132" s="532" t="s">
        <v>1526</v>
      </c>
      <c r="I132" s="541">
        <v>78.2</v>
      </c>
      <c r="J132" s="541">
        <v>72</v>
      </c>
      <c r="K132" s="542">
        <v>5630.4</v>
      </c>
    </row>
    <row r="133" spans="1:11" ht="14.4" customHeight="1" x14ac:dyDescent="0.3">
      <c r="A133" s="528" t="s">
        <v>450</v>
      </c>
      <c r="B133" s="529" t="s">
        <v>451</v>
      </c>
      <c r="C133" s="532" t="s">
        <v>463</v>
      </c>
      <c r="D133" s="561" t="s">
        <v>659</v>
      </c>
      <c r="E133" s="532" t="s">
        <v>1811</v>
      </c>
      <c r="F133" s="561" t="s">
        <v>1812</v>
      </c>
      <c r="G133" s="532" t="s">
        <v>1669</v>
      </c>
      <c r="H133" s="532" t="s">
        <v>1670</v>
      </c>
      <c r="I133" s="541">
        <v>45.03</v>
      </c>
      <c r="J133" s="541">
        <v>144</v>
      </c>
      <c r="K133" s="542">
        <v>6483.7</v>
      </c>
    </row>
    <row r="134" spans="1:11" ht="14.4" customHeight="1" x14ac:dyDescent="0.3">
      <c r="A134" s="528" t="s">
        <v>450</v>
      </c>
      <c r="B134" s="529" t="s">
        <v>451</v>
      </c>
      <c r="C134" s="532" t="s">
        <v>463</v>
      </c>
      <c r="D134" s="561" t="s">
        <v>659</v>
      </c>
      <c r="E134" s="532" t="s">
        <v>1811</v>
      </c>
      <c r="F134" s="561" t="s">
        <v>1812</v>
      </c>
      <c r="G134" s="532" t="s">
        <v>1529</v>
      </c>
      <c r="H134" s="532" t="s">
        <v>1530</v>
      </c>
      <c r="I134" s="541">
        <v>118.11</v>
      </c>
      <c r="J134" s="541">
        <v>72</v>
      </c>
      <c r="K134" s="542">
        <v>8504.0499999999993</v>
      </c>
    </row>
    <row r="135" spans="1:11" ht="14.4" customHeight="1" x14ac:dyDescent="0.3">
      <c r="A135" s="528" t="s">
        <v>450</v>
      </c>
      <c r="B135" s="529" t="s">
        <v>451</v>
      </c>
      <c r="C135" s="532" t="s">
        <v>463</v>
      </c>
      <c r="D135" s="561" t="s">
        <v>659</v>
      </c>
      <c r="E135" s="532" t="s">
        <v>1811</v>
      </c>
      <c r="F135" s="561" t="s">
        <v>1812</v>
      </c>
      <c r="G135" s="532" t="s">
        <v>1535</v>
      </c>
      <c r="H135" s="532" t="s">
        <v>1536</v>
      </c>
      <c r="I135" s="541">
        <v>80.16</v>
      </c>
      <c r="J135" s="541">
        <v>72</v>
      </c>
      <c r="K135" s="542">
        <v>5771.16</v>
      </c>
    </row>
    <row r="136" spans="1:11" ht="14.4" customHeight="1" x14ac:dyDescent="0.3">
      <c r="A136" s="528" t="s">
        <v>450</v>
      </c>
      <c r="B136" s="529" t="s">
        <v>451</v>
      </c>
      <c r="C136" s="532" t="s">
        <v>463</v>
      </c>
      <c r="D136" s="561" t="s">
        <v>659</v>
      </c>
      <c r="E136" s="532" t="s">
        <v>1811</v>
      </c>
      <c r="F136" s="561" t="s">
        <v>1812</v>
      </c>
      <c r="G136" s="532" t="s">
        <v>1671</v>
      </c>
      <c r="H136" s="532" t="s">
        <v>1672</v>
      </c>
      <c r="I136" s="541">
        <v>47.74</v>
      </c>
      <c r="J136" s="541">
        <v>108</v>
      </c>
      <c r="K136" s="542">
        <v>5156.37</v>
      </c>
    </row>
    <row r="137" spans="1:11" ht="14.4" customHeight="1" x14ac:dyDescent="0.3">
      <c r="A137" s="528" t="s">
        <v>450</v>
      </c>
      <c r="B137" s="529" t="s">
        <v>451</v>
      </c>
      <c r="C137" s="532" t="s">
        <v>463</v>
      </c>
      <c r="D137" s="561" t="s">
        <v>659</v>
      </c>
      <c r="E137" s="532" t="s">
        <v>1811</v>
      </c>
      <c r="F137" s="561" t="s">
        <v>1812</v>
      </c>
      <c r="G137" s="532" t="s">
        <v>1673</v>
      </c>
      <c r="H137" s="532" t="s">
        <v>1674</v>
      </c>
      <c r="I137" s="541">
        <v>50.63</v>
      </c>
      <c r="J137" s="541">
        <v>108</v>
      </c>
      <c r="K137" s="542">
        <v>5468.53</v>
      </c>
    </row>
    <row r="138" spans="1:11" ht="14.4" customHeight="1" x14ac:dyDescent="0.3">
      <c r="A138" s="528" t="s">
        <v>450</v>
      </c>
      <c r="B138" s="529" t="s">
        <v>451</v>
      </c>
      <c r="C138" s="532" t="s">
        <v>463</v>
      </c>
      <c r="D138" s="561" t="s">
        <v>659</v>
      </c>
      <c r="E138" s="532" t="s">
        <v>1811</v>
      </c>
      <c r="F138" s="561" t="s">
        <v>1812</v>
      </c>
      <c r="G138" s="532" t="s">
        <v>1675</v>
      </c>
      <c r="H138" s="532" t="s">
        <v>1676</v>
      </c>
      <c r="I138" s="541">
        <v>111.44</v>
      </c>
      <c r="J138" s="541">
        <v>48</v>
      </c>
      <c r="K138" s="542">
        <v>5348.88</v>
      </c>
    </row>
    <row r="139" spans="1:11" ht="14.4" customHeight="1" x14ac:dyDescent="0.3">
      <c r="A139" s="528" t="s">
        <v>450</v>
      </c>
      <c r="B139" s="529" t="s">
        <v>451</v>
      </c>
      <c r="C139" s="532" t="s">
        <v>463</v>
      </c>
      <c r="D139" s="561" t="s">
        <v>659</v>
      </c>
      <c r="E139" s="532" t="s">
        <v>1811</v>
      </c>
      <c r="F139" s="561" t="s">
        <v>1812</v>
      </c>
      <c r="G139" s="532" t="s">
        <v>1677</v>
      </c>
      <c r="H139" s="532" t="s">
        <v>1678</v>
      </c>
      <c r="I139" s="541">
        <v>132.63</v>
      </c>
      <c r="J139" s="541">
        <v>72</v>
      </c>
      <c r="K139" s="542">
        <v>9549.14</v>
      </c>
    </row>
    <row r="140" spans="1:11" ht="14.4" customHeight="1" x14ac:dyDescent="0.3">
      <c r="A140" s="528" t="s">
        <v>450</v>
      </c>
      <c r="B140" s="529" t="s">
        <v>451</v>
      </c>
      <c r="C140" s="532" t="s">
        <v>463</v>
      </c>
      <c r="D140" s="561" t="s">
        <v>659</v>
      </c>
      <c r="E140" s="532" t="s">
        <v>1811</v>
      </c>
      <c r="F140" s="561" t="s">
        <v>1812</v>
      </c>
      <c r="G140" s="532" t="s">
        <v>1679</v>
      </c>
      <c r="H140" s="532" t="s">
        <v>1680</v>
      </c>
      <c r="I140" s="541">
        <v>112.41</v>
      </c>
      <c r="J140" s="541">
        <v>108</v>
      </c>
      <c r="K140" s="542">
        <v>12140.55</v>
      </c>
    </row>
    <row r="141" spans="1:11" ht="14.4" customHeight="1" x14ac:dyDescent="0.3">
      <c r="A141" s="528" t="s">
        <v>450</v>
      </c>
      <c r="B141" s="529" t="s">
        <v>451</v>
      </c>
      <c r="C141" s="532" t="s">
        <v>463</v>
      </c>
      <c r="D141" s="561" t="s">
        <v>659</v>
      </c>
      <c r="E141" s="532" t="s">
        <v>1811</v>
      </c>
      <c r="F141" s="561" t="s">
        <v>1812</v>
      </c>
      <c r="G141" s="532" t="s">
        <v>1681</v>
      </c>
      <c r="H141" s="532" t="s">
        <v>1682</v>
      </c>
      <c r="I141" s="541">
        <v>356.79</v>
      </c>
      <c r="J141" s="541">
        <v>72</v>
      </c>
      <c r="K141" s="542">
        <v>25688.7</v>
      </c>
    </row>
    <row r="142" spans="1:11" ht="14.4" customHeight="1" x14ac:dyDescent="0.3">
      <c r="A142" s="528" t="s">
        <v>450</v>
      </c>
      <c r="B142" s="529" t="s">
        <v>451</v>
      </c>
      <c r="C142" s="532" t="s">
        <v>463</v>
      </c>
      <c r="D142" s="561" t="s">
        <v>659</v>
      </c>
      <c r="E142" s="532" t="s">
        <v>1811</v>
      </c>
      <c r="F142" s="561" t="s">
        <v>1812</v>
      </c>
      <c r="G142" s="532" t="s">
        <v>1547</v>
      </c>
      <c r="H142" s="532" t="s">
        <v>1548</v>
      </c>
      <c r="I142" s="541">
        <v>121.21</v>
      </c>
      <c r="J142" s="541">
        <v>72</v>
      </c>
      <c r="K142" s="542">
        <v>8727.1200000000008</v>
      </c>
    </row>
    <row r="143" spans="1:11" ht="14.4" customHeight="1" x14ac:dyDescent="0.3">
      <c r="A143" s="528" t="s">
        <v>450</v>
      </c>
      <c r="B143" s="529" t="s">
        <v>451</v>
      </c>
      <c r="C143" s="532" t="s">
        <v>463</v>
      </c>
      <c r="D143" s="561" t="s">
        <v>659</v>
      </c>
      <c r="E143" s="532" t="s">
        <v>1811</v>
      </c>
      <c r="F143" s="561" t="s">
        <v>1812</v>
      </c>
      <c r="G143" s="532" t="s">
        <v>1683</v>
      </c>
      <c r="H143" s="532" t="s">
        <v>1684</v>
      </c>
      <c r="I143" s="541">
        <v>188.6</v>
      </c>
      <c r="J143" s="541">
        <v>36</v>
      </c>
      <c r="K143" s="542">
        <v>6789.6</v>
      </c>
    </row>
    <row r="144" spans="1:11" ht="14.4" customHeight="1" x14ac:dyDescent="0.3">
      <c r="A144" s="528" t="s">
        <v>450</v>
      </c>
      <c r="B144" s="529" t="s">
        <v>451</v>
      </c>
      <c r="C144" s="532" t="s">
        <v>463</v>
      </c>
      <c r="D144" s="561" t="s">
        <v>659</v>
      </c>
      <c r="E144" s="532" t="s">
        <v>1811</v>
      </c>
      <c r="F144" s="561" t="s">
        <v>1812</v>
      </c>
      <c r="G144" s="532" t="s">
        <v>1685</v>
      </c>
      <c r="H144" s="532" t="s">
        <v>1686</v>
      </c>
      <c r="I144" s="541">
        <v>59.43</v>
      </c>
      <c r="J144" s="541">
        <v>216</v>
      </c>
      <c r="K144" s="542">
        <v>12836.07</v>
      </c>
    </row>
    <row r="145" spans="1:11" ht="14.4" customHeight="1" x14ac:dyDescent="0.3">
      <c r="A145" s="528" t="s">
        <v>450</v>
      </c>
      <c r="B145" s="529" t="s">
        <v>451</v>
      </c>
      <c r="C145" s="532" t="s">
        <v>463</v>
      </c>
      <c r="D145" s="561" t="s">
        <v>659</v>
      </c>
      <c r="E145" s="532" t="s">
        <v>1811</v>
      </c>
      <c r="F145" s="561" t="s">
        <v>1812</v>
      </c>
      <c r="G145" s="532" t="s">
        <v>1687</v>
      </c>
      <c r="H145" s="532" t="s">
        <v>1688</v>
      </c>
      <c r="I145" s="541">
        <v>437.92</v>
      </c>
      <c r="J145" s="541">
        <v>24</v>
      </c>
      <c r="K145" s="542">
        <v>10510.08</v>
      </c>
    </row>
    <row r="146" spans="1:11" ht="14.4" customHeight="1" x14ac:dyDescent="0.3">
      <c r="A146" s="528" t="s">
        <v>450</v>
      </c>
      <c r="B146" s="529" t="s">
        <v>451</v>
      </c>
      <c r="C146" s="532" t="s">
        <v>463</v>
      </c>
      <c r="D146" s="561" t="s">
        <v>659</v>
      </c>
      <c r="E146" s="532" t="s">
        <v>1811</v>
      </c>
      <c r="F146" s="561" t="s">
        <v>1812</v>
      </c>
      <c r="G146" s="532" t="s">
        <v>1689</v>
      </c>
      <c r="H146" s="532" t="s">
        <v>1690</v>
      </c>
      <c r="I146" s="541">
        <v>513.19000000000005</v>
      </c>
      <c r="J146" s="541">
        <v>24</v>
      </c>
      <c r="K146" s="542">
        <v>12316.5</v>
      </c>
    </row>
    <row r="147" spans="1:11" ht="14.4" customHeight="1" x14ac:dyDescent="0.3">
      <c r="A147" s="528" t="s">
        <v>450</v>
      </c>
      <c r="B147" s="529" t="s">
        <v>451</v>
      </c>
      <c r="C147" s="532" t="s">
        <v>463</v>
      </c>
      <c r="D147" s="561" t="s">
        <v>659</v>
      </c>
      <c r="E147" s="532" t="s">
        <v>1811</v>
      </c>
      <c r="F147" s="561" t="s">
        <v>1812</v>
      </c>
      <c r="G147" s="532" t="s">
        <v>1691</v>
      </c>
      <c r="H147" s="532" t="s">
        <v>1692</v>
      </c>
      <c r="I147" s="541">
        <v>407.62</v>
      </c>
      <c r="J147" s="541">
        <v>24</v>
      </c>
      <c r="K147" s="542">
        <v>9782.82</v>
      </c>
    </row>
    <row r="148" spans="1:11" ht="14.4" customHeight="1" x14ac:dyDescent="0.3">
      <c r="A148" s="528" t="s">
        <v>450</v>
      </c>
      <c r="B148" s="529" t="s">
        <v>451</v>
      </c>
      <c r="C148" s="532" t="s">
        <v>463</v>
      </c>
      <c r="D148" s="561" t="s">
        <v>659</v>
      </c>
      <c r="E148" s="532" t="s">
        <v>1811</v>
      </c>
      <c r="F148" s="561" t="s">
        <v>1812</v>
      </c>
      <c r="G148" s="532" t="s">
        <v>1693</v>
      </c>
      <c r="H148" s="532" t="s">
        <v>1694</v>
      </c>
      <c r="I148" s="541">
        <v>113.85</v>
      </c>
      <c r="J148" s="541">
        <v>72</v>
      </c>
      <c r="K148" s="542">
        <v>8197.2000000000007</v>
      </c>
    </row>
    <row r="149" spans="1:11" ht="14.4" customHeight="1" x14ac:dyDescent="0.3">
      <c r="A149" s="528" t="s">
        <v>450</v>
      </c>
      <c r="B149" s="529" t="s">
        <v>451</v>
      </c>
      <c r="C149" s="532" t="s">
        <v>463</v>
      </c>
      <c r="D149" s="561" t="s">
        <v>659</v>
      </c>
      <c r="E149" s="532" t="s">
        <v>1811</v>
      </c>
      <c r="F149" s="561" t="s">
        <v>1812</v>
      </c>
      <c r="G149" s="532" t="s">
        <v>1695</v>
      </c>
      <c r="H149" s="532" t="s">
        <v>1696</v>
      </c>
      <c r="I149" s="541">
        <v>132.63</v>
      </c>
      <c r="J149" s="541">
        <v>108</v>
      </c>
      <c r="K149" s="542">
        <v>14323.71</v>
      </c>
    </row>
    <row r="150" spans="1:11" ht="14.4" customHeight="1" x14ac:dyDescent="0.3">
      <c r="A150" s="528" t="s">
        <v>450</v>
      </c>
      <c r="B150" s="529" t="s">
        <v>451</v>
      </c>
      <c r="C150" s="532" t="s">
        <v>455</v>
      </c>
      <c r="D150" s="561" t="s">
        <v>657</v>
      </c>
      <c r="E150" s="532" t="s">
        <v>1805</v>
      </c>
      <c r="F150" s="561" t="s">
        <v>1806</v>
      </c>
      <c r="G150" s="532" t="s">
        <v>1697</v>
      </c>
      <c r="H150" s="532" t="s">
        <v>1698</v>
      </c>
      <c r="I150" s="541">
        <v>183.09</v>
      </c>
      <c r="J150" s="541">
        <v>2</v>
      </c>
      <c r="K150" s="542">
        <v>366.18</v>
      </c>
    </row>
    <row r="151" spans="1:11" ht="14.4" customHeight="1" x14ac:dyDescent="0.3">
      <c r="A151" s="528" t="s">
        <v>450</v>
      </c>
      <c r="B151" s="529" t="s">
        <v>451</v>
      </c>
      <c r="C151" s="532" t="s">
        <v>455</v>
      </c>
      <c r="D151" s="561" t="s">
        <v>657</v>
      </c>
      <c r="E151" s="532" t="s">
        <v>1805</v>
      </c>
      <c r="F151" s="561" t="s">
        <v>1806</v>
      </c>
      <c r="G151" s="532" t="s">
        <v>1699</v>
      </c>
      <c r="H151" s="532" t="s">
        <v>1700</v>
      </c>
      <c r="I151" s="541">
        <v>0.47</v>
      </c>
      <c r="J151" s="541">
        <v>4000</v>
      </c>
      <c r="K151" s="542">
        <v>1880</v>
      </c>
    </row>
    <row r="152" spans="1:11" ht="14.4" customHeight="1" x14ac:dyDescent="0.3">
      <c r="A152" s="528" t="s">
        <v>450</v>
      </c>
      <c r="B152" s="529" t="s">
        <v>451</v>
      </c>
      <c r="C152" s="532" t="s">
        <v>455</v>
      </c>
      <c r="D152" s="561" t="s">
        <v>657</v>
      </c>
      <c r="E152" s="532" t="s">
        <v>1805</v>
      </c>
      <c r="F152" s="561" t="s">
        <v>1806</v>
      </c>
      <c r="G152" s="532" t="s">
        <v>1701</v>
      </c>
      <c r="H152" s="532" t="s">
        <v>1702</v>
      </c>
      <c r="I152" s="541">
        <v>2.5024999999999999</v>
      </c>
      <c r="J152" s="541">
        <v>860</v>
      </c>
      <c r="K152" s="542">
        <v>2151</v>
      </c>
    </row>
    <row r="153" spans="1:11" ht="14.4" customHeight="1" x14ac:dyDescent="0.3">
      <c r="A153" s="528" t="s">
        <v>450</v>
      </c>
      <c r="B153" s="529" t="s">
        <v>451</v>
      </c>
      <c r="C153" s="532" t="s">
        <v>455</v>
      </c>
      <c r="D153" s="561" t="s">
        <v>657</v>
      </c>
      <c r="E153" s="532" t="s">
        <v>1805</v>
      </c>
      <c r="F153" s="561" t="s">
        <v>1806</v>
      </c>
      <c r="G153" s="532" t="s">
        <v>1703</v>
      </c>
      <c r="H153" s="532" t="s">
        <v>1704</v>
      </c>
      <c r="I153" s="541">
        <v>3.2666666666666662</v>
      </c>
      <c r="J153" s="541">
        <v>900</v>
      </c>
      <c r="K153" s="542">
        <v>2941</v>
      </c>
    </row>
    <row r="154" spans="1:11" ht="14.4" customHeight="1" x14ac:dyDescent="0.3">
      <c r="A154" s="528" t="s">
        <v>450</v>
      </c>
      <c r="B154" s="529" t="s">
        <v>451</v>
      </c>
      <c r="C154" s="532" t="s">
        <v>455</v>
      </c>
      <c r="D154" s="561" t="s">
        <v>657</v>
      </c>
      <c r="E154" s="532" t="s">
        <v>1805</v>
      </c>
      <c r="F154" s="561" t="s">
        <v>1806</v>
      </c>
      <c r="G154" s="532" t="s">
        <v>1705</v>
      </c>
      <c r="H154" s="532" t="s">
        <v>1706</v>
      </c>
      <c r="I154" s="541">
        <v>3.9675000000000002</v>
      </c>
      <c r="J154" s="541">
        <v>900</v>
      </c>
      <c r="K154" s="542">
        <v>3572</v>
      </c>
    </row>
    <row r="155" spans="1:11" ht="14.4" customHeight="1" x14ac:dyDescent="0.3">
      <c r="A155" s="528" t="s">
        <v>450</v>
      </c>
      <c r="B155" s="529" t="s">
        <v>451</v>
      </c>
      <c r="C155" s="532" t="s">
        <v>455</v>
      </c>
      <c r="D155" s="561" t="s">
        <v>657</v>
      </c>
      <c r="E155" s="532" t="s">
        <v>1805</v>
      </c>
      <c r="F155" s="561" t="s">
        <v>1806</v>
      </c>
      <c r="G155" s="532" t="s">
        <v>1707</v>
      </c>
      <c r="H155" s="532" t="s">
        <v>1708</v>
      </c>
      <c r="I155" s="541">
        <v>210.64</v>
      </c>
      <c r="J155" s="541">
        <v>2</v>
      </c>
      <c r="K155" s="542">
        <v>421.28</v>
      </c>
    </row>
    <row r="156" spans="1:11" ht="14.4" customHeight="1" x14ac:dyDescent="0.3">
      <c r="A156" s="528" t="s">
        <v>450</v>
      </c>
      <c r="B156" s="529" t="s">
        <v>451</v>
      </c>
      <c r="C156" s="532" t="s">
        <v>455</v>
      </c>
      <c r="D156" s="561" t="s">
        <v>657</v>
      </c>
      <c r="E156" s="532" t="s">
        <v>1805</v>
      </c>
      <c r="F156" s="561" t="s">
        <v>1806</v>
      </c>
      <c r="G156" s="532" t="s">
        <v>1709</v>
      </c>
      <c r="H156" s="532" t="s">
        <v>1710</v>
      </c>
      <c r="I156" s="541">
        <v>3.02</v>
      </c>
      <c r="J156" s="541">
        <v>400</v>
      </c>
      <c r="K156" s="542">
        <v>1208</v>
      </c>
    </row>
    <row r="157" spans="1:11" ht="14.4" customHeight="1" x14ac:dyDescent="0.3">
      <c r="A157" s="528" t="s">
        <v>450</v>
      </c>
      <c r="B157" s="529" t="s">
        <v>451</v>
      </c>
      <c r="C157" s="532" t="s">
        <v>455</v>
      </c>
      <c r="D157" s="561" t="s">
        <v>657</v>
      </c>
      <c r="E157" s="532" t="s">
        <v>1805</v>
      </c>
      <c r="F157" s="561" t="s">
        <v>1806</v>
      </c>
      <c r="G157" s="532" t="s">
        <v>1711</v>
      </c>
      <c r="H157" s="532" t="s">
        <v>1712</v>
      </c>
      <c r="I157" s="541">
        <v>0.88</v>
      </c>
      <c r="J157" s="541">
        <v>2000</v>
      </c>
      <c r="K157" s="542">
        <v>1760</v>
      </c>
    </row>
    <row r="158" spans="1:11" ht="14.4" customHeight="1" x14ac:dyDescent="0.3">
      <c r="A158" s="528" t="s">
        <v>450</v>
      </c>
      <c r="B158" s="529" t="s">
        <v>451</v>
      </c>
      <c r="C158" s="532" t="s">
        <v>455</v>
      </c>
      <c r="D158" s="561" t="s">
        <v>657</v>
      </c>
      <c r="E158" s="532" t="s">
        <v>1805</v>
      </c>
      <c r="F158" s="561" t="s">
        <v>1806</v>
      </c>
      <c r="G158" s="532" t="s">
        <v>1713</v>
      </c>
      <c r="H158" s="532" t="s">
        <v>1714</v>
      </c>
      <c r="I158" s="541">
        <v>86.38</v>
      </c>
      <c r="J158" s="541">
        <v>10</v>
      </c>
      <c r="K158" s="542">
        <v>863.8</v>
      </c>
    </row>
    <row r="159" spans="1:11" ht="14.4" customHeight="1" x14ac:dyDescent="0.3">
      <c r="A159" s="528" t="s">
        <v>450</v>
      </c>
      <c r="B159" s="529" t="s">
        <v>451</v>
      </c>
      <c r="C159" s="532" t="s">
        <v>455</v>
      </c>
      <c r="D159" s="561" t="s">
        <v>657</v>
      </c>
      <c r="E159" s="532" t="s">
        <v>1805</v>
      </c>
      <c r="F159" s="561" t="s">
        <v>1806</v>
      </c>
      <c r="G159" s="532" t="s">
        <v>1419</v>
      </c>
      <c r="H159" s="532" t="s">
        <v>1420</v>
      </c>
      <c r="I159" s="541">
        <v>0.43</v>
      </c>
      <c r="J159" s="541">
        <v>10000</v>
      </c>
      <c r="K159" s="542">
        <v>4300</v>
      </c>
    </row>
    <row r="160" spans="1:11" ht="14.4" customHeight="1" x14ac:dyDescent="0.3">
      <c r="A160" s="528" t="s">
        <v>450</v>
      </c>
      <c r="B160" s="529" t="s">
        <v>451</v>
      </c>
      <c r="C160" s="532" t="s">
        <v>455</v>
      </c>
      <c r="D160" s="561" t="s">
        <v>657</v>
      </c>
      <c r="E160" s="532" t="s">
        <v>1805</v>
      </c>
      <c r="F160" s="561" t="s">
        <v>1806</v>
      </c>
      <c r="G160" s="532" t="s">
        <v>1421</v>
      </c>
      <c r="H160" s="532" t="s">
        <v>1422</v>
      </c>
      <c r="I160" s="541">
        <v>61.22</v>
      </c>
      <c r="J160" s="541">
        <v>4</v>
      </c>
      <c r="K160" s="542">
        <v>244.88</v>
      </c>
    </row>
    <row r="161" spans="1:11" ht="14.4" customHeight="1" x14ac:dyDescent="0.3">
      <c r="A161" s="528" t="s">
        <v>450</v>
      </c>
      <c r="B161" s="529" t="s">
        <v>451</v>
      </c>
      <c r="C161" s="532" t="s">
        <v>455</v>
      </c>
      <c r="D161" s="561" t="s">
        <v>657</v>
      </c>
      <c r="E161" s="532" t="s">
        <v>1805</v>
      </c>
      <c r="F161" s="561" t="s">
        <v>1806</v>
      </c>
      <c r="G161" s="532" t="s">
        <v>1715</v>
      </c>
      <c r="H161" s="532" t="s">
        <v>1716</v>
      </c>
      <c r="I161" s="541">
        <v>22.15</v>
      </c>
      <c r="J161" s="541">
        <v>250</v>
      </c>
      <c r="K161" s="542">
        <v>5537.5</v>
      </c>
    </row>
    <row r="162" spans="1:11" ht="14.4" customHeight="1" x14ac:dyDescent="0.3">
      <c r="A162" s="528" t="s">
        <v>450</v>
      </c>
      <c r="B162" s="529" t="s">
        <v>451</v>
      </c>
      <c r="C162" s="532" t="s">
        <v>455</v>
      </c>
      <c r="D162" s="561" t="s">
        <v>657</v>
      </c>
      <c r="E162" s="532" t="s">
        <v>1805</v>
      </c>
      <c r="F162" s="561" t="s">
        <v>1806</v>
      </c>
      <c r="G162" s="532" t="s">
        <v>1717</v>
      </c>
      <c r="H162" s="532" t="s">
        <v>1718</v>
      </c>
      <c r="I162" s="541">
        <v>30.175000000000001</v>
      </c>
      <c r="J162" s="541">
        <v>75</v>
      </c>
      <c r="K162" s="542">
        <v>2263</v>
      </c>
    </row>
    <row r="163" spans="1:11" ht="14.4" customHeight="1" x14ac:dyDescent="0.3">
      <c r="A163" s="528" t="s">
        <v>450</v>
      </c>
      <c r="B163" s="529" t="s">
        <v>451</v>
      </c>
      <c r="C163" s="532" t="s">
        <v>455</v>
      </c>
      <c r="D163" s="561" t="s">
        <v>657</v>
      </c>
      <c r="E163" s="532" t="s">
        <v>1805</v>
      </c>
      <c r="F163" s="561" t="s">
        <v>1806</v>
      </c>
      <c r="G163" s="532" t="s">
        <v>1719</v>
      </c>
      <c r="H163" s="532" t="s">
        <v>1720</v>
      </c>
      <c r="I163" s="541">
        <v>272.44</v>
      </c>
      <c r="J163" s="541">
        <v>6</v>
      </c>
      <c r="K163" s="542">
        <v>1634.64</v>
      </c>
    </row>
    <row r="164" spans="1:11" ht="14.4" customHeight="1" x14ac:dyDescent="0.3">
      <c r="A164" s="528" t="s">
        <v>450</v>
      </c>
      <c r="B164" s="529" t="s">
        <v>451</v>
      </c>
      <c r="C164" s="532" t="s">
        <v>455</v>
      </c>
      <c r="D164" s="561" t="s">
        <v>657</v>
      </c>
      <c r="E164" s="532" t="s">
        <v>1805</v>
      </c>
      <c r="F164" s="561" t="s">
        <v>1806</v>
      </c>
      <c r="G164" s="532" t="s">
        <v>1721</v>
      </c>
      <c r="H164" s="532" t="s">
        <v>1722</v>
      </c>
      <c r="I164" s="541">
        <v>0.66</v>
      </c>
      <c r="J164" s="541">
        <v>500</v>
      </c>
      <c r="K164" s="542">
        <v>330</v>
      </c>
    </row>
    <row r="165" spans="1:11" ht="14.4" customHeight="1" x14ac:dyDescent="0.3">
      <c r="A165" s="528" t="s">
        <v>450</v>
      </c>
      <c r="B165" s="529" t="s">
        <v>451</v>
      </c>
      <c r="C165" s="532" t="s">
        <v>455</v>
      </c>
      <c r="D165" s="561" t="s">
        <v>657</v>
      </c>
      <c r="E165" s="532" t="s">
        <v>1805</v>
      </c>
      <c r="F165" s="561" t="s">
        <v>1806</v>
      </c>
      <c r="G165" s="532" t="s">
        <v>1723</v>
      </c>
      <c r="H165" s="532" t="s">
        <v>1724</v>
      </c>
      <c r="I165" s="541">
        <v>4.4800000000000004</v>
      </c>
      <c r="J165" s="541">
        <v>600</v>
      </c>
      <c r="K165" s="542">
        <v>2688</v>
      </c>
    </row>
    <row r="166" spans="1:11" ht="14.4" customHeight="1" x14ac:dyDescent="0.3">
      <c r="A166" s="528" t="s">
        <v>450</v>
      </c>
      <c r="B166" s="529" t="s">
        <v>451</v>
      </c>
      <c r="C166" s="532" t="s">
        <v>455</v>
      </c>
      <c r="D166" s="561" t="s">
        <v>657</v>
      </c>
      <c r="E166" s="532" t="s">
        <v>1805</v>
      </c>
      <c r="F166" s="561" t="s">
        <v>1806</v>
      </c>
      <c r="G166" s="532" t="s">
        <v>1725</v>
      </c>
      <c r="H166" s="532" t="s">
        <v>1726</v>
      </c>
      <c r="I166" s="541">
        <v>1.2149999999999999</v>
      </c>
      <c r="J166" s="541">
        <v>2300</v>
      </c>
      <c r="K166" s="542">
        <v>2796</v>
      </c>
    </row>
    <row r="167" spans="1:11" ht="14.4" customHeight="1" x14ac:dyDescent="0.3">
      <c r="A167" s="528" t="s">
        <v>450</v>
      </c>
      <c r="B167" s="529" t="s">
        <v>451</v>
      </c>
      <c r="C167" s="532" t="s">
        <v>455</v>
      </c>
      <c r="D167" s="561" t="s">
        <v>657</v>
      </c>
      <c r="E167" s="532" t="s">
        <v>1805</v>
      </c>
      <c r="F167" s="561" t="s">
        <v>1806</v>
      </c>
      <c r="G167" s="532" t="s">
        <v>1727</v>
      </c>
      <c r="H167" s="532" t="s">
        <v>1728</v>
      </c>
      <c r="I167" s="541">
        <v>347.31</v>
      </c>
      <c r="J167" s="541">
        <v>4</v>
      </c>
      <c r="K167" s="542">
        <v>1389.25</v>
      </c>
    </row>
    <row r="168" spans="1:11" ht="14.4" customHeight="1" x14ac:dyDescent="0.3">
      <c r="A168" s="528" t="s">
        <v>450</v>
      </c>
      <c r="B168" s="529" t="s">
        <v>451</v>
      </c>
      <c r="C168" s="532" t="s">
        <v>455</v>
      </c>
      <c r="D168" s="561" t="s">
        <v>657</v>
      </c>
      <c r="E168" s="532" t="s">
        <v>1805</v>
      </c>
      <c r="F168" s="561" t="s">
        <v>1806</v>
      </c>
      <c r="G168" s="532" t="s">
        <v>1729</v>
      </c>
      <c r="H168" s="532" t="s">
        <v>1730</v>
      </c>
      <c r="I168" s="541">
        <v>1.1766666666666665</v>
      </c>
      <c r="J168" s="541">
        <v>3000</v>
      </c>
      <c r="K168" s="542">
        <v>3530</v>
      </c>
    </row>
    <row r="169" spans="1:11" ht="14.4" customHeight="1" x14ac:dyDescent="0.3">
      <c r="A169" s="528" t="s">
        <v>450</v>
      </c>
      <c r="B169" s="529" t="s">
        <v>451</v>
      </c>
      <c r="C169" s="532" t="s">
        <v>455</v>
      </c>
      <c r="D169" s="561" t="s">
        <v>657</v>
      </c>
      <c r="E169" s="532" t="s">
        <v>1805</v>
      </c>
      <c r="F169" s="561" t="s">
        <v>1806</v>
      </c>
      <c r="G169" s="532" t="s">
        <v>1731</v>
      </c>
      <c r="H169" s="532" t="s">
        <v>1732</v>
      </c>
      <c r="I169" s="541">
        <v>23.92</v>
      </c>
      <c r="J169" s="541">
        <v>34</v>
      </c>
      <c r="K169" s="542">
        <v>813.28000000000009</v>
      </c>
    </row>
    <row r="170" spans="1:11" ht="14.4" customHeight="1" x14ac:dyDescent="0.3">
      <c r="A170" s="528" t="s">
        <v>450</v>
      </c>
      <c r="B170" s="529" t="s">
        <v>451</v>
      </c>
      <c r="C170" s="532" t="s">
        <v>455</v>
      </c>
      <c r="D170" s="561" t="s">
        <v>657</v>
      </c>
      <c r="E170" s="532" t="s">
        <v>1805</v>
      </c>
      <c r="F170" s="561" t="s">
        <v>1806</v>
      </c>
      <c r="G170" s="532" t="s">
        <v>1423</v>
      </c>
      <c r="H170" s="532" t="s">
        <v>1424</v>
      </c>
      <c r="I170" s="541">
        <v>26.17</v>
      </c>
      <c r="J170" s="541">
        <v>13</v>
      </c>
      <c r="K170" s="542">
        <v>340.21000000000004</v>
      </c>
    </row>
    <row r="171" spans="1:11" ht="14.4" customHeight="1" x14ac:dyDescent="0.3">
      <c r="A171" s="528" t="s">
        <v>450</v>
      </c>
      <c r="B171" s="529" t="s">
        <v>451</v>
      </c>
      <c r="C171" s="532" t="s">
        <v>455</v>
      </c>
      <c r="D171" s="561" t="s">
        <v>657</v>
      </c>
      <c r="E171" s="532" t="s">
        <v>1805</v>
      </c>
      <c r="F171" s="561" t="s">
        <v>1806</v>
      </c>
      <c r="G171" s="532" t="s">
        <v>1733</v>
      </c>
      <c r="H171" s="532" t="s">
        <v>1734</v>
      </c>
      <c r="I171" s="541">
        <v>12.16</v>
      </c>
      <c r="J171" s="541">
        <v>50</v>
      </c>
      <c r="K171" s="542">
        <v>607.91999999999996</v>
      </c>
    </row>
    <row r="172" spans="1:11" ht="14.4" customHeight="1" x14ac:dyDescent="0.3">
      <c r="A172" s="528" t="s">
        <v>450</v>
      </c>
      <c r="B172" s="529" t="s">
        <v>451</v>
      </c>
      <c r="C172" s="532" t="s">
        <v>455</v>
      </c>
      <c r="D172" s="561" t="s">
        <v>657</v>
      </c>
      <c r="E172" s="532" t="s">
        <v>1805</v>
      </c>
      <c r="F172" s="561" t="s">
        <v>1806</v>
      </c>
      <c r="G172" s="532" t="s">
        <v>1425</v>
      </c>
      <c r="H172" s="532" t="s">
        <v>1426</v>
      </c>
      <c r="I172" s="541">
        <v>0.85199999999999998</v>
      </c>
      <c r="J172" s="541">
        <v>820</v>
      </c>
      <c r="K172" s="542">
        <v>699</v>
      </c>
    </row>
    <row r="173" spans="1:11" ht="14.4" customHeight="1" x14ac:dyDescent="0.3">
      <c r="A173" s="528" t="s">
        <v>450</v>
      </c>
      <c r="B173" s="529" t="s">
        <v>451</v>
      </c>
      <c r="C173" s="532" t="s">
        <v>455</v>
      </c>
      <c r="D173" s="561" t="s">
        <v>657</v>
      </c>
      <c r="E173" s="532" t="s">
        <v>1805</v>
      </c>
      <c r="F173" s="561" t="s">
        <v>1806</v>
      </c>
      <c r="G173" s="532" t="s">
        <v>1427</v>
      </c>
      <c r="H173" s="532" t="s">
        <v>1428</v>
      </c>
      <c r="I173" s="541">
        <v>1.5125</v>
      </c>
      <c r="J173" s="541">
        <v>520</v>
      </c>
      <c r="K173" s="542">
        <v>787.2</v>
      </c>
    </row>
    <row r="174" spans="1:11" ht="14.4" customHeight="1" x14ac:dyDescent="0.3">
      <c r="A174" s="528" t="s">
        <v>450</v>
      </c>
      <c r="B174" s="529" t="s">
        <v>451</v>
      </c>
      <c r="C174" s="532" t="s">
        <v>455</v>
      </c>
      <c r="D174" s="561" t="s">
        <v>657</v>
      </c>
      <c r="E174" s="532" t="s">
        <v>1805</v>
      </c>
      <c r="F174" s="561" t="s">
        <v>1806</v>
      </c>
      <c r="G174" s="532" t="s">
        <v>1429</v>
      </c>
      <c r="H174" s="532" t="s">
        <v>1430</v>
      </c>
      <c r="I174" s="541">
        <v>2.06</v>
      </c>
      <c r="J174" s="541">
        <v>200</v>
      </c>
      <c r="K174" s="542">
        <v>412</v>
      </c>
    </row>
    <row r="175" spans="1:11" ht="14.4" customHeight="1" x14ac:dyDescent="0.3">
      <c r="A175" s="528" t="s">
        <v>450</v>
      </c>
      <c r="B175" s="529" t="s">
        <v>451</v>
      </c>
      <c r="C175" s="532" t="s">
        <v>455</v>
      </c>
      <c r="D175" s="561" t="s">
        <v>657</v>
      </c>
      <c r="E175" s="532" t="s">
        <v>1805</v>
      </c>
      <c r="F175" s="561" t="s">
        <v>1806</v>
      </c>
      <c r="G175" s="532" t="s">
        <v>1433</v>
      </c>
      <c r="H175" s="532" t="s">
        <v>1434</v>
      </c>
      <c r="I175" s="541">
        <v>0.91</v>
      </c>
      <c r="J175" s="541">
        <v>250</v>
      </c>
      <c r="K175" s="542">
        <v>227.5</v>
      </c>
    </row>
    <row r="176" spans="1:11" ht="14.4" customHeight="1" x14ac:dyDescent="0.3">
      <c r="A176" s="528" t="s">
        <v>450</v>
      </c>
      <c r="B176" s="529" t="s">
        <v>451</v>
      </c>
      <c r="C176" s="532" t="s">
        <v>455</v>
      </c>
      <c r="D176" s="561" t="s">
        <v>657</v>
      </c>
      <c r="E176" s="532" t="s">
        <v>1805</v>
      </c>
      <c r="F176" s="561" t="s">
        <v>1806</v>
      </c>
      <c r="G176" s="532" t="s">
        <v>1435</v>
      </c>
      <c r="H176" s="532" t="s">
        <v>1436</v>
      </c>
      <c r="I176" s="541">
        <v>40.340000000000003</v>
      </c>
      <c r="J176" s="541">
        <v>90</v>
      </c>
      <c r="K176" s="542">
        <v>3630.4700000000003</v>
      </c>
    </row>
    <row r="177" spans="1:11" ht="14.4" customHeight="1" x14ac:dyDescent="0.3">
      <c r="A177" s="528" t="s">
        <v>450</v>
      </c>
      <c r="B177" s="529" t="s">
        <v>451</v>
      </c>
      <c r="C177" s="532" t="s">
        <v>455</v>
      </c>
      <c r="D177" s="561" t="s">
        <v>657</v>
      </c>
      <c r="E177" s="532" t="s">
        <v>1805</v>
      </c>
      <c r="F177" s="561" t="s">
        <v>1806</v>
      </c>
      <c r="G177" s="532" t="s">
        <v>1735</v>
      </c>
      <c r="H177" s="532" t="s">
        <v>1736</v>
      </c>
      <c r="I177" s="541">
        <v>834.62</v>
      </c>
      <c r="J177" s="541">
        <v>2</v>
      </c>
      <c r="K177" s="542">
        <v>1669.24</v>
      </c>
    </row>
    <row r="178" spans="1:11" ht="14.4" customHeight="1" x14ac:dyDescent="0.3">
      <c r="A178" s="528" t="s">
        <v>450</v>
      </c>
      <c r="B178" s="529" t="s">
        <v>451</v>
      </c>
      <c r="C178" s="532" t="s">
        <v>455</v>
      </c>
      <c r="D178" s="561" t="s">
        <v>657</v>
      </c>
      <c r="E178" s="532" t="s">
        <v>1805</v>
      </c>
      <c r="F178" s="561" t="s">
        <v>1806</v>
      </c>
      <c r="G178" s="532" t="s">
        <v>1437</v>
      </c>
      <c r="H178" s="532" t="s">
        <v>1438</v>
      </c>
      <c r="I178" s="541">
        <v>2.8800000000000003</v>
      </c>
      <c r="J178" s="541">
        <v>200</v>
      </c>
      <c r="K178" s="542">
        <v>576</v>
      </c>
    </row>
    <row r="179" spans="1:11" ht="14.4" customHeight="1" x14ac:dyDescent="0.3">
      <c r="A179" s="528" t="s">
        <v>450</v>
      </c>
      <c r="B179" s="529" t="s">
        <v>451</v>
      </c>
      <c r="C179" s="532" t="s">
        <v>455</v>
      </c>
      <c r="D179" s="561" t="s">
        <v>657</v>
      </c>
      <c r="E179" s="532" t="s">
        <v>1805</v>
      </c>
      <c r="F179" s="561" t="s">
        <v>1806</v>
      </c>
      <c r="G179" s="532" t="s">
        <v>1737</v>
      </c>
      <c r="H179" s="532" t="s">
        <v>1738</v>
      </c>
      <c r="I179" s="541">
        <v>8.3800000000000008</v>
      </c>
      <c r="J179" s="541">
        <v>3</v>
      </c>
      <c r="K179" s="542">
        <v>25.14</v>
      </c>
    </row>
    <row r="180" spans="1:11" ht="14.4" customHeight="1" x14ac:dyDescent="0.3">
      <c r="A180" s="528" t="s">
        <v>450</v>
      </c>
      <c r="B180" s="529" t="s">
        <v>451</v>
      </c>
      <c r="C180" s="532" t="s">
        <v>455</v>
      </c>
      <c r="D180" s="561" t="s">
        <v>657</v>
      </c>
      <c r="E180" s="532" t="s">
        <v>1805</v>
      </c>
      <c r="F180" s="561" t="s">
        <v>1806</v>
      </c>
      <c r="G180" s="532" t="s">
        <v>1739</v>
      </c>
      <c r="H180" s="532" t="s">
        <v>1740</v>
      </c>
      <c r="I180" s="541">
        <v>9.59</v>
      </c>
      <c r="J180" s="541">
        <v>3</v>
      </c>
      <c r="K180" s="542">
        <v>28.77</v>
      </c>
    </row>
    <row r="181" spans="1:11" ht="14.4" customHeight="1" x14ac:dyDescent="0.3">
      <c r="A181" s="528" t="s">
        <v>450</v>
      </c>
      <c r="B181" s="529" t="s">
        <v>451</v>
      </c>
      <c r="C181" s="532" t="s">
        <v>455</v>
      </c>
      <c r="D181" s="561" t="s">
        <v>657</v>
      </c>
      <c r="E181" s="532" t="s">
        <v>1805</v>
      </c>
      <c r="F181" s="561" t="s">
        <v>1806</v>
      </c>
      <c r="G181" s="532" t="s">
        <v>1439</v>
      </c>
      <c r="H181" s="532" t="s">
        <v>1440</v>
      </c>
      <c r="I181" s="541">
        <v>4.79</v>
      </c>
      <c r="J181" s="541">
        <v>144</v>
      </c>
      <c r="K181" s="542">
        <v>689.88</v>
      </c>
    </row>
    <row r="182" spans="1:11" ht="14.4" customHeight="1" x14ac:dyDescent="0.3">
      <c r="A182" s="528" t="s">
        <v>450</v>
      </c>
      <c r="B182" s="529" t="s">
        <v>451</v>
      </c>
      <c r="C182" s="532" t="s">
        <v>455</v>
      </c>
      <c r="D182" s="561" t="s">
        <v>657</v>
      </c>
      <c r="E182" s="532" t="s">
        <v>1805</v>
      </c>
      <c r="F182" s="561" t="s">
        <v>1806</v>
      </c>
      <c r="G182" s="532" t="s">
        <v>1741</v>
      </c>
      <c r="H182" s="532" t="s">
        <v>1742</v>
      </c>
      <c r="I182" s="541">
        <v>1.05</v>
      </c>
      <c r="J182" s="541">
        <v>500</v>
      </c>
      <c r="K182" s="542">
        <v>522.75</v>
      </c>
    </row>
    <row r="183" spans="1:11" ht="14.4" customHeight="1" x14ac:dyDescent="0.3">
      <c r="A183" s="528" t="s">
        <v>450</v>
      </c>
      <c r="B183" s="529" t="s">
        <v>451</v>
      </c>
      <c r="C183" s="532" t="s">
        <v>455</v>
      </c>
      <c r="D183" s="561" t="s">
        <v>657</v>
      </c>
      <c r="E183" s="532" t="s">
        <v>1805</v>
      </c>
      <c r="F183" s="561" t="s">
        <v>1806</v>
      </c>
      <c r="G183" s="532" t="s">
        <v>1743</v>
      </c>
      <c r="H183" s="532" t="s">
        <v>1744</v>
      </c>
      <c r="I183" s="541">
        <v>128.71</v>
      </c>
      <c r="J183" s="541">
        <v>20</v>
      </c>
      <c r="K183" s="542">
        <v>2574.16</v>
      </c>
    </row>
    <row r="184" spans="1:11" ht="14.4" customHeight="1" x14ac:dyDescent="0.3">
      <c r="A184" s="528" t="s">
        <v>450</v>
      </c>
      <c r="B184" s="529" t="s">
        <v>451</v>
      </c>
      <c r="C184" s="532" t="s">
        <v>455</v>
      </c>
      <c r="D184" s="561" t="s">
        <v>657</v>
      </c>
      <c r="E184" s="532" t="s">
        <v>1805</v>
      </c>
      <c r="F184" s="561" t="s">
        <v>1806</v>
      </c>
      <c r="G184" s="532" t="s">
        <v>1745</v>
      </c>
      <c r="H184" s="532" t="s">
        <v>1746</v>
      </c>
      <c r="I184" s="541">
        <v>221.49</v>
      </c>
      <c r="J184" s="541">
        <v>10</v>
      </c>
      <c r="K184" s="542">
        <v>2214.9</v>
      </c>
    </row>
    <row r="185" spans="1:11" ht="14.4" customHeight="1" x14ac:dyDescent="0.3">
      <c r="A185" s="528" t="s">
        <v>450</v>
      </c>
      <c r="B185" s="529" t="s">
        <v>451</v>
      </c>
      <c r="C185" s="532" t="s">
        <v>455</v>
      </c>
      <c r="D185" s="561" t="s">
        <v>657</v>
      </c>
      <c r="E185" s="532" t="s">
        <v>1805</v>
      </c>
      <c r="F185" s="561" t="s">
        <v>1806</v>
      </c>
      <c r="G185" s="532" t="s">
        <v>1747</v>
      </c>
      <c r="H185" s="532" t="s">
        <v>1748</v>
      </c>
      <c r="I185" s="541">
        <v>16.329999999999998</v>
      </c>
      <c r="J185" s="541">
        <v>80</v>
      </c>
      <c r="K185" s="542">
        <v>1306.4000000000001</v>
      </c>
    </row>
    <row r="186" spans="1:11" ht="14.4" customHeight="1" x14ac:dyDescent="0.3">
      <c r="A186" s="528" t="s">
        <v>450</v>
      </c>
      <c r="B186" s="529" t="s">
        <v>451</v>
      </c>
      <c r="C186" s="532" t="s">
        <v>455</v>
      </c>
      <c r="D186" s="561" t="s">
        <v>657</v>
      </c>
      <c r="E186" s="532" t="s">
        <v>1805</v>
      </c>
      <c r="F186" s="561" t="s">
        <v>1806</v>
      </c>
      <c r="G186" s="532" t="s">
        <v>1749</v>
      </c>
      <c r="H186" s="532" t="s">
        <v>1750</v>
      </c>
      <c r="I186" s="541">
        <v>22.3</v>
      </c>
      <c r="J186" s="541">
        <v>20</v>
      </c>
      <c r="K186" s="542">
        <v>445.97</v>
      </c>
    </row>
    <row r="187" spans="1:11" ht="14.4" customHeight="1" x14ac:dyDescent="0.3">
      <c r="A187" s="528" t="s">
        <v>450</v>
      </c>
      <c r="B187" s="529" t="s">
        <v>451</v>
      </c>
      <c r="C187" s="532" t="s">
        <v>455</v>
      </c>
      <c r="D187" s="561" t="s">
        <v>657</v>
      </c>
      <c r="E187" s="532" t="s">
        <v>1805</v>
      </c>
      <c r="F187" s="561" t="s">
        <v>1806</v>
      </c>
      <c r="G187" s="532" t="s">
        <v>1443</v>
      </c>
      <c r="H187" s="532" t="s">
        <v>1444</v>
      </c>
      <c r="I187" s="541">
        <v>69</v>
      </c>
      <c r="J187" s="541">
        <v>10</v>
      </c>
      <c r="K187" s="542">
        <v>690</v>
      </c>
    </row>
    <row r="188" spans="1:11" ht="14.4" customHeight="1" x14ac:dyDescent="0.3">
      <c r="A188" s="528" t="s">
        <v>450</v>
      </c>
      <c r="B188" s="529" t="s">
        <v>451</v>
      </c>
      <c r="C188" s="532" t="s">
        <v>455</v>
      </c>
      <c r="D188" s="561" t="s">
        <v>657</v>
      </c>
      <c r="E188" s="532" t="s">
        <v>1805</v>
      </c>
      <c r="F188" s="561" t="s">
        <v>1806</v>
      </c>
      <c r="G188" s="532" t="s">
        <v>1751</v>
      </c>
      <c r="H188" s="532" t="s">
        <v>1752</v>
      </c>
      <c r="I188" s="541">
        <v>15.64</v>
      </c>
      <c r="J188" s="541">
        <v>10</v>
      </c>
      <c r="K188" s="542">
        <v>156.4</v>
      </c>
    </row>
    <row r="189" spans="1:11" ht="14.4" customHeight="1" x14ac:dyDescent="0.3">
      <c r="A189" s="528" t="s">
        <v>450</v>
      </c>
      <c r="B189" s="529" t="s">
        <v>451</v>
      </c>
      <c r="C189" s="532" t="s">
        <v>455</v>
      </c>
      <c r="D189" s="561" t="s">
        <v>657</v>
      </c>
      <c r="E189" s="532" t="s">
        <v>1805</v>
      </c>
      <c r="F189" s="561" t="s">
        <v>1806</v>
      </c>
      <c r="G189" s="532" t="s">
        <v>1753</v>
      </c>
      <c r="H189" s="532" t="s">
        <v>1754</v>
      </c>
      <c r="I189" s="541">
        <v>355.35</v>
      </c>
      <c r="J189" s="541">
        <v>2</v>
      </c>
      <c r="K189" s="542">
        <v>710.7</v>
      </c>
    </row>
    <row r="190" spans="1:11" ht="14.4" customHeight="1" x14ac:dyDescent="0.3">
      <c r="A190" s="528" t="s">
        <v>450</v>
      </c>
      <c r="B190" s="529" t="s">
        <v>451</v>
      </c>
      <c r="C190" s="532" t="s">
        <v>455</v>
      </c>
      <c r="D190" s="561" t="s">
        <v>657</v>
      </c>
      <c r="E190" s="532" t="s">
        <v>1805</v>
      </c>
      <c r="F190" s="561" t="s">
        <v>1806</v>
      </c>
      <c r="G190" s="532" t="s">
        <v>1755</v>
      </c>
      <c r="H190" s="532" t="s">
        <v>1756</v>
      </c>
      <c r="I190" s="541">
        <v>98.44</v>
      </c>
      <c r="J190" s="541">
        <v>5</v>
      </c>
      <c r="K190" s="542">
        <v>492.2</v>
      </c>
    </row>
    <row r="191" spans="1:11" ht="14.4" customHeight="1" x14ac:dyDescent="0.3">
      <c r="A191" s="528" t="s">
        <v>450</v>
      </c>
      <c r="B191" s="529" t="s">
        <v>451</v>
      </c>
      <c r="C191" s="532" t="s">
        <v>455</v>
      </c>
      <c r="D191" s="561" t="s">
        <v>657</v>
      </c>
      <c r="E191" s="532" t="s">
        <v>1805</v>
      </c>
      <c r="F191" s="561" t="s">
        <v>1806</v>
      </c>
      <c r="G191" s="532" t="s">
        <v>1757</v>
      </c>
      <c r="H191" s="532" t="s">
        <v>1758</v>
      </c>
      <c r="I191" s="541">
        <v>67.06</v>
      </c>
      <c r="J191" s="541">
        <v>30</v>
      </c>
      <c r="K191" s="542">
        <v>2011.87</v>
      </c>
    </row>
    <row r="192" spans="1:11" ht="14.4" customHeight="1" x14ac:dyDescent="0.3">
      <c r="A192" s="528" t="s">
        <v>450</v>
      </c>
      <c r="B192" s="529" t="s">
        <v>451</v>
      </c>
      <c r="C192" s="532" t="s">
        <v>455</v>
      </c>
      <c r="D192" s="561" t="s">
        <v>657</v>
      </c>
      <c r="E192" s="532" t="s">
        <v>1807</v>
      </c>
      <c r="F192" s="561" t="s">
        <v>1808</v>
      </c>
      <c r="G192" s="532" t="s">
        <v>1455</v>
      </c>
      <c r="H192" s="532" t="s">
        <v>1456</v>
      </c>
      <c r="I192" s="541">
        <v>2.9</v>
      </c>
      <c r="J192" s="541">
        <v>100</v>
      </c>
      <c r="K192" s="542">
        <v>290</v>
      </c>
    </row>
    <row r="193" spans="1:11" ht="14.4" customHeight="1" x14ac:dyDescent="0.3">
      <c r="A193" s="528" t="s">
        <v>450</v>
      </c>
      <c r="B193" s="529" t="s">
        <v>451</v>
      </c>
      <c r="C193" s="532" t="s">
        <v>455</v>
      </c>
      <c r="D193" s="561" t="s">
        <v>657</v>
      </c>
      <c r="E193" s="532" t="s">
        <v>1807</v>
      </c>
      <c r="F193" s="561" t="s">
        <v>1808</v>
      </c>
      <c r="G193" s="532" t="s">
        <v>1759</v>
      </c>
      <c r="H193" s="532" t="s">
        <v>1760</v>
      </c>
      <c r="I193" s="541">
        <v>1.0900000000000001</v>
      </c>
      <c r="J193" s="541">
        <v>400</v>
      </c>
      <c r="K193" s="542">
        <v>436</v>
      </c>
    </row>
    <row r="194" spans="1:11" ht="14.4" customHeight="1" x14ac:dyDescent="0.3">
      <c r="A194" s="528" t="s">
        <v>450</v>
      </c>
      <c r="B194" s="529" t="s">
        <v>451</v>
      </c>
      <c r="C194" s="532" t="s">
        <v>455</v>
      </c>
      <c r="D194" s="561" t="s">
        <v>657</v>
      </c>
      <c r="E194" s="532" t="s">
        <v>1807</v>
      </c>
      <c r="F194" s="561" t="s">
        <v>1808</v>
      </c>
      <c r="G194" s="532" t="s">
        <v>1761</v>
      </c>
      <c r="H194" s="532" t="s">
        <v>1762</v>
      </c>
      <c r="I194" s="541">
        <v>1.6749999999999998</v>
      </c>
      <c r="J194" s="541">
        <v>400</v>
      </c>
      <c r="K194" s="542">
        <v>670</v>
      </c>
    </row>
    <row r="195" spans="1:11" ht="14.4" customHeight="1" x14ac:dyDescent="0.3">
      <c r="A195" s="528" t="s">
        <v>450</v>
      </c>
      <c r="B195" s="529" t="s">
        <v>451</v>
      </c>
      <c r="C195" s="532" t="s">
        <v>455</v>
      </c>
      <c r="D195" s="561" t="s">
        <v>657</v>
      </c>
      <c r="E195" s="532" t="s">
        <v>1807</v>
      </c>
      <c r="F195" s="561" t="s">
        <v>1808</v>
      </c>
      <c r="G195" s="532" t="s">
        <v>1459</v>
      </c>
      <c r="H195" s="532" t="s">
        <v>1460</v>
      </c>
      <c r="I195" s="541">
        <v>0.48</v>
      </c>
      <c r="J195" s="541">
        <v>200</v>
      </c>
      <c r="K195" s="542">
        <v>96</v>
      </c>
    </row>
    <row r="196" spans="1:11" ht="14.4" customHeight="1" x14ac:dyDescent="0.3">
      <c r="A196" s="528" t="s">
        <v>450</v>
      </c>
      <c r="B196" s="529" t="s">
        <v>451</v>
      </c>
      <c r="C196" s="532" t="s">
        <v>455</v>
      </c>
      <c r="D196" s="561" t="s">
        <v>657</v>
      </c>
      <c r="E196" s="532" t="s">
        <v>1807</v>
      </c>
      <c r="F196" s="561" t="s">
        <v>1808</v>
      </c>
      <c r="G196" s="532" t="s">
        <v>1461</v>
      </c>
      <c r="H196" s="532" t="s">
        <v>1462</v>
      </c>
      <c r="I196" s="541">
        <v>0.67</v>
      </c>
      <c r="J196" s="541">
        <v>100</v>
      </c>
      <c r="K196" s="542">
        <v>67</v>
      </c>
    </row>
    <row r="197" spans="1:11" ht="14.4" customHeight="1" x14ac:dyDescent="0.3">
      <c r="A197" s="528" t="s">
        <v>450</v>
      </c>
      <c r="B197" s="529" t="s">
        <v>451</v>
      </c>
      <c r="C197" s="532" t="s">
        <v>455</v>
      </c>
      <c r="D197" s="561" t="s">
        <v>657</v>
      </c>
      <c r="E197" s="532" t="s">
        <v>1807</v>
      </c>
      <c r="F197" s="561" t="s">
        <v>1808</v>
      </c>
      <c r="G197" s="532" t="s">
        <v>1763</v>
      </c>
      <c r="H197" s="532" t="s">
        <v>1764</v>
      </c>
      <c r="I197" s="541">
        <v>4.3099999999999996</v>
      </c>
      <c r="J197" s="541">
        <v>100</v>
      </c>
      <c r="K197" s="542">
        <v>431.06</v>
      </c>
    </row>
    <row r="198" spans="1:11" ht="14.4" customHeight="1" x14ac:dyDescent="0.3">
      <c r="A198" s="528" t="s">
        <v>450</v>
      </c>
      <c r="B198" s="529" t="s">
        <v>451</v>
      </c>
      <c r="C198" s="532" t="s">
        <v>455</v>
      </c>
      <c r="D198" s="561" t="s">
        <v>657</v>
      </c>
      <c r="E198" s="532" t="s">
        <v>1807</v>
      </c>
      <c r="F198" s="561" t="s">
        <v>1808</v>
      </c>
      <c r="G198" s="532" t="s">
        <v>1765</v>
      </c>
      <c r="H198" s="532" t="s">
        <v>1766</v>
      </c>
      <c r="I198" s="541">
        <v>1.99</v>
      </c>
      <c r="J198" s="541">
        <v>50</v>
      </c>
      <c r="K198" s="542">
        <v>99.5</v>
      </c>
    </row>
    <row r="199" spans="1:11" ht="14.4" customHeight="1" x14ac:dyDescent="0.3">
      <c r="A199" s="528" t="s">
        <v>450</v>
      </c>
      <c r="B199" s="529" t="s">
        <v>451</v>
      </c>
      <c r="C199" s="532" t="s">
        <v>455</v>
      </c>
      <c r="D199" s="561" t="s">
        <v>657</v>
      </c>
      <c r="E199" s="532" t="s">
        <v>1807</v>
      </c>
      <c r="F199" s="561" t="s">
        <v>1808</v>
      </c>
      <c r="G199" s="532" t="s">
        <v>1767</v>
      </c>
      <c r="H199" s="532" t="s">
        <v>1768</v>
      </c>
      <c r="I199" s="541">
        <v>2.17</v>
      </c>
      <c r="J199" s="541">
        <v>50</v>
      </c>
      <c r="K199" s="542">
        <v>108.5</v>
      </c>
    </row>
    <row r="200" spans="1:11" ht="14.4" customHeight="1" x14ac:dyDescent="0.3">
      <c r="A200" s="528" t="s">
        <v>450</v>
      </c>
      <c r="B200" s="529" t="s">
        <v>451</v>
      </c>
      <c r="C200" s="532" t="s">
        <v>455</v>
      </c>
      <c r="D200" s="561" t="s">
        <v>657</v>
      </c>
      <c r="E200" s="532" t="s">
        <v>1807</v>
      </c>
      <c r="F200" s="561" t="s">
        <v>1808</v>
      </c>
      <c r="G200" s="532" t="s">
        <v>1769</v>
      </c>
      <c r="H200" s="532" t="s">
        <v>1770</v>
      </c>
      <c r="I200" s="541">
        <v>2.7</v>
      </c>
      <c r="J200" s="541">
        <v>50</v>
      </c>
      <c r="K200" s="542">
        <v>135</v>
      </c>
    </row>
    <row r="201" spans="1:11" ht="14.4" customHeight="1" x14ac:dyDescent="0.3">
      <c r="A201" s="528" t="s">
        <v>450</v>
      </c>
      <c r="B201" s="529" t="s">
        <v>451</v>
      </c>
      <c r="C201" s="532" t="s">
        <v>455</v>
      </c>
      <c r="D201" s="561" t="s">
        <v>657</v>
      </c>
      <c r="E201" s="532" t="s">
        <v>1807</v>
      </c>
      <c r="F201" s="561" t="s">
        <v>1808</v>
      </c>
      <c r="G201" s="532" t="s">
        <v>1477</v>
      </c>
      <c r="H201" s="532" t="s">
        <v>1478</v>
      </c>
      <c r="I201" s="541">
        <v>12.1</v>
      </c>
      <c r="J201" s="541">
        <v>20</v>
      </c>
      <c r="K201" s="542">
        <v>242</v>
      </c>
    </row>
    <row r="202" spans="1:11" ht="14.4" customHeight="1" x14ac:dyDescent="0.3">
      <c r="A202" s="528" t="s">
        <v>450</v>
      </c>
      <c r="B202" s="529" t="s">
        <v>451</v>
      </c>
      <c r="C202" s="532" t="s">
        <v>455</v>
      </c>
      <c r="D202" s="561" t="s">
        <v>657</v>
      </c>
      <c r="E202" s="532" t="s">
        <v>1807</v>
      </c>
      <c r="F202" s="561" t="s">
        <v>1808</v>
      </c>
      <c r="G202" s="532" t="s">
        <v>1771</v>
      </c>
      <c r="H202" s="532" t="s">
        <v>1772</v>
      </c>
      <c r="I202" s="541">
        <v>5.2</v>
      </c>
      <c r="J202" s="541">
        <v>50</v>
      </c>
      <c r="K202" s="542">
        <v>260</v>
      </c>
    </row>
    <row r="203" spans="1:11" ht="14.4" customHeight="1" x14ac:dyDescent="0.3">
      <c r="A203" s="528" t="s">
        <v>450</v>
      </c>
      <c r="B203" s="529" t="s">
        <v>451</v>
      </c>
      <c r="C203" s="532" t="s">
        <v>455</v>
      </c>
      <c r="D203" s="561" t="s">
        <v>657</v>
      </c>
      <c r="E203" s="532" t="s">
        <v>1807</v>
      </c>
      <c r="F203" s="561" t="s">
        <v>1808</v>
      </c>
      <c r="G203" s="532" t="s">
        <v>1773</v>
      </c>
      <c r="H203" s="532" t="s">
        <v>1774</v>
      </c>
      <c r="I203" s="541">
        <v>21.24</v>
      </c>
      <c r="J203" s="541">
        <v>100</v>
      </c>
      <c r="K203" s="542">
        <v>2124</v>
      </c>
    </row>
    <row r="204" spans="1:11" ht="14.4" customHeight="1" x14ac:dyDescent="0.3">
      <c r="A204" s="528" t="s">
        <v>450</v>
      </c>
      <c r="B204" s="529" t="s">
        <v>451</v>
      </c>
      <c r="C204" s="532" t="s">
        <v>455</v>
      </c>
      <c r="D204" s="561" t="s">
        <v>657</v>
      </c>
      <c r="E204" s="532" t="s">
        <v>1807</v>
      </c>
      <c r="F204" s="561" t="s">
        <v>1808</v>
      </c>
      <c r="G204" s="532" t="s">
        <v>1775</v>
      </c>
      <c r="H204" s="532" t="s">
        <v>1776</v>
      </c>
      <c r="I204" s="541">
        <v>30.86</v>
      </c>
      <c r="J204" s="541">
        <v>25</v>
      </c>
      <c r="K204" s="542">
        <v>771.38</v>
      </c>
    </row>
    <row r="205" spans="1:11" ht="14.4" customHeight="1" x14ac:dyDescent="0.3">
      <c r="A205" s="528" t="s">
        <v>450</v>
      </c>
      <c r="B205" s="529" t="s">
        <v>451</v>
      </c>
      <c r="C205" s="532" t="s">
        <v>455</v>
      </c>
      <c r="D205" s="561" t="s">
        <v>657</v>
      </c>
      <c r="E205" s="532" t="s">
        <v>1807</v>
      </c>
      <c r="F205" s="561" t="s">
        <v>1808</v>
      </c>
      <c r="G205" s="532" t="s">
        <v>1777</v>
      </c>
      <c r="H205" s="532" t="s">
        <v>1778</v>
      </c>
      <c r="I205" s="541">
        <v>1.06</v>
      </c>
      <c r="J205" s="541">
        <v>500</v>
      </c>
      <c r="K205" s="542">
        <v>530</v>
      </c>
    </row>
    <row r="206" spans="1:11" ht="14.4" customHeight="1" x14ac:dyDescent="0.3">
      <c r="A206" s="528" t="s">
        <v>450</v>
      </c>
      <c r="B206" s="529" t="s">
        <v>451</v>
      </c>
      <c r="C206" s="532" t="s">
        <v>455</v>
      </c>
      <c r="D206" s="561" t="s">
        <v>657</v>
      </c>
      <c r="E206" s="532" t="s">
        <v>1807</v>
      </c>
      <c r="F206" s="561" t="s">
        <v>1808</v>
      </c>
      <c r="G206" s="532" t="s">
        <v>1779</v>
      </c>
      <c r="H206" s="532" t="s">
        <v>1780</v>
      </c>
      <c r="I206" s="541">
        <v>3.4249999999999998</v>
      </c>
      <c r="J206" s="541">
        <v>100</v>
      </c>
      <c r="K206" s="542">
        <v>342.5</v>
      </c>
    </row>
    <row r="207" spans="1:11" ht="14.4" customHeight="1" x14ac:dyDescent="0.3">
      <c r="A207" s="528" t="s">
        <v>450</v>
      </c>
      <c r="B207" s="529" t="s">
        <v>451</v>
      </c>
      <c r="C207" s="532" t="s">
        <v>455</v>
      </c>
      <c r="D207" s="561" t="s">
        <v>657</v>
      </c>
      <c r="E207" s="532" t="s">
        <v>1807</v>
      </c>
      <c r="F207" s="561" t="s">
        <v>1808</v>
      </c>
      <c r="G207" s="532" t="s">
        <v>1781</v>
      </c>
      <c r="H207" s="532" t="s">
        <v>1782</v>
      </c>
      <c r="I207" s="541">
        <v>904.18</v>
      </c>
      <c r="J207" s="541">
        <v>1</v>
      </c>
      <c r="K207" s="542">
        <v>904.18</v>
      </c>
    </row>
    <row r="208" spans="1:11" ht="14.4" customHeight="1" x14ac:dyDescent="0.3">
      <c r="A208" s="528" t="s">
        <v>450</v>
      </c>
      <c r="B208" s="529" t="s">
        <v>451</v>
      </c>
      <c r="C208" s="532" t="s">
        <v>455</v>
      </c>
      <c r="D208" s="561" t="s">
        <v>657</v>
      </c>
      <c r="E208" s="532" t="s">
        <v>1807</v>
      </c>
      <c r="F208" s="561" t="s">
        <v>1808</v>
      </c>
      <c r="G208" s="532" t="s">
        <v>1783</v>
      </c>
      <c r="H208" s="532" t="s">
        <v>1784</v>
      </c>
      <c r="I208" s="541">
        <v>1209.95</v>
      </c>
      <c r="J208" s="541">
        <v>2</v>
      </c>
      <c r="K208" s="542">
        <v>2419.9</v>
      </c>
    </row>
    <row r="209" spans="1:11" ht="14.4" customHeight="1" x14ac:dyDescent="0.3">
      <c r="A209" s="528" t="s">
        <v>450</v>
      </c>
      <c r="B209" s="529" t="s">
        <v>451</v>
      </c>
      <c r="C209" s="532" t="s">
        <v>455</v>
      </c>
      <c r="D209" s="561" t="s">
        <v>657</v>
      </c>
      <c r="E209" s="532" t="s">
        <v>1807</v>
      </c>
      <c r="F209" s="561" t="s">
        <v>1808</v>
      </c>
      <c r="G209" s="532" t="s">
        <v>1785</v>
      </c>
      <c r="H209" s="532" t="s">
        <v>1786</v>
      </c>
      <c r="I209" s="541">
        <v>2940.5</v>
      </c>
      <c r="J209" s="541">
        <v>1</v>
      </c>
      <c r="K209" s="542">
        <v>2940.5</v>
      </c>
    </row>
    <row r="210" spans="1:11" ht="14.4" customHeight="1" x14ac:dyDescent="0.3">
      <c r="A210" s="528" t="s">
        <v>450</v>
      </c>
      <c r="B210" s="529" t="s">
        <v>451</v>
      </c>
      <c r="C210" s="532" t="s">
        <v>455</v>
      </c>
      <c r="D210" s="561" t="s">
        <v>657</v>
      </c>
      <c r="E210" s="532" t="s">
        <v>1807</v>
      </c>
      <c r="F210" s="561" t="s">
        <v>1808</v>
      </c>
      <c r="G210" s="532" t="s">
        <v>1787</v>
      </c>
      <c r="H210" s="532" t="s">
        <v>1788</v>
      </c>
      <c r="I210" s="541">
        <v>1477.98</v>
      </c>
      <c r="J210" s="541">
        <v>1</v>
      </c>
      <c r="K210" s="542">
        <v>1477.98</v>
      </c>
    </row>
    <row r="211" spans="1:11" ht="14.4" customHeight="1" x14ac:dyDescent="0.3">
      <c r="A211" s="528" t="s">
        <v>450</v>
      </c>
      <c r="B211" s="529" t="s">
        <v>451</v>
      </c>
      <c r="C211" s="532" t="s">
        <v>455</v>
      </c>
      <c r="D211" s="561" t="s">
        <v>657</v>
      </c>
      <c r="E211" s="532" t="s">
        <v>1807</v>
      </c>
      <c r="F211" s="561" t="s">
        <v>1808</v>
      </c>
      <c r="G211" s="532" t="s">
        <v>1789</v>
      </c>
      <c r="H211" s="532" t="s">
        <v>1790</v>
      </c>
      <c r="I211" s="541">
        <v>2420</v>
      </c>
      <c r="J211" s="541">
        <v>1</v>
      </c>
      <c r="K211" s="542">
        <v>2420</v>
      </c>
    </row>
    <row r="212" spans="1:11" ht="14.4" customHeight="1" x14ac:dyDescent="0.3">
      <c r="A212" s="528" t="s">
        <v>450</v>
      </c>
      <c r="B212" s="529" t="s">
        <v>451</v>
      </c>
      <c r="C212" s="532" t="s">
        <v>455</v>
      </c>
      <c r="D212" s="561" t="s">
        <v>657</v>
      </c>
      <c r="E212" s="532" t="s">
        <v>1807</v>
      </c>
      <c r="F212" s="561" t="s">
        <v>1808</v>
      </c>
      <c r="G212" s="532" t="s">
        <v>1791</v>
      </c>
      <c r="H212" s="532" t="s">
        <v>1792</v>
      </c>
      <c r="I212" s="541">
        <v>3025</v>
      </c>
      <c r="J212" s="541">
        <v>1</v>
      </c>
      <c r="K212" s="542">
        <v>3025</v>
      </c>
    </row>
    <row r="213" spans="1:11" ht="14.4" customHeight="1" x14ac:dyDescent="0.3">
      <c r="A213" s="528" t="s">
        <v>450</v>
      </c>
      <c r="B213" s="529" t="s">
        <v>451</v>
      </c>
      <c r="C213" s="532" t="s">
        <v>455</v>
      </c>
      <c r="D213" s="561" t="s">
        <v>657</v>
      </c>
      <c r="E213" s="532" t="s">
        <v>1823</v>
      </c>
      <c r="F213" s="561" t="s">
        <v>1824</v>
      </c>
      <c r="G213" s="532" t="s">
        <v>1793</v>
      </c>
      <c r="H213" s="532" t="s">
        <v>1794</v>
      </c>
      <c r="I213" s="541">
        <v>8.17</v>
      </c>
      <c r="J213" s="541">
        <v>10</v>
      </c>
      <c r="K213" s="542">
        <v>81.7</v>
      </c>
    </row>
    <row r="214" spans="1:11" ht="14.4" customHeight="1" x14ac:dyDescent="0.3">
      <c r="A214" s="528" t="s">
        <v>450</v>
      </c>
      <c r="B214" s="529" t="s">
        <v>451</v>
      </c>
      <c r="C214" s="532" t="s">
        <v>455</v>
      </c>
      <c r="D214" s="561" t="s">
        <v>657</v>
      </c>
      <c r="E214" s="532" t="s">
        <v>1811</v>
      </c>
      <c r="F214" s="561" t="s">
        <v>1812</v>
      </c>
      <c r="G214" s="532" t="s">
        <v>1523</v>
      </c>
      <c r="H214" s="532" t="s">
        <v>1524</v>
      </c>
      <c r="I214" s="541">
        <v>94.82</v>
      </c>
      <c r="J214" s="541">
        <v>36</v>
      </c>
      <c r="K214" s="542">
        <v>3413.43</v>
      </c>
    </row>
    <row r="215" spans="1:11" ht="14.4" customHeight="1" x14ac:dyDescent="0.3">
      <c r="A215" s="528" t="s">
        <v>450</v>
      </c>
      <c r="B215" s="529" t="s">
        <v>451</v>
      </c>
      <c r="C215" s="532" t="s">
        <v>455</v>
      </c>
      <c r="D215" s="561" t="s">
        <v>657</v>
      </c>
      <c r="E215" s="532" t="s">
        <v>1811</v>
      </c>
      <c r="F215" s="561" t="s">
        <v>1812</v>
      </c>
      <c r="G215" s="532" t="s">
        <v>1525</v>
      </c>
      <c r="H215" s="532" t="s">
        <v>1526</v>
      </c>
      <c r="I215" s="541">
        <v>78.2</v>
      </c>
      <c r="J215" s="541">
        <v>12</v>
      </c>
      <c r="K215" s="542">
        <v>938.4</v>
      </c>
    </row>
    <row r="216" spans="1:11" ht="14.4" customHeight="1" x14ac:dyDescent="0.3">
      <c r="A216" s="528" t="s">
        <v>450</v>
      </c>
      <c r="B216" s="529" t="s">
        <v>451</v>
      </c>
      <c r="C216" s="532" t="s">
        <v>455</v>
      </c>
      <c r="D216" s="561" t="s">
        <v>657</v>
      </c>
      <c r="E216" s="532" t="s">
        <v>1811</v>
      </c>
      <c r="F216" s="561" t="s">
        <v>1812</v>
      </c>
      <c r="G216" s="532" t="s">
        <v>1535</v>
      </c>
      <c r="H216" s="532" t="s">
        <v>1536</v>
      </c>
      <c r="I216" s="541">
        <v>80.16</v>
      </c>
      <c r="J216" s="541">
        <v>12</v>
      </c>
      <c r="K216" s="542">
        <v>961.92</v>
      </c>
    </row>
    <row r="217" spans="1:11" ht="14.4" customHeight="1" x14ac:dyDescent="0.3">
      <c r="A217" s="528" t="s">
        <v>450</v>
      </c>
      <c r="B217" s="529" t="s">
        <v>451</v>
      </c>
      <c r="C217" s="532" t="s">
        <v>455</v>
      </c>
      <c r="D217" s="561" t="s">
        <v>657</v>
      </c>
      <c r="E217" s="532" t="s">
        <v>1811</v>
      </c>
      <c r="F217" s="561" t="s">
        <v>1812</v>
      </c>
      <c r="G217" s="532" t="s">
        <v>1539</v>
      </c>
      <c r="H217" s="532" t="s">
        <v>1540</v>
      </c>
      <c r="I217" s="541">
        <v>115.41</v>
      </c>
      <c r="J217" s="541">
        <v>36</v>
      </c>
      <c r="K217" s="542">
        <v>4154.72</v>
      </c>
    </row>
    <row r="218" spans="1:11" ht="14.4" customHeight="1" x14ac:dyDescent="0.3">
      <c r="A218" s="528" t="s">
        <v>450</v>
      </c>
      <c r="B218" s="529" t="s">
        <v>451</v>
      </c>
      <c r="C218" s="532" t="s">
        <v>455</v>
      </c>
      <c r="D218" s="561" t="s">
        <v>657</v>
      </c>
      <c r="E218" s="532" t="s">
        <v>1813</v>
      </c>
      <c r="F218" s="561" t="s">
        <v>1814</v>
      </c>
      <c r="G218" s="532" t="s">
        <v>1559</v>
      </c>
      <c r="H218" s="532" t="s">
        <v>1560</v>
      </c>
      <c r="I218" s="541">
        <v>0.3</v>
      </c>
      <c r="J218" s="541">
        <v>200</v>
      </c>
      <c r="K218" s="542">
        <v>60</v>
      </c>
    </row>
    <row r="219" spans="1:11" ht="14.4" customHeight="1" x14ac:dyDescent="0.3">
      <c r="A219" s="528" t="s">
        <v>450</v>
      </c>
      <c r="B219" s="529" t="s">
        <v>451</v>
      </c>
      <c r="C219" s="532" t="s">
        <v>455</v>
      </c>
      <c r="D219" s="561" t="s">
        <v>657</v>
      </c>
      <c r="E219" s="532" t="s">
        <v>1813</v>
      </c>
      <c r="F219" s="561" t="s">
        <v>1814</v>
      </c>
      <c r="G219" s="532" t="s">
        <v>1561</v>
      </c>
      <c r="H219" s="532" t="s">
        <v>1562</v>
      </c>
      <c r="I219" s="541">
        <v>0.48499999999999999</v>
      </c>
      <c r="J219" s="541">
        <v>500</v>
      </c>
      <c r="K219" s="542">
        <v>242</v>
      </c>
    </row>
    <row r="220" spans="1:11" ht="14.4" customHeight="1" x14ac:dyDescent="0.3">
      <c r="A220" s="528" t="s">
        <v>450</v>
      </c>
      <c r="B220" s="529" t="s">
        <v>451</v>
      </c>
      <c r="C220" s="532" t="s">
        <v>455</v>
      </c>
      <c r="D220" s="561" t="s">
        <v>657</v>
      </c>
      <c r="E220" s="532" t="s">
        <v>1813</v>
      </c>
      <c r="F220" s="561" t="s">
        <v>1814</v>
      </c>
      <c r="G220" s="532" t="s">
        <v>1795</v>
      </c>
      <c r="H220" s="532" t="s">
        <v>1796</v>
      </c>
      <c r="I220" s="541">
        <v>1.8</v>
      </c>
      <c r="J220" s="541">
        <v>50</v>
      </c>
      <c r="K220" s="542">
        <v>90</v>
      </c>
    </row>
    <row r="221" spans="1:11" ht="14.4" customHeight="1" x14ac:dyDescent="0.3">
      <c r="A221" s="528" t="s">
        <v>450</v>
      </c>
      <c r="B221" s="529" t="s">
        <v>451</v>
      </c>
      <c r="C221" s="532" t="s">
        <v>455</v>
      </c>
      <c r="D221" s="561" t="s">
        <v>657</v>
      </c>
      <c r="E221" s="532" t="s">
        <v>1815</v>
      </c>
      <c r="F221" s="561" t="s">
        <v>1816</v>
      </c>
      <c r="G221" s="532" t="s">
        <v>1797</v>
      </c>
      <c r="H221" s="532" t="s">
        <v>1798</v>
      </c>
      <c r="I221" s="541">
        <v>0.73</v>
      </c>
      <c r="J221" s="541">
        <v>500</v>
      </c>
      <c r="K221" s="542">
        <v>363</v>
      </c>
    </row>
    <row r="222" spans="1:11" ht="14.4" customHeight="1" x14ac:dyDescent="0.3">
      <c r="A222" s="528" t="s">
        <v>450</v>
      </c>
      <c r="B222" s="529" t="s">
        <v>451</v>
      </c>
      <c r="C222" s="532" t="s">
        <v>455</v>
      </c>
      <c r="D222" s="561" t="s">
        <v>657</v>
      </c>
      <c r="E222" s="532" t="s">
        <v>1815</v>
      </c>
      <c r="F222" s="561" t="s">
        <v>1816</v>
      </c>
      <c r="G222" s="532" t="s">
        <v>1799</v>
      </c>
      <c r="H222" s="532" t="s">
        <v>1800</v>
      </c>
      <c r="I222" s="541">
        <v>0.73</v>
      </c>
      <c r="J222" s="541">
        <v>5000</v>
      </c>
      <c r="K222" s="542">
        <v>3630</v>
      </c>
    </row>
    <row r="223" spans="1:11" ht="14.4" customHeight="1" x14ac:dyDescent="0.3">
      <c r="A223" s="528" t="s">
        <v>450</v>
      </c>
      <c r="B223" s="529" t="s">
        <v>451</v>
      </c>
      <c r="C223" s="532" t="s">
        <v>455</v>
      </c>
      <c r="D223" s="561" t="s">
        <v>657</v>
      </c>
      <c r="E223" s="532" t="s">
        <v>1815</v>
      </c>
      <c r="F223" s="561" t="s">
        <v>1816</v>
      </c>
      <c r="G223" s="532" t="s">
        <v>1801</v>
      </c>
      <c r="H223" s="532" t="s">
        <v>1802</v>
      </c>
      <c r="I223" s="541">
        <v>0.73</v>
      </c>
      <c r="J223" s="541">
        <v>5000</v>
      </c>
      <c r="K223" s="542">
        <v>3630</v>
      </c>
    </row>
    <row r="224" spans="1:11" ht="14.4" customHeight="1" thickBot="1" x14ac:dyDescent="0.35">
      <c r="A224" s="520" t="s">
        <v>450</v>
      </c>
      <c r="B224" s="521" t="s">
        <v>451</v>
      </c>
      <c r="C224" s="524" t="s">
        <v>455</v>
      </c>
      <c r="D224" s="562" t="s">
        <v>657</v>
      </c>
      <c r="E224" s="524" t="s">
        <v>1815</v>
      </c>
      <c r="F224" s="562" t="s">
        <v>1816</v>
      </c>
      <c r="G224" s="524" t="s">
        <v>1803</v>
      </c>
      <c r="H224" s="524" t="s">
        <v>1804</v>
      </c>
      <c r="I224" s="543">
        <v>0.71</v>
      </c>
      <c r="J224" s="543">
        <v>200</v>
      </c>
      <c r="K224" s="544">
        <v>142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K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0" width="13.109375" customWidth="1"/>
  </cols>
  <sheetData>
    <row r="1" spans="1:11" ht="18.600000000000001" thickBot="1" x14ac:dyDescent="0.4">
      <c r="A1" s="388" t="s">
        <v>107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1" ht="15" thickBot="1" x14ac:dyDescent="0.35">
      <c r="A2" s="239" t="s">
        <v>252</v>
      </c>
      <c r="B2" s="240"/>
      <c r="C2" s="240"/>
      <c r="D2" s="240"/>
      <c r="E2" s="240"/>
      <c r="F2" s="240"/>
      <c r="G2" s="240"/>
      <c r="H2" s="240"/>
      <c r="I2" s="240"/>
    </row>
    <row r="3" spans="1:11" x14ac:dyDescent="0.3">
      <c r="A3" s="256" t="s">
        <v>197</v>
      </c>
      <c r="B3" s="386" t="s">
        <v>180</v>
      </c>
      <c r="C3" s="241">
        <v>99</v>
      </c>
      <c r="D3" s="259">
        <v>100</v>
      </c>
      <c r="E3" s="259">
        <v>101</v>
      </c>
      <c r="F3" s="259">
        <v>302</v>
      </c>
      <c r="G3" s="259">
        <v>303</v>
      </c>
      <c r="H3" s="259">
        <v>304</v>
      </c>
      <c r="I3" s="259">
        <v>305</v>
      </c>
      <c r="J3" s="577">
        <v>930</v>
      </c>
      <c r="K3" s="592"/>
    </row>
    <row r="4" spans="1:11" ht="24.6" outlineLevel="1" thickBot="1" x14ac:dyDescent="0.35">
      <c r="A4" s="257">
        <v>2016</v>
      </c>
      <c r="B4" s="387"/>
      <c r="C4" s="242" t="s">
        <v>181</v>
      </c>
      <c r="D4" s="260" t="s">
        <v>222</v>
      </c>
      <c r="E4" s="260" t="s">
        <v>223</v>
      </c>
      <c r="F4" s="260" t="s">
        <v>224</v>
      </c>
      <c r="G4" s="260" t="s">
        <v>225</v>
      </c>
      <c r="H4" s="260" t="s">
        <v>226</v>
      </c>
      <c r="I4" s="260" t="s">
        <v>227</v>
      </c>
      <c r="J4" s="578" t="s">
        <v>199</v>
      </c>
      <c r="K4" s="592"/>
    </row>
    <row r="5" spans="1:11" x14ac:dyDescent="0.3">
      <c r="A5" s="243" t="s">
        <v>182</v>
      </c>
      <c r="B5" s="273"/>
      <c r="C5" s="274"/>
      <c r="D5" s="274"/>
      <c r="E5" s="274"/>
      <c r="F5" s="274"/>
      <c r="G5" s="274"/>
      <c r="H5" s="274"/>
      <c r="I5" s="274"/>
      <c r="J5" s="579"/>
      <c r="K5" s="592"/>
    </row>
    <row r="6" spans="1:11" ht="15" collapsed="1" thickBot="1" x14ac:dyDescent="0.35">
      <c r="A6" s="244" t="s">
        <v>73</v>
      </c>
      <c r="B6" s="275">
        <f xml:space="preserve">
TRUNC(IF($A$4&lt;=12,SUMIFS('ON Data'!F:F,'ON Data'!$D:$D,$A$4,'ON Data'!$E:$E,1),SUMIFS('ON Data'!F:F,'ON Data'!$E:$E,1)/'ON Data'!$D$3),1)</f>
        <v>13.2</v>
      </c>
      <c r="C6" s="276">
        <f xml:space="preserve">
TRUNC(IF($A$4&lt;=12,SUMIFS('ON Data'!I:I,'ON Data'!$D:$D,$A$4,'ON Data'!$E:$E,1),SUMIFS('ON Data'!I:I,'ON Data'!$E:$E,1)/'ON Data'!$D$3),1)</f>
        <v>0.6</v>
      </c>
      <c r="D6" s="276">
        <f xml:space="preserve">
TRUNC(IF($A$4&lt;=12,SUMIFS('ON Data'!J:J,'ON Data'!$D:$D,$A$4,'ON Data'!$E:$E,1),SUMIFS('ON Data'!J:J,'ON Data'!$E:$E,1)/'ON Data'!$D$3),1)</f>
        <v>1.2</v>
      </c>
      <c r="E6" s="276">
        <f xml:space="preserve">
TRUNC(IF($A$4&lt;=12,SUMIFS('ON Data'!K:K,'ON Data'!$D:$D,$A$4,'ON Data'!$E:$E,1),SUMIFS('ON Data'!K:K,'ON Data'!$E:$E,1)/'ON Data'!$D$3),1)</f>
        <v>4.5</v>
      </c>
      <c r="F6" s="276">
        <f xml:space="preserve">
TRUNC(IF($A$4&lt;=12,SUMIFS('ON Data'!O:O,'ON Data'!$D:$D,$A$4,'ON Data'!$E:$E,1),SUMIFS('ON Data'!O:O,'ON Data'!$E:$E,1)/'ON Data'!$D$3),1)</f>
        <v>0</v>
      </c>
      <c r="G6" s="276">
        <f xml:space="preserve">
TRUNC(IF($A$4&lt;=12,SUMIFS('ON Data'!P:P,'ON Data'!$D:$D,$A$4,'ON Data'!$E:$E,1),SUMIFS('ON Data'!P:P,'ON Data'!$E:$E,1)/'ON Data'!$D$3),1)</f>
        <v>2.1</v>
      </c>
      <c r="H6" s="276">
        <f xml:space="preserve">
TRUNC(IF($A$4&lt;=12,SUMIFS('ON Data'!Q:Q,'ON Data'!$D:$D,$A$4,'ON Data'!$E:$E,1),SUMIFS('ON Data'!Q:Q,'ON Data'!$E:$E,1)/'ON Data'!$D$3),1)</f>
        <v>1.8</v>
      </c>
      <c r="I6" s="276">
        <f xml:space="preserve">
TRUNC(IF($A$4&lt;=12,SUMIFS('ON Data'!R:R,'ON Data'!$D:$D,$A$4,'ON Data'!$E:$E,1),SUMIFS('ON Data'!R:R,'ON Data'!$E:$E,1)/'ON Data'!$D$3),1)</f>
        <v>1.1000000000000001</v>
      </c>
      <c r="J6" s="580">
        <f xml:space="preserve">
TRUNC(IF($A$4&lt;=12,SUMIFS('ON Data'!AW:AW,'ON Data'!$D:$D,$A$4,'ON Data'!$E:$E,1),SUMIFS('ON Data'!AW:AW,'ON Data'!$E:$E,1)/'ON Data'!$D$3),1)</f>
        <v>1.5</v>
      </c>
      <c r="K6" s="592"/>
    </row>
    <row r="7" spans="1:11" ht="15" hidden="1" outlineLevel="1" thickBot="1" x14ac:dyDescent="0.35">
      <c r="A7" s="244" t="s">
        <v>108</v>
      </c>
      <c r="B7" s="275"/>
      <c r="C7" s="276"/>
      <c r="D7" s="276"/>
      <c r="E7" s="276"/>
      <c r="F7" s="276"/>
      <c r="G7" s="276"/>
      <c r="H7" s="276"/>
      <c r="I7" s="276"/>
      <c r="J7" s="580"/>
      <c r="K7" s="592"/>
    </row>
    <row r="8" spans="1:11" ht="15" hidden="1" outlineLevel="1" thickBot="1" x14ac:dyDescent="0.35">
      <c r="A8" s="244" t="s">
        <v>75</v>
      </c>
      <c r="B8" s="275"/>
      <c r="C8" s="276"/>
      <c r="D8" s="276"/>
      <c r="E8" s="276"/>
      <c r="F8" s="276"/>
      <c r="G8" s="276"/>
      <c r="H8" s="276"/>
      <c r="I8" s="276"/>
      <c r="J8" s="580"/>
      <c r="K8" s="592"/>
    </row>
    <row r="9" spans="1:11" ht="15" hidden="1" outlineLevel="1" thickBot="1" x14ac:dyDescent="0.35">
      <c r="A9" s="245" t="s">
        <v>68</v>
      </c>
      <c r="B9" s="277"/>
      <c r="C9" s="278"/>
      <c r="D9" s="278"/>
      <c r="E9" s="278"/>
      <c r="F9" s="278"/>
      <c r="G9" s="278"/>
      <c r="H9" s="278"/>
      <c r="I9" s="278"/>
      <c r="J9" s="581"/>
      <c r="K9" s="592"/>
    </row>
    <row r="10" spans="1:11" x14ac:dyDescent="0.3">
      <c r="A10" s="246" t="s">
        <v>183</v>
      </c>
      <c r="B10" s="261"/>
      <c r="C10" s="262"/>
      <c r="D10" s="262"/>
      <c r="E10" s="262"/>
      <c r="F10" s="262"/>
      <c r="G10" s="262"/>
      <c r="H10" s="262"/>
      <c r="I10" s="262"/>
      <c r="J10" s="582"/>
      <c r="K10" s="592"/>
    </row>
    <row r="11" spans="1:11" x14ac:dyDescent="0.3">
      <c r="A11" s="247" t="s">
        <v>184</v>
      </c>
      <c r="B11" s="263">
        <f xml:space="preserve">
IF($A$4&lt;=12,SUMIFS('ON Data'!F:F,'ON Data'!$D:$D,$A$4,'ON Data'!$E:$E,2),SUMIFS('ON Data'!F:F,'ON Data'!$E:$E,2))</f>
        <v>14294.8</v>
      </c>
      <c r="C11" s="264">
        <f xml:space="preserve">
IF($A$4&lt;=12,SUMIFS('ON Data'!I:I,'ON Data'!$D:$D,$A$4,'ON Data'!$E:$E,2),SUMIFS('ON Data'!I:I,'ON Data'!$E:$E,2))</f>
        <v>814.4</v>
      </c>
      <c r="D11" s="264">
        <f xml:space="preserve">
IF($A$4&lt;=12,SUMIFS('ON Data'!J:J,'ON Data'!$D:$D,$A$4,'ON Data'!$E:$E,2),SUMIFS('ON Data'!J:J,'ON Data'!$E:$E,2))</f>
        <v>1384</v>
      </c>
      <c r="E11" s="264">
        <f xml:space="preserve">
IF($A$4&lt;=12,SUMIFS('ON Data'!K:K,'ON Data'!$D:$D,$A$4,'ON Data'!$E:$E,2),SUMIFS('ON Data'!K:K,'ON Data'!$E:$E,2))</f>
        <v>4872.3999999999996</v>
      </c>
      <c r="F11" s="264">
        <f xml:space="preserve">
IF($A$4&lt;=12,SUMIFS('ON Data'!O:O,'ON Data'!$D:$D,$A$4,'ON Data'!$E:$E,2),SUMIFS('ON Data'!O:O,'ON Data'!$E:$E,2))</f>
        <v>0</v>
      </c>
      <c r="G11" s="264">
        <f xml:space="preserve">
IF($A$4&lt;=12,SUMIFS('ON Data'!P:P,'ON Data'!$D:$D,$A$4,'ON Data'!$E:$E,2),SUMIFS('ON Data'!P:P,'ON Data'!$E:$E,2))</f>
        <v>2320</v>
      </c>
      <c r="H11" s="264">
        <f xml:space="preserve">
IF($A$4&lt;=12,SUMIFS('ON Data'!Q:Q,'ON Data'!$D:$D,$A$4,'ON Data'!$E:$E,2),SUMIFS('ON Data'!Q:Q,'ON Data'!$E:$E,2))</f>
        <v>2168</v>
      </c>
      <c r="I11" s="264">
        <f xml:space="preserve">
IF($A$4&lt;=12,SUMIFS('ON Data'!R:R,'ON Data'!$D:$D,$A$4,'ON Data'!$E:$E,2),SUMIFS('ON Data'!R:R,'ON Data'!$E:$E,2))</f>
        <v>1024</v>
      </c>
      <c r="J11" s="583">
        <f xml:space="preserve">
IF($A$4&lt;=12,SUMIFS('ON Data'!AW:AW,'ON Data'!$D:$D,$A$4,'ON Data'!$E:$E,2),SUMIFS('ON Data'!AW:AW,'ON Data'!$E:$E,2))</f>
        <v>1712</v>
      </c>
      <c r="K11" s="592"/>
    </row>
    <row r="12" spans="1:11" x14ac:dyDescent="0.3">
      <c r="A12" s="247" t="s">
        <v>185</v>
      </c>
      <c r="B12" s="263">
        <f xml:space="preserve">
IF($A$4&lt;=12,SUMIFS('ON Data'!F:F,'ON Data'!$D:$D,$A$4,'ON Data'!$E:$E,3),SUMIFS('ON Data'!F:F,'ON Data'!$E:$E,3))</f>
        <v>61.5</v>
      </c>
      <c r="C12" s="264">
        <f xml:space="preserve">
IF($A$4&lt;=12,SUMIFS('ON Data'!I:I,'ON Data'!$D:$D,$A$4,'ON Data'!$E:$E,3),SUMIFS('ON Data'!I:I,'ON Data'!$E:$E,3))</f>
        <v>0</v>
      </c>
      <c r="D12" s="264">
        <f xml:space="preserve">
IF($A$4&lt;=12,SUMIFS('ON Data'!J:J,'ON Data'!$D:$D,$A$4,'ON Data'!$E:$E,3),SUMIFS('ON Data'!J:J,'ON Data'!$E:$E,3))</f>
        <v>0</v>
      </c>
      <c r="E12" s="264">
        <f xml:space="preserve">
IF($A$4&lt;=12,SUMIFS('ON Data'!K:K,'ON Data'!$D:$D,$A$4,'ON Data'!$E:$E,3),SUMIFS('ON Data'!K:K,'ON Data'!$E:$E,3))</f>
        <v>61.5</v>
      </c>
      <c r="F12" s="264">
        <f xml:space="preserve">
IF($A$4&lt;=12,SUMIFS('ON Data'!O:O,'ON Data'!$D:$D,$A$4,'ON Data'!$E:$E,3),SUMIFS('ON Data'!O:O,'ON Data'!$E:$E,3))</f>
        <v>0</v>
      </c>
      <c r="G12" s="264">
        <f xml:space="preserve">
IF($A$4&lt;=12,SUMIFS('ON Data'!P:P,'ON Data'!$D:$D,$A$4,'ON Data'!$E:$E,3),SUMIFS('ON Data'!P:P,'ON Data'!$E:$E,3))</f>
        <v>0</v>
      </c>
      <c r="H12" s="264">
        <f xml:space="preserve">
IF($A$4&lt;=12,SUMIFS('ON Data'!Q:Q,'ON Data'!$D:$D,$A$4,'ON Data'!$E:$E,3),SUMIFS('ON Data'!Q:Q,'ON Data'!$E:$E,3))</f>
        <v>0</v>
      </c>
      <c r="I12" s="264">
        <f xml:space="preserve">
IF($A$4&lt;=12,SUMIFS('ON Data'!R:R,'ON Data'!$D:$D,$A$4,'ON Data'!$E:$E,3),SUMIFS('ON Data'!R:R,'ON Data'!$E:$E,3))</f>
        <v>0</v>
      </c>
      <c r="J12" s="583">
        <f xml:space="preserve">
IF($A$4&lt;=12,SUMIFS('ON Data'!AW:AW,'ON Data'!$D:$D,$A$4,'ON Data'!$E:$E,3),SUMIFS('ON Data'!AW:AW,'ON Data'!$E:$E,3))</f>
        <v>0</v>
      </c>
      <c r="K12" s="592"/>
    </row>
    <row r="13" spans="1:11" x14ac:dyDescent="0.3">
      <c r="A13" s="247" t="s">
        <v>192</v>
      </c>
      <c r="B13" s="263">
        <f xml:space="preserve">
IF($A$4&lt;=12,SUMIFS('ON Data'!F:F,'ON Data'!$D:$D,$A$4,'ON Data'!$E:$E,4),SUMIFS('ON Data'!F:F,'ON Data'!$E:$E,4))</f>
        <v>722</v>
      </c>
      <c r="C13" s="264">
        <f xml:space="preserve">
IF($A$4&lt;=12,SUMIFS('ON Data'!I:I,'ON Data'!$D:$D,$A$4,'ON Data'!$E:$E,4),SUMIFS('ON Data'!I:I,'ON Data'!$E:$E,4))</f>
        <v>59.5</v>
      </c>
      <c r="D13" s="264">
        <f xml:space="preserve">
IF($A$4&lt;=12,SUMIFS('ON Data'!J:J,'ON Data'!$D:$D,$A$4,'ON Data'!$E:$E,4),SUMIFS('ON Data'!J:J,'ON Data'!$E:$E,4))</f>
        <v>170.5</v>
      </c>
      <c r="E13" s="264">
        <f xml:space="preserve">
IF($A$4&lt;=12,SUMIFS('ON Data'!K:K,'ON Data'!$D:$D,$A$4,'ON Data'!$E:$E,4),SUMIFS('ON Data'!K:K,'ON Data'!$E:$E,4))</f>
        <v>492</v>
      </c>
      <c r="F13" s="264">
        <f xml:space="preserve">
IF($A$4&lt;=12,SUMIFS('ON Data'!O:O,'ON Data'!$D:$D,$A$4,'ON Data'!$E:$E,4),SUMIFS('ON Data'!O:O,'ON Data'!$E:$E,4))</f>
        <v>0</v>
      </c>
      <c r="G13" s="264">
        <f xml:space="preserve">
IF($A$4&lt;=12,SUMIFS('ON Data'!P:P,'ON Data'!$D:$D,$A$4,'ON Data'!$E:$E,4),SUMIFS('ON Data'!P:P,'ON Data'!$E:$E,4))</f>
        <v>0</v>
      </c>
      <c r="H13" s="264">
        <f xml:space="preserve">
IF($A$4&lt;=12,SUMIFS('ON Data'!Q:Q,'ON Data'!$D:$D,$A$4,'ON Data'!$E:$E,4),SUMIFS('ON Data'!Q:Q,'ON Data'!$E:$E,4))</f>
        <v>0</v>
      </c>
      <c r="I13" s="264">
        <f xml:space="preserve">
IF($A$4&lt;=12,SUMIFS('ON Data'!R:R,'ON Data'!$D:$D,$A$4,'ON Data'!$E:$E,4),SUMIFS('ON Data'!R:R,'ON Data'!$E:$E,4))</f>
        <v>0</v>
      </c>
      <c r="J13" s="583">
        <f xml:space="preserve">
IF($A$4&lt;=12,SUMIFS('ON Data'!AW:AW,'ON Data'!$D:$D,$A$4,'ON Data'!$E:$E,4),SUMIFS('ON Data'!AW:AW,'ON Data'!$E:$E,4))</f>
        <v>0</v>
      </c>
      <c r="K13" s="592"/>
    </row>
    <row r="14" spans="1:11" ht="15" thickBot="1" x14ac:dyDescent="0.35">
      <c r="A14" s="248" t="s">
        <v>186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Data'!I:I,'ON Data'!$D:$D,$A$4,'ON Data'!$E:$E,5),SUMIFS('ON Data'!I:I,'ON Data'!$E:$E,5))</f>
        <v>0</v>
      </c>
      <c r="D14" s="266">
        <f xml:space="preserve">
IF($A$4&lt;=12,SUMIFS('ON Data'!J:J,'ON Data'!$D:$D,$A$4,'ON Data'!$E:$E,5),SUMIFS('ON Data'!J:J,'ON Data'!$E:$E,5))</f>
        <v>0</v>
      </c>
      <c r="E14" s="266">
        <f xml:space="preserve">
IF($A$4&lt;=12,SUMIFS('ON Data'!K:K,'ON Data'!$D:$D,$A$4,'ON Data'!$E:$E,5),SUMIFS('ON Data'!K:K,'ON Data'!$E:$E,5))</f>
        <v>0</v>
      </c>
      <c r="F14" s="266">
        <f xml:space="preserve">
IF($A$4&lt;=12,SUMIFS('ON Data'!O:O,'ON Data'!$D:$D,$A$4,'ON Data'!$E:$E,5),SUMIFS('ON Data'!O:O,'ON Data'!$E:$E,5))</f>
        <v>0</v>
      </c>
      <c r="G14" s="266">
        <f xml:space="preserve">
IF($A$4&lt;=12,SUMIFS('ON Data'!P:P,'ON Data'!$D:$D,$A$4,'ON Data'!$E:$E,5),SUMIFS('ON Data'!P:P,'ON Data'!$E:$E,5))</f>
        <v>0</v>
      </c>
      <c r="H14" s="266">
        <f xml:space="preserve">
IF($A$4&lt;=12,SUMIFS('ON Data'!Q:Q,'ON Data'!$D:$D,$A$4,'ON Data'!$E:$E,5),SUMIFS('ON Data'!Q:Q,'ON Data'!$E:$E,5))</f>
        <v>0</v>
      </c>
      <c r="I14" s="266">
        <f xml:space="preserve">
IF($A$4&lt;=12,SUMIFS('ON Data'!R:R,'ON Data'!$D:$D,$A$4,'ON Data'!$E:$E,5),SUMIFS('ON Data'!R:R,'ON Data'!$E:$E,5))</f>
        <v>0</v>
      </c>
      <c r="J14" s="584">
        <f xml:space="preserve">
IF($A$4&lt;=12,SUMIFS('ON Data'!AW:AW,'ON Data'!$D:$D,$A$4,'ON Data'!$E:$E,5),SUMIFS('ON Data'!AW:AW,'ON Data'!$E:$E,5))</f>
        <v>0</v>
      </c>
      <c r="K14" s="592"/>
    </row>
    <row r="15" spans="1:11" x14ac:dyDescent="0.3">
      <c r="A15" s="166" t="s">
        <v>196</v>
      </c>
      <c r="B15" s="267"/>
      <c r="C15" s="268"/>
      <c r="D15" s="268"/>
      <c r="E15" s="268"/>
      <c r="F15" s="268"/>
      <c r="G15" s="268"/>
      <c r="H15" s="268"/>
      <c r="I15" s="268"/>
      <c r="J15" s="585"/>
      <c r="K15" s="592"/>
    </row>
    <row r="16" spans="1:11" x14ac:dyDescent="0.3">
      <c r="A16" s="249" t="s">
        <v>187</v>
      </c>
      <c r="B16" s="263">
        <f xml:space="preserve">
IF($A$4&lt;=12,SUMIFS('ON Data'!F:F,'ON Data'!$D:$D,$A$4,'ON Data'!$E:$E,7),SUMIFS('ON Data'!F:F,'ON Data'!$E:$E,7))</f>
        <v>0</v>
      </c>
      <c r="C16" s="264">
        <f xml:space="preserve">
IF($A$4&lt;=12,SUMIFS('ON Data'!I:I,'ON Data'!$D:$D,$A$4,'ON Data'!$E:$E,7),SUMIFS('ON Data'!I:I,'ON Data'!$E:$E,7))</f>
        <v>0</v>
      </c>
      <c r="D16" s="264">
        <f xml:space="preserve">
IF($A$4&lt;=12,SUMIFS('ON Data'!J:J,'ON Data'!$D:$D,$A$4,'ON Data'!$E:$E,7),SUMIFS('ON Data'!J:J,'ON Data'!$E:$E,7))</f>
        <v>0</v>
      </c>
      <c r="E16" s="264">
        <f xml:space="preserve">
IF($A$4&lt;=12,SUMIFS('ON Data'!K:K,'ON Data'!$D:$D,$A$4,'ON Data'!$E:$E,7),SUMIFS('ON Data'!K:K,'ON Data'!$E:$E,7))</f>
        <v>0</v>
      </c>
      <c r="F16" s="264">
        <f xml:space="preserve">
IF($A$4&lt;=12,SUMIFS('ON Data'!O:O,'ON Data'!$D:$D,$A$4,'ON Data'!$E:$E,7),SUMIFS('ON Data'!O:O,'ON Data'!$E:$E,7))</f>
        <v>0</v>
      </c>
      <c r="G16" s="264">
        <f xml:space="preserve">
IF($A$4&lt;=12,SUMIFS('ON Data'!P:P,'ON Data'!$D:$D,$A$4,'ON Data'!$E:$E,7),SUMIFS('ON Data'!P:P,'ON Data'!$E:$E,7))</f>
        <v>0</v>
      </c>
      <c r="H16" s="264">
        <f xml:space="preserve">
IF($A$4&lt;=12,SUMIFS('ON Data'!Q:Q,'ON Data'!$D:$D,$A$4,'ON Data'!$E:$E,7),SUMIFS('ON Data'!Q:Q,'ON Data'!$E:$E,7))</f>
        <v>0</v>
      </c>
      <c r="I16" s="264">
        <f xml:space="preserve">
IF($A$4&lt;=12,SUMIFS('ON Data'!R:R,'ON Data'!$D:$D,$A$4,'ON Data'!$E:$E,7),SUMIFS('ON Data'!R:R,'ON Data'!$E:$E,7))</f>
        <v>0</v>
      </c>
      <c r="J16" s="583">
        <f xml:space="preserve">
IF($A$4&lt;=12,SUMIFS('ON Data'!AW:AW,'ON Data'!$D:$D,$A$4,'ON Data'!$E:$E,7),SUMIFS('ON Data'!AW:AW,'ON Data'!$E:$E,7))</f>
        <v>0</v>
      </c>
      <c r="K16" s="592"/>
    </row>
    <row r="17" spans="1:11" x14ac:dyDescent="0.3">
      <c r="A17" s="249" t="s">
        <v>188</v>
      </c>
      <c r="B17" s="263">
        <f xml:space="preserve">
IF($A$4&lt;=12,SUMIFS('ON Data'!F:F,'ON Data'!$D:$D,$A$4,'ON Data'!$E:$E,8),SUMIFS('ON Data'!F:F,'ON Data'!$E:$E,8))</f>
        <v>0</v>
      </c>
      <c r="C17" s="264">
        <f xml:space="preserve">
IF($A$4&lt;=12,SUMIFS('ON Data'!I:I,'ON Data'!$D:$D,$A$4,'ON Data'!$E:$E,8),SUMIFS('ON Data'!I:I,'ON Data'!$E:$E,8))</f>
        <v>0</v>
      </c>
      <c r="D17" s="264">
        <f xml:space="preserve">
IF($A$4&lt;=12,SUMIFS('ON Data'!J:J,'ON Data'!$D:$D,$A$4,'ON Data'!$E:$E,8),SUMIFS('ON Data'!J:J,'ON Data'!$E:$E,8))</f>
        <v>0</v>
      </c>
      <c r="E17" s="264">
        <f xml:space="preserve">
IF($A$4&lt;=12,SUMIFS('ON Data'!K:K,'ON Data'!$D:$D,$A$4,'ON Data'!$E:$E,8),SUMIFS('ON Data'!K:K,'ON Data'!$E:$E,8))</f>
        <v>0</v>
      </c>
      <c r="F17" s="264">
        <f xml:space="preserve">
IF($A$4&lt;=12,SUMIFS('ON Data'!O:O,'ON Data'!$D:$D,$A$4,'ON Data'!$E:$E,8),SUMIFS('ON Data'!O:O,'ON Data'!$E:$E,8))</f>
        <v>0</v>
      </c>
      <c r="G17" s="264">
        <f xml:space="preserve">
IF($A$4&lt;=12,SUMIFS('ON Data'!P:P,'ON Data'!$D:$D,$A$4,'ON Data'!$E:$E,8),SUMIFS('ON Data'!P:P,'ON Data'!$E:$E,8))</f>
        <v>0</v>
      </c>
      <c r="H17" s="264">
        <f xml:space="preserve">
IF($A$4&lt;=12,SUMIFS('ON Data'!Q:Q,'ON Data'!$D:$D,$A$4,'ON Data'!$E:$E,8),SUMIFS('ON Data'!Q:Q,'ON Data'!$E:$E,8))</f>
        <v>0</v>
      </c>
      <c r="I17" s="264">
        <f xml:space="preserve">
IF($A$4&lt;=12,SUMIFS('ON Data'!R:R,'ON Data'!$D:$D,$A$4,'ON Data'!$E:$E,8),SUMIFS('ON Data'!R:R,'ON Data'!$E:$E,8))</f>
        <v>0</v>
      </c>
      <c r="J17" s="583">
        <f xml:space="preserve">
IF($A$4&lt;=12,SUMIFS('ON Data'!AW:AW,'ON Data'!$D:$D,$A$4,'ON Data'!$E:$E,8),SUMIFS('ON Data'!AW:AW,'ON Data'!$E:$E,8))</f>
        <v>0</v>
      </c>
      <c r="K17" s="592"/>
    </row>
    <row r="18" spans="1:11" x14ac:dyDescent="0.3">
      <c r="A18" s="249" t="s">
        <v>189</v>
      </c>
      <c r="B18" s="263">
        <f xml:space="preserve">
B19-B16-B17</f>
        <v>565389</v>
      </c>
      <c r="C18" s="264">
        <f t="shared" ref="C18:E18" si="0" xml:space="preserve">
C19-C16-C17</f>
        <v>0</v>
      </c>
      <c r="D18" s="264">
        <f t="shared" si="0"/>
        <v>18782</v>
      </c>
      <c r="E18" s="264">
        <f t="shared" si="0"/>
        <v>456067</v>
      </c>
      <c r="F18" s="264">
        <f t="shared" ref="F18:I18" si="1" xml:space="preserve">
F19-F16-F17</f>
        <v>0</v>
      </c>
      <c r="G18" s="264">
        <f t="shared" si="1"/>
        <v>24174</v>
      </c>
      <c r="H18" s="264">
        <f t="shared" si="1"/>
        <v>8756</v>
      </c>
      <c r="I18" s="264">
        <f t="shared" si="1"/>
        <v>42515</v>
      </c>
      <c r="J18" s="583">
        <f t="shared" ref="J18" si="2" xml:space="preserve">
J19-J16-J17</f>
        <v>15095</v>
      </c>
      <c r="K18" s="592"/>
    </row>
    <row r="19" spans="1:11" ht="15" thickBot="1" x14ac:dyDescent="0.35">
      <c r="A19" s="250" t="s">
        <v>190</v>
      </c>
      <c r="B19" s="269">
        <f xml:space="preserve">
IF($A$4&lt;=12,SUMIFS('ON Data'!F:F,'ON Data'!$D:$D,$A$4,'ON Data'!$E:$E,9),SUMIFS('ON Data'!F:F,'ON Data'!$E:$E,9))</f>
        <v>565389</v>
      </c>
      <c r="C19" s="270">
        <f xml:space="preserve">
IF($A$4&lt;=12,SUMIFS('ON Data'!I:I,'ON Data'!$D:$D,$A$4,'ON Data'!$E:$E,9),SUMIFS('ON Data'!I:I,'ON Data'!$E:$E,9))</f>
        <v>0</v>
      </c>
      <c r="D19" s="270">
        <f xml:space="preserve">
IF($A$4&lt;=12,SUMIFS('ON Data'!J:J,'ON Data'!$D:$D,$A$4,'ON Data'!$E:$E,9),SUMIFS('ON Data'!J:J,'ON Data'!$E:$E,9))</f>
        <v>18782</v>
      </c>
      <c r="E19" s="270">
        <f xml:space="preserve">
IF($A$4&lt;=12,SUMIFS('ON Data'!K:K,'ON Data'!$D:$D,$A$4,'ON Data'!$E:$E,9),SUMIFS('ON Data'!K:K,'ON Data'!$E:$E,9))</f>
        <v>456067</v>
      </c>
      <c r="F19" s="270">
        <f xml:space="preserve">
IF($A$4&lt;=12,SUMIFS('ON Data'!O:O,'ON Data'!$D:$D,$A$4,'ON Data'!$E:$E,9),SUMIFS('ON Data'!O:O,'ON Data'!$E:$E,9))</f>
        <v>0</v>
      </c>
      <c r="G19" s="270">
        <f xml:space="preserve">
IF($A$4&lt;=12,SUMIFS('ON Data'!P:P,'ON Data'!$D:$D,$A$4,'ON Data'!$E:$E,9),SUMIFS('ON Data'!P:P,'ON Data'!$E:$E,9))</f>
        <v>24174</v>
      </c>
      <c r="H19" s="270">
        <f xml:space="preserve">
IF($A$4&lt;=12,SUMIFS('ON Data'!Q:Q,'ON Data'!$D:$D,$A$4,'ON Data'!$E:$E,9),SUMIFS('ON Data'!Q:Q,'ON Data'!$E:$E,9))</f>
        <v>8756</v>
      </c>
      <c r="I19" s="270">
        <f xml:space="preserve">
IF($A$4&lt;=12,SUMIFS('ON Data'!R:R,'ON Data'!$D:$D,$A$4,'ON Data'!$E:$E,9),SUMIFS('ON Data'!R:R,'ON Data'!$E:$E,9))</f>
        <v>42515</v>
      </c>
      <c r="J19" s="586">
        <f xml:space="preserve">
IF($A$4&lt;=12,SUMIFS('ON Data'!AW:AW,'ON Data'!$D:$D,$A$4,'ON Data'!$E:$E,9),SUMIFS('ON Data'!AW:AW,'ON Data'!$E:$E,9))</f>
        <v>15095</v>
      </c>
      <c r="K19" s="592"/>
    </row>
    <row r="20" spans="1:11" ht="15" collapsed="1" thickBot="1" x14ac:dyDescent="0.35">
      <c r="A20" s="251" t="s">
        <v>73</v>
      </c>
      <c r="B20" s="271">
        <f xml:space="preserve">
IF($A$4&lt;=12,SUMIFS('ON Data'!F:F,'ON Data'!$D:$D,$A$4,'ON Data'!$E:$E,6),SUMIFS('ON Data'!F:F,'ON Data'!$E:$E,6))</f>
        <v>5278450</v>
      </c>
      <c r="C20" s="272">
        <f xml:space="preserve">
IF($A$4&lt;=12,SUMIFS('ON Data'!I:I,'ON Data'!$D:$D,$A$4,'ON Data'!$E:$E,6),SUMIFS('ON Data'!I:I,'ON Data'!$E:$E,6))</f>
        <v>157440</v>
      </c>
      <c r="D20" s="272">
        <f xml:space="preserve">
IF($A$4&lt;=12,SUMIFS('ON Data'!J:J,'ON Data'!$D:$D,$A$4,'ON Data'!$E:$E,6),SUMIFS('ON Data'!J:J,'ON Data'!$E:$E,6))</f>
        <v>468513</v>
      </c>
      <c r="E20" s="272">
        <f xml:space="preserve">
IF($A$4&lt;=12,SUMIFS('ON Data'!K:K,'ON Data'!$D:$D,$A$4,'ON Data'!$E:$E,6),SUMIFS('ON Data'!K:K,'ON Data'!$E:$E,6))</f>
        <v>3207980</v>
      </c>
      <c r="F20" s="272">
        <f xml:space="preserve">
IF($A$4&lt;=12,SUMIFS('ON Data'!O:O,'ON Data'!$D:$D,$A$4,'ON Data'!$E:$E,6),SUMIFS('ON Data'!O:O,'ON Data'!$E:$E,6))</f>
        <v>0</v>
      </c>
      <c r="G20" s="272">
        <f xml:space="preserve">
IF($A$4&lt;=12,SUMIFS('ON Data'!P:P,'ON Data'!$D:$D,$A$4,'ON Data'!$E:$E,6),SUMIFS('ON Data'!P:P,'ON Data'!$E:$E,6))</f>
        <v>439538</v>
      </c>
      <c r="H20" s="272">
        <f xml:space="preserve">
IF($A$4&lt;=12,SUMIFS('ON Data'!Q:Q,'ON Data'!$D:$D,$A$4,'ON Data'!$E:$E,6),SUMIFS('ON Data'!Q:Q,'ON Data'!$E:$E,6))</f>
        <v>352345</v>
      </c>
      <c r="I20" s="272">
        <f xml:space="preserve">
IF($A$4&lt;=12,SUMIFS('ON Data'!R:R,'ON Data'!$D:$D,$A$4,'ON Data'!$E:$E,6),SUMIFS('ON Data'!R:R,'ON Data'!$E:$E,6))</f>
        <v>384704</v>
      </c>
      <c r="J20" s="587">
        <f xml:space="preserve">
IF($A$4&lt;=12,SUMIFS('ON Data'!AW:AW,'ON Data'!$D:$D,$A$4,'ON Data'!$E:$E,6),SUMIFS('ON Data'!AW:AW,'ON Data'!$E:$E,6))</f>
        <v>267930</v>
      </c>
      <c r="K20" s="592"/>
    </row>
    <row r="21" spans="1:11" ht="15" hidden="1" outlineLevel="1" thickBot="1" x14ac:dyDescent="0.35">
      <c r="A21" s="244" t="s">
        <v>108</v>
      </c>
      <c r="B21" s="263">
        <f xml:space="preserve">
IF($A$4&lt;=12,SUMIFS('ON Data'!F:F,'ON Data'!$D:$D,$A$4,'ON Data'!$E:$E,12),SUMIFS('ON Data'!F:F,'ON Data'!$E:$E,12))</f>
        <v>0</v>
      </c>
      <c r="C21" s="264">
        <f xml:space="preserve">
IF($A$4&lt;=12,SUMIFS('ON Data'!I:I,'ON Data'!$D:$D,$A$4,'ON Data'!$E:$E,12),SUMIFS('ON Data'!I:I,'ON Data'!$E:$E,12))</f>
        <v>0</v>
      </c>
      <c r="D21" s="264">
        <f xml:space="preserve">
IF($A$4&lt;=12,SUMIFS('ON Data'!J:J,'ON Data'!$D:$D,$A$4,'ON Data'!$E:$E,12),SUMIFS('ON Data'!J:J,'ON Data'!$E:$E,12))</f>
        <v>0</v>
      </c>
      <c r="E21" s="264">
        <f xml:space="preserve">
IF($A$4&lt;=12,SUMIFS('ON Data'!K:K,'ON Data'!$D:$D,$A$4,'ON Data'!$E:$E,12),SUMIFS('ON Data'!K:K,'ON Data'!$E:$E,12))</f>
        <v>0</v>
      </c>
      <c r="F21" s="264">
        <f xml:space="preserve">
IF($A$4&lt;=12,SUMIFS('ON Data'!O:O,'ON Data'!$D:$D,$A$4,'ON Data'!$E:$E,12),SUMIFS('ON Data'!O:O,'ON Data'!$E:$E,12))</f>
        <v>0</v>
      </c>
      <c r="G21" s="264">
        <f xml:space="preserve">
IF($A$4&lt;=12,SUMIFS('ON Data'!P:P,'ON Data'!$D:$D,$A$4,'ON Data'!$E:$E,12),SUMIFS('ON Data'!P:P,'ON Data'!$E:$E,12))</f>
        <v>0</v>
      </c>
      <c r="H21" s="264">
        <f xml:space="preserve">
IF($A$4&lt;=12,SUMIFS('ON Data'!Q:Q,'ON Data'!$D:$D,$A$4,'ON Data'!$E:$E,12),SUMIFS('ON Data'!Q:Q,'ON Data'!$E:$E,12))</f>
        <v>0</v>
      </c>
      <c r="I21" s="264">
        <f xml:space="preserve">
IF($A$4&lt;=12,SUMIFS('ON Data'!R:R,'ON Data'!$D:$D,$A$4,'ON Data'!$E:$E,12),SUMIFS('ON Data'!R:R,'ON Data'!$E:$E,12))</f>
        <v>0</v>
      </c>
      <c r="K21" s="592"/>
    </row>
    <row r="22" spans="1:11" ht="15" hidden="1" outlineLevel="1" thickBot="1" x14ac:dyDescent="0.35">
      <c r="A22" s="244" t="s">
        <v>75</v>
      </c>
      <c r="B22" s="310" t="str">
        <f xml:space="preserve">
IF(OR(B21="",B21=0),"",B20/B21)</f>
        <v/>
      </c>
      <c r="C22" s="311" t="str">
        <f t="shared" ref="C22:E22" si="3" xml:space="preserve">
IF(OR(C21="",C21=0),"",C20/C21)</f>
        <v/>
      </c>
      <c r="D22" s="311" t="str">
        <f t="shared" si="3"/>
        <v/>
      </c>
      <c r="E22" s="311" t="str">
        <f t="shared" si="3"/>
        <v/>
      </c>
      <c r="F22" s="311" t="str">
        <f t="shared" ref="F22:I22" si="4" xml:space="preserve">
IF(OR(F21="",F21=0),"",F20/F21)</f>
        <v/>
      </c>
      <c r="G22" s="311" t="str">
        <f t="shared" si="4"/>
        <v/>
      </c>
      <c r="H22" s="311" t="str">
        <f t="shared" si="4"/>
        <v/>
      </c>
      <c r="I22" s="311" t="str">
        <f t="shared" si="4"/>
        <v/>
      </c>
      <c r="K22" s="592"/>
    </row>
    <row r="23" spans="1:11" ht="15" hidden="1" outlineLevel="1" thickBot="1" x14ac:dyDescent="0.35">
      <c r="A23" s="252" t="s">
        <v>68</v>
      </c>
      <c r="B23" s="265">
        <f xml:space="preserve">
IF(B21="","",B20-B21)</f>
        <v>5278450</v>
      </c>
      <c r="C23" s="266">
        <f t="shared" ref="C23:E23" si="5" xml:space="preserve">
IF(C21="","",C20-C21)</f>
        <v>157440</v>
      </c>
      <c r="D23" s="266">
        <f t="shared" si="5"/>
        <v>468513</v>
      </c>
      <c r="E23" s="266">
        <f t="shared" si="5"/>
        <v>3207980</v>
      </c>
      <c r="F23" s="266">
        <f t="shared" ref="F23:I23" si="6" xml:space="preserve">
IF(F21="","",F20-F21)</f>
        <v>0</v>
      </c>
      <c r="G23" s="266">
        <f t="shared" si="6"/>
        <v>439538</v>
      </c>
      <c r="H23" s="266">
        <f t="shared" si="6"/>
        <v>352345</v>
      </c>
      <c r="I23" s="266">
        <f t="shared" si="6"/>
        <v>384704</v>
      </c>
      <c r="K23" s="592"/>
    </row>
    <row r="24" spans="1:11" x14ac:dyDescent="0.3">
      <c r="A24" s="246" t="s">
        <v>191</v>
      </c>
      <c r="B24" s="283" t="s">
        <v>3</v>
      </c>
      <c r="C24" s="593"/>
      <c r="D24" s="563"/>
      <c r="E24" s="564"/>
      <c r="F24" s="565" t="s">
        <v>202</v>
      </c>
      <c r="G24" s="566"/>
      <c r="H24" s="566"/>
      <c r="I24" s="566"/>
      <c r="J24" s="588" t="s">
        <v>203</v>
      </c>
      <c r="K24" s="592"/>
    </row>
    <row r="25" spans="1:11" x14ac:dyDescent="0.3">
      <c r="A25" s="247" t="s">
        <v>73</v>
      </c>
      <c r="B25" s="263">
        <f xml:space="preserve">
SUM(C25:J25)</f>
        <v>0</v>
      </c>
      <c r="C25" s="594"/>
      <c r="D25" s="567"/>
      <c r="E25" s="568"/>
      <c r="F25" s="569">
        <f xml:space="preserve">
IF($A$4&lt;=12,SUMIFS('ON Data'!O:O,'ON Data'!$D:$D,$A$4,'ON Data'!$E:$E,10),SUMIFS('ON Data'!O:O,'ON Data'!$E:$E,10))</f>
        <v>0</v>
      </c>
      <c r="G25" s="568"/>
      <c r="H25" s="568"/>
      <c r="I25" s="568"/>
      <c r="J25" s="589">
        <f xml:space="preserve">
IF($A$4&lt;=12,SUMIFS('ON Data'!AW:AW,'ON Data'!$D:$D,$A$4,'ON Data'!$E:$E,10),SUMIFS('ON Data'!AW:AW,'ON Data'!$E:$E,10))</f>
        <v>0</v>
      </c>
      <c r="K25" s="592"/>
    </row>
    <row r="26" spans="1:11" x14ac:dyDescent="0.3">
      <c r="A26" s="253" t="s">
        <v>201</v>
      </c>
      <c r="B26" s="269">
        <f xml:space="preserve">
SUM(C26:J26)</f>
        <v>5833.333333333333</v>
      </c>
      <c r="C26" s="594"/>
      <c r="D26" s="567"/>
      <c r="E26" s="568"/>
      <c r="F26" s="570">
        <f xml:space="preserve">
IF($A$4&lt;=12,SUMIFS('ON Data'!O:O,'ON Data'!$D:$D,$A$4,'ON Data'!$E:$E,11),SUMIFS('ON Data'!O:O,'ON Data'!$E:$E,11))</f>
        <v>5833.333333333333</v>
      </c>
      <c r="G26" s="571"/>
      <c r="H26" s="571"/>
      <c r="I26" s="571"/>
      <c r="J26" s="589">
        <f xml:space="preserve">
IF($A$4&lt;=12,SUMIFS('ON Data'!AW:AW,'ON Data'!$D:$D,$A$4,'ON Data'!$E:$E,11),SUMIFS('ON Data'!AW:AW,'ON Data'!$E:$E,11))</f>
        <v>0</v>
      </c>
      <c r="K26" s="592"/>
    </row>
    <row r="27" spans="1:11" x14ac:dyDescent="0.3">
      <c r="A27" s="253" t="s">
        <v>75</v>
      </c>
      <c r="B27" s="284">
        <f xml:space="preserve">
IF(B26=0,0,B25/B26)</f>
        <v>0</v>
      </c>
      <c r="C27" s="595"/>
      <c r="D27" s="572"/>
      <c r="E27" s="568"/>
      <c r="F27" s="573">
        <f xml:space="preserve">
IF(F26=0,0,F25/F26)</f>
        <v>0</v>
      </c>
      <c r="G27" s="568"/>
      <c r="H27" s="568"/>
      <c r="I27" s="568"/>
      <c r="J27" s="590">
        <f xml:space="preserve">
IF(J26=0,0,J25/J26)</f>
        <v>0</v>
      </c>
      <c r="K27" s="592"/>
    </row>
    <row r="28" spans="1:11" ht="15" thickBot="1" x14ac:dyDescent="0.35">
      <c r="A28" s="253" t="s">
        <v>200</v>
      </c>
      <c r="B28" s="269">
        <f xml:space="preserve">
SUM(C28:J28)</f>
        <v>5833.333333333333</v>
      </c>
      <c r="C28" s="596"/>
      <c r="D28" s="574"/>
      <c r="E28" s="575"/>
      <c r="F28" s="576">
        <f xml:space="preserve">
F26-F25</f>
        <v>5833.333333333333</v>
      </c>
      <c r="G28" s="575"/>
      <c r="H28" s="575"/>
      <c r="I28" s="575"/>
      <c r="J28" s="591">
        <f xml:space="preserve">
J26-J25</f>
        <v>0</v>
      </c>
      <c r="K28" s="592"/>
    </row>
    <row r="29" spans="1:11" x14ac:dyDescent="0.3">
      <c r="A29" s="254"/>
      <c r="B29" s="254"/>
      <c r="C29" s="254"/>
      <c r="D29" s="255"/>
      <c r="E29" s="255"/>
      <c r="F29" s="255"/>
      <c r="G29" s="255"/>
      <c r="H29" s="255"/>
      <c r="I29" s="255"/>
    </row>
    <row r="30" spans="1:11" x14ac:dyDescent="0.3">
      <c r="A30" s="116" t="s">
        <v>161</v>
      </c>
      <c r="B30" s="133"/>
      <c r="C30" s="133"/>
      <c r="D30" s="133"/>
      <c r="E30" s="133"/>
      <c r="F30" s="133"/>
      <c r="G30" s="133"/>
      <c r="H30" s="133"/>
      <c r="I30" s="133"/>
    </row>
    <row r="31" spans="1:11" x14ac:dyDescent="0.3">
      <c r="A31" s="117" t="s">
        <v>198</v>
      </c>
      <c r="B31" s="133"/>
      <c r="C31" s="133"/>
      <c r="D31" s="133"/>
      <c r="E31" s="133"/>
      <c r="F31" s="133"/>
      <c r="G31" s="133"/>
      <c r="H31" s="133"/>
      <c r="I31" s="133"/>
    </row>
    <row r="32" spans="1:11" ht="14.4" customHeight="1" x14ac:dyDescent="0.3">
      <c r="A32" s="280" t="s">
        <v>195</v>
      </c>
      <c r="B32" s="281"/>
      <c r="C32" s="281"/>
      <c r="D32" s="281"/>
      <c r="E32" s="281"/>
      <c r="F32" s="281"/>
      <c r="G32" s="281"/>
      <c r="H32" s="281"/>
      <c r="I32" s="281"/>
    </row>
    <row r="33" spans="1:1" x14ac:dyDescent="0.3">
      <c r="A33" s="282" t="s">
        <v>228</v>
      </c>
    </row>
    <row r="34" spans="1:1" x14ac:dyDescent="0.3">
      <c r="A34" s="282" t="s">
        <v>229</v>
      </c>
    </row>
    <row r="35" spans="1:1" x14ac:dyDescent="0.3">
      <c r="A35" s="282" t="s">
        <v>230</v>
      </c>
    </row>
    <row r="36" spans="1:1" x14ac:dyDescent="0.3">
      <c r="A36" s="282" t="s">
        <v>204</v>
      </c>
    </row>
  </sheetData>
  <mergeCells count="12">
    <mergeCell ref="B3:B4"/>
    <mergeCell ref="A1:J1"/>
    <mergeCell ref="C27:E27"/>
    <mergeCell ref="C28:E28"/>
    <mergeCell ref="F27:I27"/>
    <mergeCell ref="F28:I28"/>
    <mergeCell ref="C24:E24"/>
    <mergeCell ref="C25:E25"/>
    <mergeCell ref="C26:E26"/>
    <mergeCell ref="F24:I24"/>
    <mergeCell ref="F25:I25"/>
    <mergeCell ref="F26:I26"/>
  </mergeCells>
  <conditionalFormatting sqref="B22:I22">
    <cfRule type="cellIs" dxfId="7" priority="6" operator="greaterThan">
      <formula>1</formula>
    </cfRule>
  </conditionalFormatting>
  <conditionalFormatting sqref="B23:I23">
    <cfRule type="cellIs" dxfId="6" priority="5" operator="greaterThan">
      <formula>0</formula>
    </cfRule>
  </conditionalFormatting>
  <conditionalFormatting sqref="J27">
    <cfRule type="cellIs" dxfId="5" priority="4" operator="greaterThan">
      <formula>1</formula>
    </cfRule>
  </conditionalFormatting>
  <conditionalFormatting sqref="J28">
    <cfRule type="cellIs" dxfId="4" priority="3" operator="lessThan">
      <formula>0</formula>
    </cfRule>
  </conditionalFormatting>
  <conditionalFormatting sqref="F28">
    <cfRule type="cellIs" dxfId="3" priority="1" operator="lessThan">
      <formula>0</formula>
    </cfRule>
  </conditionalFormatting>
  <conditionalFormatting sqref="F27">
    <cfRule type="cellIs" dxfId="2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4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1826</v>
      </c>
    </row>
    <row r="2" spans="1:49" x14ac:dyDescent="0.3">
      <c r="A2" s="239" t="s">
        <v>252</v>
      </c>
    </row>
    <row r="3" spans="1:49" x14ac:dyDescent="0.3">
      <c r="A3" s="235" t="s">
        <v>167</v>
      </c>
      <c r="B3" s="258">
        <v>2016</v>
      </c>
      <c r="D3" s="236">
        <f>MAX(D5:D1048576)</f>
        <v>7</v>
      </c>
      <c r="F3" s="236">
        <f>SUMIF($E5:$E1048576,"&lt;10",F5:F1048576)</f>
        <v>5859009.75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158318.69999999998</v>
      </c>
      <c r="J3" s="236">
        <f t="shared" si="0"/>
        <v>488858.5</v>
      </c>
      <c r="K3" s="236">
        <f t="shared" si="0"/>
        <v>3669505.0500000003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466047</v>
      </c>
      <c r="Q3" s="236">
        <f t="shared" si="0"/>
        <v>363282</v>
      </c>
      <c r="R3" s="236">
        <f t="shared" si="0"/>
        <v>428251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284747.5</v>
      </c>
    </row>
    <row r="4" spans="1:49" x14ac:dyDescent="0.3">
      <c r="A4" s="235" t="s">
        <v>168</v>
      </c>
      <c r="B4" s="258">
        <v>1</v>
      </c>
      <c r="C4" s="237" t="s">
        <v>5</v>
      </c>
      <c r="D4" s="238" t="s">
        <v>67</v>
      </c>
      <c r="E4" s="238" t="s">
        <v>166</v>
      </c>
      <c r="F4" s="238" t="s">
        <v>3</v>
      </c>
      <c r="G4" s="238">
        <v>0</v>
      </c>
      <c r="H4" s="238">
        <v>25</v>
      </c>
      <c r="I4" s="238">
        <v>99</v>
      </c>
      <c r="J4" s="238">
        <v>100</v>
      </c>
      <c r="K4" s="238">
        <v>101</v>
      </c>
      <c r="L4" s="238">
        <v>102</v>
      </c>
      <c r="M4" s="238">
        <v>103</v>
      </c>
      <c r="N4" s="238">
        <v>203</v>
      </c>
      <c r="O4" s="238">
        <v>302</v>
      </c>
      <c r="P4" s="238">
        <v>303</v>
      </c>
      <c r="Q4" s="238">
        <v>304</v>
      </c>
      <c r="R4" s="238">
        <v>305</v>
      </c>
      <c r="S4" s="238">
        <v>306</v>
      </c>
      <c r="T4" s="238">
        <v>407</v>
      </c>
      <c r="U4" s="238">
        <v>408</v>
      </c>
      <c r="V4" s="238">
        <v>409</v>
      </c>
      <c r="W4" s="238">
        <v>410</v>
      </c>
      <c r="X4" s="238">
        <v>415</v>
      </c>
      <c r="Y4" s="238">
        <v>416</v>
      </c>
      <c r="Z4" s="238">
        <v>418</v>
      </c>
      <c r="AA4" s="238">
        <v>419</v>
      </c>
      <c r="AB4" s="238">
        <v>420</v>
      </c>
      <c r="AC4" s="238">
        <v>421</v>
      </c>
      <c r="AD4" s="238">
        <v>520</v>
      </c>
      <c r="AE4" s="238">
        <v>521</v>
      </c>
      <c r="AF4" s="238">
        <v>522</v>
      </c>
      <c r="AG4" s="238">
        <v>523</v>
      </c>
      <c r="AH4" s="238">
        <v>524</v>
      </c>
      <c r="AI4" s="238">
        <v>525</v>
      </c>
      <c r="AJ4" s="238">
        <v>526</v>
      </c>
      <c r="AK4" s="238">
        <v>527</v>
      </c>
      <c r="AL4" s="238">
        <v>528</v>
      </c>
      <c r="AM4" s="238">
        <v>629</v>
      </c>
      <c r="AN4" s="238">
        <v>630</v>
      </c>
      <c r="AO4" s="238">
        <v>636</v>
      </c>
      <c r="AP4" s="238">
        <v>637</v>
      </c>
      <c r="AQ4" s="238">
        <v>640</v>
      </c>
      <c r="AR4" s="238">
        <v>642</v>
      </c>
      <c r="AS4" s="238">
        <v>743</v>
      </c>
      <c r="AT4" s="238">
        <v>745</v>
      </c>
      <c r="AU4" s="238">
        <v>746</v>
      </c>
      <c r="AV4" s="238">
        <v>747</v>
      </c>
      <c r="AW4" s="238">
        <v>930</v>
      </c>
    </row>
    <row r="5" spans="1:49" x14ac:dyDescent="0.3">
      <c r="A5" s="235" t="s">
        <v>169</v>
      </c>
      <c r="B5" s="258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0</v>
      </c>
      <c r="I5" s="235">
        <v>0</v>
      </c>
      <c r="J5" s="235">
        <v>2</v>
      </c>
      <c r="K5" s="235">
        <v>4.45</v>
      </c>
      <c r="L5" s="235">
        <v>0</v>
      </c>
      <c r="M5" s="235">
        <v>0</v>
      </c>
      <c r="N5" s="235">
        <v>0</v>
      </c>
      <c r="O5" s="235">
        <v>0</v>
      </c>
      <c r="P5" s="235">
        <v>2</v>
      </c>
      <c r="Q5" s="235">
        <v>2</v>
      </c>
      <c r="R5" s="235">
        <v>1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1.5</v>
      </c>
    </row>
    <row r="6" spans="1:49" x14ac:dyDescent="0.3">
      <c r="A6" s="235" t="s">
        <v>170</v>
      </c>
      <c r="B6" s="258">
        <v>3</v>
      </c>
      <c r="C6" s="235">
        <v>29</v>
      </c>
      <c r="D6" s="235">
        <v>1</v>
      </c>
      <c r="E6" s="235">
        <v>2</v>
      </c>
      <c r="F6" s="235">
        <v>2068</v>
      </c>
      <c r="G6" s="235">
        <v>0</v>
      </c>
      <c r="H6" s="235">
        <v>0</v>
      </c>
      <c r="I6" s="235">
        <v>0</v>
      </c>
      <c r="J6" s="235">
        <v>328</v>
      </c>
      <c r="K6" s="235">
        <v>688</v>
      </c>
      <c r="L6" s="235">
        <v>0</v>
      </c>
      <c r="M6" s="235">
        <v>0</v>
      </c>
      <c r="N6" s="235">
        <v>0</v>
      </c>
      <c r="O6" s="235">
        <v>0</v>
      </c>
      <c r="P6" s="235">
        <v>312</v>
      </c>
      <c r="Q6" s="235">
        <v>336</v>
      </c>
      <c r="R6" s="235">
        <v>152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252</v>
      </c>
    </row>
    <row r="7" spans="1:49" x14ac:dyDescent="0.3">
      <c r="A7" s="235" t="s">
        <v>171</v>
      </c>
      <c r="B7" s="258">
        <v>4</v>
      </c>
      <c r="C7" s="235">
        <v>29</v>
      </c>
      <c r="D7" s="235">
        <v>1</v>
      </c>
      <c r="E7" s="235">
        <v>4</v>
      </c>
      <c r="F7" s="235">
        <v>115.5</v>
      </c>
      <c r="G7" s="235">
        <v>0</v>
      </c>
      <c r="H7" s="235">
        <v>0</v>
      </c>
      <c r="I7" s="235">
        <v>0</v>
      </c>
      <c r="J7" s="235">
        <v>39.5</v>
      </c>
      <c r="K7" s="235">
        <v>76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172</v>
      </c>
      <c r="B8" s="258">
        <v>5</v>
      </c>
      <c r="C8" s="235">
        <v>29</v>
      </c>
      <c r="D8" s="235">
        <v>1</v>
      </c>
      <c r="E8" s="235">
        <v>6</v>
      </c>
      <c r="F8" s="235">
        <v>675010</v>
      </c>
      <c r="G8" s="235">
        <v>0</v>
      </c>
      <c r="H8" s="235">
        <v>0</v>
      </c>
      <c r="I8" s="235">
        <v>0</v>
      </c>
      <c r="J8" s="235">
        <v>96389</v>
      </c>
      <c r="K8" s="235">
        <v>403537</v>
      </c>
      <c r="L8" s="235">
        <v>0</v>
      </c>
      <c r="M8" s="235">
        <v>0</v>
      </c>
      <c r="N8" s="235">
        <v>0</v>
      </c>
      <c r="O8" s="235">
        <v>0</v>
      </c>
      <c r="P8" s="235">
        <v>49275</v>
      </c>
      <c r="Q8" s="235">
        <v>48960</v>
      </c>
      <c r="R8" s="235">
        <v>42474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34375</v>
      </c>
    </row>
    <row r="9" spans="1:49" x14ac:dyDescent="0.3">
      <c r="A9" s="235" t="s">
        <v>173</v>
      </c>
      <c r="B9" s="258">
        <v>6</v>
      </c>
      <c r="C9" s="235">
        <v>29</v>
      </c>
      <c r="D9" s="235">
        <v>1</v>
      </c>
      <c r="E9" s="235">
        <v>9</v>
      </c>
      <c r="F9" s="235">
        <v>19065</v>
      </c>
      <c r="G9" s="235">
        <v>0</v>
      </c>
      <c r="H9" s="235">
        <v>0</v>
      </c>
      <c r="I9" s="235">
        <v>0</v>
      </c>
      <c r="J9" s="235">
        <v>0</v>
      </c>
      <c r="K9" s="235">
        <v>16865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1600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600</v>
      </c>
    </row>
    <row r="10" spans="1:49" x14ac:dyDescent="0.3">
      <c r="A10" s="235" t="s">
        <v>174</v>
      </c>
      <c r="B10" s="258">
        <v>7</v>
      </c>
      <c r="C10" s="235">
        <v>29</v>
      </c>
      <c r="D10" s="235">
        <v>1</v>
      </c>
      <c r="E10" s="235">
        <v>11</v>
      </c>
      <c r="F10" s="235">
        <v>2360.0508905852416</v>
      </c>
      <c r="G10" s="235">
        <v>0</v>
      </c>
      <c r="H10" s="235">
        <v>0</v>
      </c>
      <c r="I10" s="235">
        <v>0</v>
      </c>
      <c r="J10" s="235">
        <v>1526.7175572519084</v>
      </c>
      <c r="K10" s="235">
        <v>0</v>
      </c>
      <c r="L10" s="235">
        <v>0</v>
      </c>
      <c r="M10" s="235">
        <v>0</v>
      </c>
      <c r="N10" s="235">
        <v>0</v>
      </c>
      <c r="O10" s="235">
        <v>833.33333333333337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175</v>
      </c>
      <c r="B11" s="258">
        <v>8</v>
      </c>
      <c r="C11" s="235">
        <v>29</v>
      </c>
      <c r="D11" s="235">
        <v>2</v>
      </c>
      <c r="E11" s="235">
        <v>1</v>
      </c>
      <c r="F11" s="235">
        <v>12.95</v>
      </c>
      <c r="G11" s="235">
        <v>0</v>
      </c>
      <c r="H11" s="235">
        <v>0</v>
      </c>
      <c r="I11" s="235">
        <v>0</v>
      </c>
      <c r="J11" s="235">
        <v>1</v>
      </c>
      <c r="K11" s="235">
        <v>5.45</v>
      </c>
      <c r="L11" s="235">
        <v>0</v>
      </c>
      <c r="M11" s="235">
        <v>0</v>
      </c>
      <c r="N11" s="235">
        <v>0</v>
      </c>
      <c r="O11" s="235">
        <v>0</v>
      </c>
      <c r="P11" s="235">
        <v>2</v>
      </c>
      <c r="Q11" s="235">
        <v>2</v>
      </c>
      <c r="R11" s="235">
        <v>1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1.5</v>
      </c>
    </row>
    <row r="12" spans="1:49" x14ac:dyDescent="0.3">
      <c r="A12" s="235" t="s">
        <v>176</v>
      </c>
      <c r="B12" s="258">
        <v>9</v>
      </c>
      <c r="C12" s="235">
        <v>29</v>
      </c>
      <c r="D12" s="235">
        <v>2</v>
      </c>
      <c r="E12" s="235">
        <v>2</v>
      </c>
      <c r="F12" s="235">
        <v>1952.4</v>
      </c>
      <c r="G12" s="235">
        <v>0</v>
      </c>
      <c r="H12" s="235">
        <v>0</v>
      </c>
      <c r="I12" s="235">
        <v>0</v>
      </c>
      <c r="J12" s="235">
        <v>168</v>
      </c>
      <c r="K12" s="235">
        <v>776.4</v>
      </c>
      <c r="L12" s="235">
        <v>0</v>
      </c>
      <c r="M12" s="235">
        <v>0</v>
      </c>
      <c r="N12" s="235">
        <v>0</v>
      </c>
      <c r="O12" s="235">
        <v>0</v>
      </c>
      <c r="P12" s="235">
        <v>288</v>
      </c>
      <c r="Q12" s="235">
        <v>312</v>
      </c>
      <c r="R12" s="235">
        <v>160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248</v>
      </c>
    </row>
    <row r="13" spans="1:49" x14ac:dyDescent="0.3">
      <c r="A13" s="235" t="s">
        <v>177</v>
      </c>
      <c r="B13" s="258">
        <v>10</v>
      </c>
      <c r="C13" s="235">
        <v>29</v>
      </c>
      <c r="D13" s="235">
        <v>2</v>
      </c>
      <c r="E13" s="235">
        <v>4</v>
      </c>
      <c r="F13" s="235">
        <v>92</v>
      </c>
      <c r="G13" s="235">
        <v>0</v>
      </c>
      <c r="H13" s="235">
        <v>0</v>
      </c>
      <c r="I13" s="235">
        <v>0</v>
      </c>
      <c r="J13" s="235">
        <v>20</v>
      </c>
      <c r="K13" s="235">
        <v>72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0</v>
      </c>
    </row>
    <row r="14" spans="1:49" x14ac:dyDescent="0.3">
      <c r="A14" s="235" t="s">
        <v>178</v>
      </c>
      <c r="B14" s="258">
        <v>11</v>
      </c>
      <c r="C14" s="235">
        <v>29</v>
      </c>
      <c r="D14" s="235">
        <v>2</v>
      </c>
      <c r="E14" s="235">
        <v>6</v>
      </c>
      <c r="F14" s="235">
        <v>666401</v>
      </c>
      <c r="G14" s="235">
        <v>0</v>
      </c>
      <c r="H14" s="235">
        <v>0</v>
      </c>
      <c r="I14" s="235">
        <v>0</v>
      </c>
      <c r="J14" s="235">
        <v>47998</v>
      </c>
      <c r="K14" s="235">
        <v>440477</v>
      </c>
      <c r="L14" s="235">
        <v>0</v>
      </c>
      <c r="M14" s="235">
        <v>0</v>
      </c>
      <c r="N14" s="235">
        <v>0</v>
      </c>
      <c r="O14" s="235">
        <v>0</v>
      </c>
      <c r="P14" s="235">
        <v>49617</v>
      </c>
      <c r="Q14" s="235">
        <v>50938</v>
      </c>
      <c r="R14" s="235">
        <v>42873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34498</v>
      </c>
    </row>
    <row r="15" spans="1:49" x14ac:dyDescent="0.3">
      <c r="A15" s="235" t="s">
        <v>179</v>
      </c>
      <c r="B15" s="258">
        <v>12</v>
      </c>
      <c r="C15" s="235">
        <v>29</v>
      </c>
      <c r="D15" s="235">
        <v>2</v>
      </c>
      <c r="E15" s="235">
        <v>9</v>
      </c>
      <c r="F15" s="235">
        <v>24003</v>
      </c>
      <c r="G15" s="235">
        <v>0</v>
      </c>
      <c r="H15" s="235">
        <v>0</v>
      </c>
      <c r="I15" s="235">
        <v>0</v>
      </c>
      <c r="J15" s="235">
        <v>0</v>
      </c>
      <c r="K15" s="235">
        <v>20803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2500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700</v>
      </c>
    </row>
    <row r="16" spans="1:49" x14ac:dyDescent="0.3">
      <c r="A16" s="235" t="s">
        <v>167</v>
      </c>
      <c r="B16" s="258">
        <v>2016</v>
      </c>
      <c r="C16" s="235">
        <v>29</v>
      </c>
      <c r="D16" s="235">
        <v>2</v>
      </c>
      <c r="E16" s="235">
        <v>10</v>
      </c>
      <c r="F16" s="235">
        <v>18150</v>
      </c>
      <c r="G16" s="235">
        <v>0</v>
      </c>
      <c r="H16" s="235">
        <v>0</v>
      </c>
      <c r="I16" s="235">
        <v>0</v>
      </c>
      <c r="J16" s="235">
        <v>18150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0</v>
      </c>
    </row>
    <row r="17" spans="3:49" x14ac:dyDescent="0.3">
      <c r="C17" s="235">
        <v>29</v>
      </c>
      <c r="D17" s="235">
        <v>2</v>
      </c>
      <c r="E17" s="235">
        <v>11</v>
      </c>
      <c r="F17" s="235">
        <v>2360.0508905852416</v>
      </c>
      <c r="G17" s="235">
        <v>0</v>
      </c>
      <c r="H17" s="235">
        <v>0</v>
      </c>
      <c r="I17" s="235">
        <v>0</v>
      </c>
      <c r="J17" s="235">
        <v>1526.7175572519084</v>
      </c>
      <c r="K17" s="235">
        <v>0</v>
      </c>
      <c r="L17" s="235">
        <v>0</v>
      </c>
      <c r="M17" s="235">
        <v>0</v>
      </c>
      <c r="N17" s="235">
        <v>0</v>
      </c>
      <c r="O17" s="235">
        <v>833.33333333333337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3</v>
      </c>
      <c r="E18" s="235">
        <v>1</v>
      </c>
      <c r="F18" s="235">
        <v>12.95</v>
      </c>
      <c r="G18" s="235">
        <v>0</v>
      </c>
      <c r="H18" s="235">
        <v>0</v>
      </c>
      <c r="I18" s="235">
        <v>1</v>
      </c>
      <c r="J18" s="235">
        <v>1</v>
      </c>
      <c r="K18" s="235">
        <v>4.45</v>
      </c>
      <c r="L18" s="235">
        <v>0</v>
      </c>
      <c r="M18" s="235">
        <v>0</v>
      </c>
      <c r="N18" s="235">
        <v>0</v>
      </c>
      <c r="O18" s="235">
        <v>0</v>
      </c>
      <c r="P18" s="235">
        <v>2</v>
      </c>
      <c r="Q18" s="235">
        <v>2</v>
      </c>
      <c r="R18" s="235">
        <v>1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1.5</v>
      </c>
    </row>
    <row r="19" spans="3:49" x14ac:dyDescent="0.3">
      <c r="C19" s="235">
        <v>29</v>
      </c>
      <c r="D19" s="235">
        <v>3</v>
      </c>
      <c r="E19" s="235">
        <v>2</v>
      </c>
      <c r="F19" s="235">
        <v>2184</v>
      </c>
      <c r="G19" s="235">
        <v>0</v>
      </c>
      <c r="H19" s="235">
        <v>0</v>
      </c>
      <c r="I19" s="235">
        <v>184</v>
      </c>
      <c r="J19" s="235">
        <v>184</v>
      </c>
      <c r="K19" s="235">
        <v>656</v>
      </c>
      <c r="L19" s="235">
        <v>0</v>
      </c>
      <c r="M19" s="235">
        <v>0</v>
      </c>
      <c r="N19" s="235">
        <v>0</v>
      </c>
      <c r="O19" s="235">
        <v>0</v>
      </c>
      <c r="P19" s="235">
        <v>368</v>
      </c>
      <c r="Q19" s="235">
        <v>352</v>
      </c>
      <c r="R19" s="235">
        <v>168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0</v>
      </c>
      <c r="AV19" s="235">
        <v>0</v>
      </c>
      <c r="AW19" s="235">
        <v>272</v>
      </c>
    </row>
    <row r="20" spans="3:49" x14ac:dyDescent="0.3">
      <c r="C20" s="235">
        <v>29</v>
      </c>
      <c r="D20" s="235">
        <v>3</v>
      </c>
      <c r="E20" s="235">
        <v>3</v>
      </c>
      <c r="F20" s="235">
        <v>12</v>
      </c>
      <c r="G20" s="235">
        <v>0</v>
      </c>
      <c r="H20" s="235">
        <v>0</v>
      </c>
      <c r="I20" s="235">
        <v>0</v>
      </c>
      <c r="J20" s="235">
        <v>0</v>
      </c>
      <c r="K20" s="235">
        <v>12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  <c r="AP20" s="235">
        <v>0</v>
      </c>
      <c r="AQ20" s="235">
        <v>0</v>
      </c>
      <c r="AR20" s="235">
        <v>0</v>
      </c>
      <c r="AS20" s="235">
        <v>0</v>
      </c>
      <c r="AT20" s="235">
        <v>0</v>
      </c>
      <c r="AU20" s="235">
        <v>0</v>
      </c>
      <c r="AV20" s="235">
        <v>0</v>
      </c>
      <c r="AW20" s="235">
        <v>0</v>
      </c>
    </row>
    <row r="21" spans="3:49" x14ac:dyDescent="0.3">
      <c r="C21" s="235">
        <v>29</v>
      </c>
      <c r="D21" s="235">
        <v>3</v>
      </c>
      <c r="E21" s="235">
        <v>4</v>
      </c>
      <c r="F21" s="235">
        <v>73.5</v>
      </c>
      <c r="G21" s="235">
        <v>0</v>
      </c>
      <c r="H21" s="235">
        <v>0</v>
      </c>
      <c r="I21" s="235">
        <v>0</v>
      </c>
      <c r="J21" s="235">
        <v>19.5</v>
      </c>
      <c r="K21" s="235">
        <v>54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</row>
    <row r="22" spans="3:49" x14ac:dyDescent="0.3">
      <c r="C22" s="235">
        <v>29</v>
      </c>
      <c r="D22" s="235">
        <v>3</v>
      </c>
      <c r="E22" s="235">
        <v>6</v>
      </c>
      <c r="F22" s="235">
        <v>630037</v>
      </c>
      <c r="G22" s="235">
        <v>0</v>
      </c>
      <c r="H22" s="235">
        <v>0</v>
      </c>
      <c r="I22" s="235">
        <v>27840</v>
      </c>
      <c r="J22" s="235">
        <v>51103</v>
      </c>
      <c r="K22" s="235">
        <v>360069</v>
      </c>
      <c r="L22" s="235">
        <v>0</v>
      </c>
      <c r="M22" s="235">
        <v>0</v>
      </c>
      <c r="N22" s="235">
        <v>0</v>
      </c>
      <c r="O22" s="235">
        <v>0</v>
      </c>
      <c r="P22" s="235">
        <v>58480</v>
      </c>
      <c r="Q22" s="235">
        <v>54044</v>
      </c>
      <c r="R22" s="235">
        <v>43705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0</v>
      </c>
      <c r="AS22" s="235">
        <v>0</v>
      </c>
      <c r="AT22" s="235">
        <v>0</v>
      </c>
      <c r="AU22" s="235">
        <v>0</v>
      </c>
      <c r="AV22" s="235">
        <v>0</v>
      </c>
      <c r="AW22" s="235">
        <v>34796</v>
      </c>
    </row>
    <row r="23" spans="3:49" x14ac:dyDescent="0.3">
      <c r="C23" s="235">
        <v>29</v>
      </c>
      <c r="D23" s="235">
        <v>3</v>
      </c>
      <c r="E23" s="235">
        <v>9</v>
      </c>
      <c r="F23" s="235">
        <v>17126</v>
      </c>
      <c r="G23" s="235">
        <v>0</v>
      </c>
      <c r="H23" s="235">
        <v>0</v>
      </c>
      <c r="I23" s="235">
        <v>0</v>
      </c>
      <c r="J23" s="235">
        <v>0</v>
      </c>
      <c r="K23" s="235">
        <v>14026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2500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600</v>
      </c>
    </row>
    <row r="24" spans="3:49" x14ac:dyDescent="0.3">
      <c r="C24" s="235">
        <v>29</v>
      </c>
      <c r="D24" s="235">
        <v>3</v>
      </c>
      <c r="E24" s="235">
        <v>11</v>
      </c>
      <c r="F24" s="235">
        <v>2360.0508905852416</v>
      </c>
      <c r="G24" s="235">
        <v>0</v>
      </c>
      <c r="H24" s="235">
        <v>0</v>
      </c>
      <c r="I24" s="235">
        <v>0</v>
      </c>
      <c r="J24" s="235">
        <v>1526.7175572519084</v>
      </c>
      <c r="K24" s="235">
        <v>0</v>
      </c>
      <c r="L24" s="235">
        <v>0</v>
      </c>
      <c r="M24" s="235">
        <v>0</v>
      </c>
      <c r="N24" s="235">
        <v>0</v>
      </c>
      <c r="O24" s="235">
        <v>833.33333333333337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0</v>
      </c>
      <c r="AS24" s="235">
        <v>0</v>
      </c>
      <c r="AT24" s="235">
        <v>0</v>
      </c>
      <c r="AU24" s="235">
        <v>0</v>
      </c>
      <c r="AV24" s="235">
        <v>0</v>
      </c>
      <c r="AW24" s="235">
        <v>0</v>
      </c>
    </row>
    <row r="25" spans="3:49" x14ac:dyDescent="0.3">
      <c r="C25" s="235">
        <v>29</v>
      </c>
      <c r="D25" s="235">
        <v>4</v>
      </c>
      <c r="E25" s="235">
        <v>1</v>
      </c>
      <c r="F25" s="235">
        <v>12.95</v>
      </c>
      <c r="G25" s="235">
        <v>0</v>
      </c>
      <c r="H25" s="235">
        <v>0</v>
      </c>
      <c r="I25" s="235">
        <v>1</v>
      </c>
      <c r="J25" s="235">
        <v>1</v>
      </c>
      <c r="K25" s="235">
        <v>4.45</v>
      </c>
      <c r="L25" s="235">
        <v>0</v>
      </c>
      <c r="M25" s="235">
        <v>0</v>
      </c>
      <c r="N25" s="235">
        <v>0</v>
      </c>
      <c r="O25" s="235">
        <v>0</v>
      </c>
      <c r="P25" s="235">
        <v>2</v>
      </c>
      <c r="Q25" s="235">
        <v>2</v>
      </c>
      <c r="R25" s="235">
        <v>1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1.5</v>
      </c>
    </row>
    <row r="26" spans="3:49" x14ac:dyDescent="0.3">
      <c r="C26" s="235">
        <v>29</v>
      </c>
      <c r="D26" s="235">
        <v>4</v>
      </c>
      <c r="E26" s="235">
        <v>2</v>
      </c>
      <c r="F26" s="235">
        <v>2028</v>
      </c>
      <c r="G26" s="235">
        <v>0</v>
      </c>
      <c r="H26" s="235">
        <v>0</v>
      </c>
      <c r="I26" s="235">
        <v>168</v>
      </c>
      <c r="J26" s="235">
        <v>168</v>
      </c>
      <c r="K26" s="235">
        <v>744</v>
      </c>
      <c r="L26" s="235">
        <v>0</v>
      </c>
      <c r="M26" s="235">
        <v>0</v>
      </c>
      <c r="N26" s="235">
        <v>0</v>
      </c>
      <c r="O26" s="235">
        <v>0</v>
      </c>
      <c r="P26" s="235">
        <v>280</v>
      </c>
      <c r="Q26" s="235">
        <v>328</v>
      </c>
      <c r="R26" s="235">
        <v>168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  <c r="AP26" s="235">
        <v>0</v>
      </c>
      <c r="AQ26" s="235">
        <v>0</v>
      </c>
      <c r="AR26" s="235">
        <v>0</v>
      </c>
      <c r="AS26" s="235">
        <v>0</v>
      </c>
      <c r="AT26" s="235">
        <v>0</v>
      </c>
      <c r="AU26" s="235">
        <v>0</v>
      </c>
      <c r="AV26" s="235">
        <v>0</v>
      </c>
      <c r="AW26" s="235">
        <v>172</v>
      </c>
    </row>
    <row r="27" spans="3:49" x14ac:dyDescent="0.3">
      <c r="C27" s="235">
        <v>29</v>
      </c>
      <c r="D27" s="235">
        <v>4</v>
      </c>
      <c r="E27" s="235">
        <v>3</v>
      </c>
      <c r="F27" s="235">
        <v>8</v>
      </c>
      <c r="G27" s="235">
        <v>0</v>
      </c>
      <c r="H27" s="235">
        <v>0</v>
      </c>
      <c r="I27" s="235">
        <v>0</v>
      </c>
      <c r="J27" s="235">
        <v>0</v>
      </c>
      <c r="K27" s="235">
        <v>8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0</v>
      </c>
    </row>
    <row r="28" spans="3:49" x14ac:dyDescent="0.3">
      <c r="C28" s="235">
        <v>29</v>
      </c>
      <c r="D28" s="235">
        <v>4</v>
      </c>
      <c r="E28" s="235">
        <v>4</v>
      </c>
      <c r="F28" s="235">
        <v>112</v>
      </c>
      <c r="G28" s="235">
        <v>0</v>
      </c>
      <c r="H28" s="235">
        <v>0</v>
      </c>
      <c r="I28" s="235">
        <v>20</v>
      </c>
      <c r="J28" s="235">
        <v>20</v>
      </c>
      <c r="K28" s="235">
        <v>72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0</v>
      </c>
    </row>
    <row r="29" spans="3:49" x14ac:dyDescent="0.3">
      <c r="C29" s="235">
        <v>29</v>
      </c>
      <c r="D29" s="235">
        <v>4</v>
      </c>
      <c r="E29" s="235">
        <v>6</v>
      </c>
      <c r="F29" s="235">
        <v>682546</v>
      </c>
      <c r="G29" s="235">
        <v>0</v>
      </c>
      <c r="H29" s="235">
        <v>0</v>
      </c>
      <c r="I29" s="235">
        <v>35898</v>
      </c>
      <c r="J29" s="235">
        <v>51929</v>
      </c>
      <c r="K29" s="235">
        <v>405840</v>
      </c>
      <c r="L29" s="235">
        <v>0</v>
      </c>
      <c r="M29" s="235">
        <v>0</v>
      </c>
      <c r="N29" s="235">
        <v>0</v>
      </c>
      <c r="O29" s="235">
        <v>0</v>
      </c>
      <c r="P29" s="235">
        <v>57037</v>
      </c>
      <c r="Q29" s="235">
        <v>53957</v>
      </c>
      <c r="R29" s="235">
        <v>42370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35515</v>
      </c>
    </row>
    <row r="30" spans="3:49" x14ac:dyDescent="0.3">
      <c r="C30" s="235">
        <v>29</v>
      </c>
      <c r="D30" s="235">
        <v>4</v>
      </c>
      <c r="E30" s="235">
        <v>9</v>
      </c>
      <c r="F30" s="235">
        <v>22171</v>
      </c>
      <c r="G30" s="235">
        <v>0</v>
      </c>
      <c r="H30" s="235">
        <v>0</v>
      </c>
      <c r="I30" s="235">
        <v>0</v>
      </c>
      <c r="J30" s="235">
        <v>950</v>
      </c>
      <c r="K30" s="235">
        <v>17921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2500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235">
        <v>0</v>
      </c>
      <c r="AP30" s="235">
        <v>0</v>
      </c>
      <c r="AQ30" s="235">
        <v>0</v>
      </c>
      <c r="AR30" s="235">
        <v>0</v>
      </c>
      <c r="AS30" s="235">
        <v>0</v>
      </c>
      <c r="AT30" s="235">
        <v>0</v>
      </c>
      <c r="AU30" s="235">
        <v>0</v>
      </c>
      <c r="AV30" s="235">
        <v>0</v>
      </c>
      <c r="AW30" s="235">
        <v>800</v>
      </c>
    </row>
    <row r="31" spans="3:49" x14ac:dyDescent="0.3">
      <c r="C31" s="235">
        <v>29</v>
      </c>
      <c r="D31" s="235">
        <v>4</v>
      </c>
      <c r="E31" s="235">
        <v>10</v>
      </c>
      <c r="F31" s="235">
        <v>12500</v>
      </c>
      <c r="G31" s="235">
        <v>0</v>
      </c>
      <c r="H31" s="235">
        <v>0</v>
      </c>
      <c r="I31" s="235">
        <v>0</v>
      </c>
      <c r="J31" s="235">
        <v>12500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0</v>
      </c>
      <c r="AO31" s="235">
        <v>0</v>
      </c>
      <c r="AP31" s="235">
        <v>0</v>
      </c>
      <c r="AQ31" s="235">
        <v>0</v>
      </c>
      <c r="AR31" s="235">
        <v>0</v>
      </c>
      <c r="AS31" s="235">
        <v>0</v>
      </c>
      <c r="AT31" s="235">
        <v>0</v>
      </c>
      <c r="AU31" s="235">
        <v>0</v>
      </c>
      <c r="AV31" s="235">
        <v>0</v>
      </c>
      <c r="AW31" s="235">
        <v>0</v>
      </c>
    </row>
    <row r="32" spans="3:49" x14ac:dyDescent="0.3">
      <c r="C32" s="235">
        <v>29</v>
      </c>
      <c r="D32" s="235">
        <v>4</v>
      </c>
      <c r="E32" s="235">
        <v>11</v>
      </c>
      <c r="F32" s="235">
        <v>2360.0508905852416</v>
      </c>
      <c r="G32" s="235">
        <v>0</v>
      </c>
      <c r="H32" s="235">
        <v>0</v>
      </c>
      <c r="I32" s="235">
        <v>0</v>
      </c>
      <c r="J32" s="235">
        <v>1526.7175572519084</v>
      </c>
      <c r="K32" s="235">
        <v>0</v>
      </c>
      <c r="L32" s="235">
        <v>0</v>
      </c>
      <c r="M32" s="235">
        <v>0</v>
      </c>
      <c r="N32" s="235">
        <v>0</v>
      </c>
      <c r="O32" s="235">
        <v>833.33333333333337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  <c r="AP32" s="235">
        <v>0</v>
      </c>
      <c r="AQ32" s="235">
        <v>0</v>
      </c>
      <c r="AR32" s="235">
        <v>0</v>
      </c>
      <c r="AS32" s="235">
        <v>0</v>
      </c>
      <c r="AT32" s="235">
        <v>0</v>
      </c>
      <c r="AU32" s="235">
        <v>0</v>
      </c>
      <c r="AV32" s="235">
        <v>0</v>
      </c>
      <c r="AW32" s="235">
        <v>0</v>
      </c>
    </row>
    <row r="33" spans="3:49" x14ac:dyDescent="0.3">
      <c r="C33" s="235">
        <v>29</v>
      </c>
      <c r="D33" s="235">
        <v>5</v>
      </c>
      <c r="E33" s="235">
        <v>1</v>
      </c>
      <c r="F33" s="235">
        <v>13.95</v>
      </c>
      <c r="G33" s="235">
        <v>0</v>
      </c>
      <c r="H33" s="235">
        <v>0</v>
      </c>
      <c r="I33" s="235">
        <v>1</v>
      </c>
      <c r="J33" s="235">
        <v>1</v>
      </c>
      <c r="K33" s="235">
        <v>4.45</v>
      </c>
      <c r="L33" s="235">
        <v>0</v>
      </c>
      <c r="M33" s="235">
        <v>0</v>
      </c>
      <c r="N33" s="235">
        <v>0</v>
      </c>
      <c r="O33" s="235">
        <v>0</v>
      </c>
      <c r="P33" s="235">
        <v>2</v>
      </c>
      <c r="Q33" s="235">
        <v>2</v>
      </c>
      <c r="R33" s="235">
        <v>2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0</v>
      </c>
      <c r="AO33" s="235">
        <v>0</v>
      </c>
      <c r="AP33" s="235">
        <v>0</v>
      </c>
      <c r="AQ33" s="235">
        <v>0</v>
      </c>
      <c r="AR33" s="235">
        <v>0</v>
      </c>
      <c r="AS33" s="235">
        <v>0</v>
      </c>
      <c r="AT33" s="235">
        <v>0</v>
      </c>
      <c r="AU33" s="235">
        <v>0</v>
      </c>
      <c r="AV33" s="235">
        <v>0</v>
      </c>
      <c r="AW33" s="235">
        <v>1.5</v>
      </c>
    </row>
    <row r="34" spans="3:49" x14ac:dyDescent="0.3">
      <c r="C34" s="235">
        <v>29</v>
      </c>
      <c r="D34" s="235">
        <v>5</v>
      </c>
      <c r="E34" s="235">
        <v>2</v>
      </c>
      <c r="F34" s="235">
        <v>2032</v>
      </c>
      <c r="G34" s="235">
        <v>0</v>
      </c>
      <c r="H34" s="235">
        <v>0</v>
      </c>
      <c r="I34" s="235">
        <v>176</v>
      </c>
      <c r="J34" s="235">
        <v>72</v>
      </c>
      <c r="K34" s="235">
        <v>720</v>
      </c>
      <c r="L34" s="235">
        <v>0</v>
      </c>
      <c r="M34" s="235">
        <v>0</v>
      </c>
      <c r="N34" s="235">
        <v>0</v>
      </c>
      <c r="O34" s="235">
        <v>0</v>
      </c>
      <c r="P34" s="235">
        <v>336</v>
      </c>
      <c r="Q34" s="235">
        <v>328</v>
      </c>
      <c r="R34" s="235">
        <v>136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0</v>
      </c>
      <c r="AO34" s="235">
        <v>0</v>
      </c>
      <c r="AP34" s="235">
        <v>0</v>
      </c>
      <c r="AQ34" s="235">
        <v>0</v>
      </c>
      <c r="AR34" s="235">
        <v>0</v>
      </c>
      <c r="AS34" s="235">
        <v>0</v>
      </c>
      <c r="AT34" s="235">
        <v>0</v>
      </c>
      <c r="AU34" s="235">
        <v>0</v>
      </c>
      <c r="AV34" s="235">
        <v>0</v>
      </c>
      <c r="AW34" s="235">
        <v>264</v>
      </c>
    </row>
    <row r="35" spans="3:49" x14ac:dyDescent="0.3">
      <c r="C35" s="235">
        <v>29</v>
      </c>
      <c r="D35" s="235">
        <v>5</v>
      </c>
      <c r="E35" s="235">
        <v>3</v>
      </c>
      <c r="F35" s="235">
        <v>11.5</v>
      </c>
      <c r="G35" s="235">
        <v>0</v>
      </c>
      <c r="H35" s="235">
        <v>0</v>
      </c>
      <c r="I35" s="235">
        <v>0</v>
      </c>
      <c r="J35" s="235">
        <v>0</v>
      </c>
      <c r="K35" s="235">
        <v>11.5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  <c r="AP35" s="235">
        <v>0</v>
      </c>
      <c r="AQ35" s="235">
        <v>0</v>
      </c>
      <c r="AR35" s="235">
        <v>0</v>
      </c>
      <c r="AS35" s="235">
        <v>0</v>
      </c>
      <c r="AT35" s="235">
        <v>0</v>
      </c>
      <c r="AU35" s="235">
        <v>0</v>
      </c>
      <c r="AV35" s="235">
        <v>0</v>
      </c>
      <c r="AW35" s="235">
        <v>0</v>
      </c>
    </row>
    <row r="36" spans="3:49" x14ac:dyDescent="0.3">
      <c r="C36" s="235">
        <v>29</v>
      </c>
      <c r="D36" s="235">
        <v>5</v>
      </c>
      <c r="E36" s="235">
        <v>4</v>
      </c>
      <c r="F36" s="235">
        <v>115</v>
      </c>
      <c r="G36" s="235">
        <v>0</v>
      </c>
      <c r="H36" s="235">
        <v>0</v>
      </c>
      <c r="I36" s="235">
        <v>20</v>
      </c>
      <c r="J36" s="235">
        <v>20</v>
      </c>
      <c r="K36" s="235">
        <v>75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  <c r="AP36" s="235">
        <v>0</v>
      </c>
      <c r="AQ36" s="235">
        <v>0</v>
      </c>
      <c r="AR36" s="235">
        <v>0</v>
      </c>
      <c r="AS36" s="235">
        <v>0</v>
      </c>
      <c r="AT36" s="235">
        <v>0</v>
      </c>
      <c r="AU36" s="235">
        <v>0</v>
      </c>
      <c r="AV36" s="235">
        <v>0</v>
      </c>
      <c r="AW36" s="235">
        <v>0</v>
      </c>
    </row>
    <row r="37" spans="3:49" x14ac:dyDescent="0.3">
      <c r="C37" s="235">
        <v>29</v>
      </c>
      <c r="D37" s="235">
        <v>5</v>
      </c>
      <c r="E37" s="235">
        <v>6</v>
      </c>
      <c r="F37" s="235">
        <v>741167</v>
      </c>
      <c r="G37" s="235">
        <v>0</v>
      </c>
      <c r="H37" s="235">
        <v>0</v>
      </c>
      <c r="I37" s="235">
        <v>36549</v>
      </c>
      <c r="J37" s="235">
        <v>55780</v>
      </c>
      <c r="K37" s="235">
        <v>435398</v>
      </c>
      <c r="L37" s="235">
        <v>0</v>
      </c>
      <c r="M37" s="235">
        <v>0</v>
      </c>
      <c r="N37" s="235">
        <v>0</v>
      </c>
      <c r="O37" s="235">
        <v>0</v>
      </c>
      <c r="P37" s="235">
        <v>58341</v>
      </c>
      <c r="Q37" s="235">
        <v>54035</v>
      </c>
      <c r="R37" s="235">
        <v>64142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0</v>
      </c>
      <c r="AO37" s="235">
        <v>0</v>
      </c>
      <c r="AP37" s="235">
        <v>0</v>
      </c>
      <c r="AQ37" s="235">
        <v>0</v>
      </c>
      <c r="AR37" s="235">
        <v>0</v>
      </c>
      <c r="AS37" s="235">
        <v>0</v>
      </c>
      <c r="AT37" s="235">
        <v>0</v>
      </c>
      <c r="AU37" s="235">
        <v>0</v>
      </c>
      <c r="AV37" s="235">
        <v>0</v>
      </c>
      <c r="AW37" s="235">
        <v>36922</v>
      </c>
    </row>
    <row r="38" spans="3:49" x14ac:dyDescent="0.3">
      <c r="C38" s="235">
        <v>29</v>
      </c>
      <c r="D38" s="235">
        <v>5</v>
      </c>
      <c r="E38" s="235">
        <v>9</v>
      </c>
      <c r="F38" s="235">
        <v>30303</v>
      </c>
      <c r="G38" s="235">
        <v>0</v>
      </c>
      <c r="H38" s="235">
        <v>0</v>
      </c>
      <c r="I38" s="235">
        <v>0</v>
      </c>
      <c r="J38" s="235">
        <v>1500</v>
      </c>
      <c r="K38" s="235">
        <v>26024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2000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0</v>
      </c>
      <c r="AO38" s="235">
        <v>0</v>
      </c>
      <c r="AP38" s="235">
        <v>0</v>
      </c>
      <c r="AQ38" s="235">
        <v>0</v>
      </c>
      <c r="AR38" s="235">
        <v>0</v>
      </c>
      <c r="AS38" s="235">
        <v>0</v>
      </c>
      <c r="AT38" s="235">
        <v>0</v>
      </c>
      <c r="AU38" s="235">
        <v>0</v>
      </c>
      <c r="AV38" s="235">
        <v>0</v>
      </c>
      <c r="AW38" s="235">
        <v>779</v>
      </c>
    </row>
    <row r="39" spans="3:49" x14ac:dyDescent="0.3">
      <c r="C39" s="235">
        <v>29</v>
      </c>
      <c r="D39" s="235">
        <v>5</v>
      </c>
      <c r="E39" s="235">
        <v>11</v>
      </c>
      <c r="F39" s="235">
        <v>2360.0508905852416</v>
      </c>
      <c r="G39" s="235">
        <v>0</v>
      </c>
      <c r="H39" s="235">
        <v>0</v>
      </c>
      <c r="I39" s="235">
        <v>0</v>
      </c>
      <c r="J39" s="235">
        <v>1526.7175572519084</v>
      </c>
      <c r="K39" s="235">
        <v>0</v>
      </c>
      <c r="L39" s="235">
        <v>0</v>
      </c>
      <c r="M39" s="235">
        <v>0</v>
      </c>
      <c r="N39" s="235">
        <v>0</v>
      </c>
      <c r="O39" s="235">
        <v>833.33333333333337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  <c r="AP39" s="235">
        <v>0</v>
      </c>
      <c r="AQ39" s="235">
        <v>0</v>
      </c>
      <c r="AR39" s="235">
        <v>0</v>
      </c>
      <c r="AS39" s="235">
        <v>0</v>
      </c>
      <c r="AT39" s="235">
        <v>0</v>
      </c>
      <c r="AU39" s="235">
        <v>0</v>
      </c>
      <c r="AV39" s="235">
        <v>0</v>
      </c>
      <c r="AW39" s="235">
        <v>0</v>
      </c>
    </row>
    <row r="40" spans="3:49" x14ac:dyDescent="0.3">
      <c r="C40" s="235">
        <v>29</v>
      </c>
      <c r="D40" s="235">
        <v>6</v>
      </c>
      <c r="E40" s="235">
        <v>1</v>
      </c>
      <c r="F40" s="235">
        <v>12.95</v>
      </c>
      <c r="G40" s="235">
        <v>0</v>
      </c>
      <c r="H40" s="235">
        <v>0</v>
      </c>
      <c r="I40" s="235">
        <v>1</v>
      </c>
      <c r="J40" s="235">
        <v>1</v>
      </c>
      <c r="K40" s="235">
        <v>4.45</v>
      </c>
      <c r="L40" s="235">
        <v>0</v>
      </c>
      <c r="M40" s="235">
        <v>0</v>
      </c>
      <c r="N40" s="235">
        <v>0</v>
      </c>
      <c r="O40" s="235">
        <v>0</v>
      </c>
      <c r="P40" s="235">
        <v>2</v>
      </c>
      <c r="Q40" s="235">
        <v>2</v>
      </c>
      <c r="R40" s="235">
        <v>1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  <c r="AP40" s="235">
        <v>0</v>
      </c>
      <c r="AQ40" s="235">
        <v>0</v>
      </c>
      <c r="AR40" s="235">
        <v>0</v>
      </c>
      <c r="AS40" s="235">
        <v>0</v>
      </c>
      <c r="AT40" s="235">
        <v>0</v>
      </c>
      <c r="AU40" s="235">
        <v>0</v>
      </c>
      <c r="AV40" s="235">
        <v>0</v>
      </c>
      <c r="AW40" s="235">
        <v>1.5</v>
      </c>
    </row>
    <row r="41" spans="3:49" x14ac:dyDescent="0.3">
      <c r="C41" s="235">
        <v>29</v>
      </c>
      <c r="D41" s="235">
        <v>6</v>
      </c>
      <c r="E41" s="235">
        <v>2</v>
      </c>
      <c r="F41" s="235">
        <v>2218</v>
      </c>
      <c r="G41" s="235">
        <v>0</v>
      </c>
      <c r="H41" s="235">
        <v>0</v>
      </c>
      <c r="I41" s="235">
        <v>152</v>
      </c>
      <c r="J41" s="235">
        <v>176</v>
      </c>
      <c r="K41" s="235">
        <v>768</v>
      </c>
      <c r="L41" s="235">
        <v>0</v>
      </c>
      <c r="M41" s="235">
        <v>0</v>
      </c>
      <c r="N41" s="235">
        <v>0</v>
      </c>
      <c r="O41" s="235">
        <v>0</v>
      </c>
      <c r="P41" s="235">
        <v>352</v>
      </c>
      <c r="Q41" s="235">
        <v>344</v>
      </c>
      <c r="R41" s="235">
        <v>168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0</v>
      </c>
      <c r="AO41" s="235">
        <v>0</v>
      </c>
      <c r="AP41" s="235">
        <v>0</v>
      </c>
      <c r="AQ41" s="235">
        <v>0</v>
      </c>
      <c r="AR41" s="235">
        <v>0</v>
      </c>
      <c r="AS41" s="235">
        <v>0</v>
      </c>
      <c r="AT41" s="235">
        <v>0</v>
      </c>
      <c r="AU41" s="235">
        <v>0</v>
      </c>
      <c r="AV41" s="235">
        <v>0</v>
      </c>
      <c r="AW41" s="235">
        <v>258</v>
      </c>
    </row>
    <row r="42" spans="3:49" x14ac:dyDescent="0.3">
      <c r="C42" s="235">
        <v>29</v>
      </c>
      <c r="D42" s="235">
        <v>6</v>
      </c>
      <c r="E42" s="235">
        <v>3</v>
      </c>
      <c r="F42" s="235">
        <v>9.5</v>
      </c>
      <c r="G42" s="235">
        <v>0</v>
      </c>
      <c r="H42" s="235">
        <v>0</v>
      </c>
      <c r="I42" s="235">
        <v>0</v>
      </c>
      <c r="J42" s="235">
        <v>0</v>
      </c>
      <c r="K42" s="235">
        <v>9.5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0</v>
      </c>
      <c r="AO42" s="235">
        <v>0</v>
      </c>
      <c r="AP42" s="235">
        <v>0</v>
      </c>
      <c r="AQ42" s="235">
        <v>0</v>
      </c>
      <c r="AR42" s="235">
        <v>0</v>
      </c>
      <c r="AS42" s="235">
        <v>0</v>
      </c>
      <c r="AT42" s="235">
        <v>0</v>
      </c>
      <c r="AU42" s="235">
        <v>0</v>
      </c>
      <c r="AV42" s="235">
        <v>0</v>
      </c>
      <c r="AW42" s="235">
        <v>0</v>
      </c>
    </row>
    <row r="43" spans="3:49" x14ac:dyDescent="0.3">
      <c r="C43" s="235">
        <v>29</v>
      </c>
      <c r="D43" s="235">
        <v>6</v>
      </c>
      <c r="E43" s="235">
        <v>4</v>
      </c>
      <c r="F43" s="235">
        <v>101.5</v>
      </c>
      <c r="G43" s="235">
        <v>0</v>
      </c>
      <c r="H43" s="235">
        <v>0</v>
      </c>
      <c r="I43" s="235">
        <v>19.5</v>
      </c>
      <c r="J43" s="235">
        <v>12</v>
      </c>
      <c r="K43" s="235">
        <v>70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  <c r="AP43" s="235">
        <v>0</v>
      </c>
      <c r="AQ43" s="235">
        <v>0</v>
      </c>
      <c r="AR43" s="235">
        <v>0</v>
      </c>
      <c r="AS43" s="235">
        <v>0</v>
      </c>
      <c r="AT43" s="235">
        <v>0</v>
      </c>
      <c r="AU43" s="235">
        <v>0</v>
      </c>
      <c r="AV43" s="235">
        <v>0</v>
      </c>
      <c r="AW43" s="235">
        <v>0</v>
      </c>
    </row>
    <row r="44" spans="3:49" x14ac:dyDescent="0.3">
      <c r="C44" s="235">
        <v>29</v>
      </c>
      <c r="D44" s="235">
        <v>6</v>
      </c>
      <c r="E44" s="235">
        <v>6</v>
      </c>
      <c r="F44" s="235">
        <v>717805</v>
      </c>
      <c r="G44" s="235">
        <v>0</v>
      </c>
      <c r="H44" s="235">
        <v>0</v>
      </c>
      <c r="I44" s="235">
        <v>35689</v>
      </c>
      <c r="J44" s="235">
        <v>49161</v>
      </c>
      <c r="K44" s="235">
        <v>407607</v>
      </c>
      <c r="L44" s="235">
        <v>0</v>
      </c>
      <c r="M44" s="235">
        <v>0</v>
      </c>
      <c r="N44" s="235">
        <v>0</v>
      </c>
      <c r="O44" s="235">
        <v>0</v>
      </c>
      <c r="P44" s="235">
        <v>58480</v>
      </c>
      <c r="Q44" s="235">
        <v>53985</v>
      </c>
      <c r="R44" s="235">
        <v>76080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  <c r="AP44" s="235">
        <v>0</v>
      </c>
      <c r="AQ44" s="235">
        <v>0</v>
      </c>
      <c r="AR44" s="235">
        <v>0</v>
      </c>
      <c r="AS44" s="235">
        <v>0</v>
      </c>
      <c r="AT44" s="235">
        <v>0</v>
      </c>
      <c r="AU44" s="235">
        <v>0</v>
      </c>
      <c r="AV44" s="235">
        <v>0</v>
      </c>
      <c r="AW44" s="235">
        <v>36803</v>
      </c>
    </row>
    <row r="45" spans="3:49" x14ac:dyDescent="0.3">
      <c r="C45" s="235">
        <v>29</v>
      </c>
      <c r="D45" s="235">
        <v>6</v>
      </c>
      <c r="E45" s="235">
        <v>9</v>
      </c>
      <c r="F45" s="235">
        <v>20619</v>
      </c>
      <c r="G45" s="235">
        <v>0</v>
      </c>
      <c r="H45" s="235">
        <v>0</v>
      </c>
      <c r="I45" s="235">
        <v>0</v>
      </c>
      <c r="J45" s="235">
        <v>0</v>
      </c>
      <c r="K45" s="235">
        <v>17919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2000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0</v>
      </c>
      <c r="AO45" s="235">
        <v>0</v>
      </c>
      <c r="AP45" s="235">
        <v>0</v>
      </c>
      <c r="AQ45" s="235">
        <v>0</v>
      </c>
      <c r="AR45" s="235">
        <v>0</v>
      </c>
      <c r="AS45" s="235">
        <v>0</v>
      </c>
      <c r="AT45" s="235">
        <v>0</v>
      </c>
      <c r="AU45" s="235">
        <v>0</v>
      </c>
      <c r="AV45" s="235">
        <v>0</v>
      </c>
      <c r="AW45" s="235">
        <v>700</v>
      </c>
    </row>
    <row r="46" spans="3:49" x14ac:dyDescent="0.3">
      <c r="C46" s="235">
        <v>29</v>
      </c>
      <c r="D46" s="235">
        <v>6</v>
      </c>
      <c r="E46" s="235">
        <v>10</v>
      </c>
      <c r="F46" s="235">
        <v>8200</v>
      </c>
      <c r="G46" s="235">
        <v>0</v>
      </c>
      <c r="H46" s="235">
        <v>0</v>
      </c>
      <c r="I46" s="235">
        <v>0</v>
      </c>
      <c r="J46" s="235">
        <v>8200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0</v>
      </c>
      <c r="AO46" s="235">
        <v>0</v>
      </c>
      <c r="AP46" s="235">
        <v>0</v>
      </c>
      <c r="AQ46" s="235">
        <v>0</v>
      </c>
      <c r="AR46" s="235">
        <v>0</v>
      </c>
      <c r="AS46" s="235">
        <v>0</v>
      </c>
      <c r="AT46" s="235">
        <v>0</v>
      </c>
      <c r="AU46" s="235">
        <v>0</v>
      </c>
      <c r="AV46" s="235">
        <v>0</v>
      </c>
      <c r="AW46" s="235">
        <v>0</v>
      </c>
    </row>
    <row r="47" spans="3:49" x14ac:dyDescent="0.3">
      <c r="C47" s="235">
        <v>29</v>
      </c>
      <c r="D47" s="235">
        <v>6</v>
      </c>
      <c r="E47" s="235">
        <v>11</v>
      </c>
      <c r="F47" s="235">
        <v>2360.0508905852416</v>
      </c>
      <c r="G47" s="235">
        <v>0</v>
      </c>
      <c r="H47" s="235">
        <v>0</v>
      </c>
      <c r="I47" s="235">
        <v>0</v>
      </c>
      <c r="J47" s="235">
        <v>1526.7175572519084</v>
      </c>
      <c r="K47" s="235">
        <v>0</v>
      </c>
      <c r="L47" s="235">
        <v>0</v>
      </c>
      <c r="M47" s="235">
        <v>0</v>
      </c>
      <c r="N47" s="235">
        <v>0</v>
      </c>
      <c r="O47" s="235">
        <v>833.33333333333337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</row>
    <row r="48" spans="3:49" x14ac:dyDescent="0.3">
      <c r="C48" s="235">
        <v>29</v>
      </c>
      <c r="D48" s="235">
        <v>7</v>
      </c>
      <c r="E48" s="235">
        <v>1</v>
      </c>
      <c r="F48" s="235">
        <v>13.75</v>
      </c>
      <c r="G48" s="235">
        <v>0</v>
      </c>
      <c r="H48" s="235">
        <v>0</v>
      </c>
      <c r="I48" s="235">
        <v>0.8</v>
      </c>
      <c r="J48" s="235">
        <v>2</v>
      </c>
      <c r="K48" s="235">
        <v>4.45</v>
      </c>
      <c r="L48" s="235">
        <v>0</v>
      </c>
      <c r="M48" s="235">
        <v>0</v>
      </c>
      <c r="N48" s="235">
        <v>0</v>
      </c>
      <c r="O48" s="235">
        <v>0</v>
      </c>
      <c r="P48" s="235">
        <v>3</v>
      </c>
      <c r="Q48" s="235">
        <v>1</v>
      </c>
      <c r="R48" s="235">
        <v>1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  <c r="AP48" s="235">
        <v>0</v>
      </c>
      <c r="AQ48" s="235">
        <v>0</v>
      </c>
      <c r="AR48" s="235">
        <v>0</v>
      </c>
      <c r="AS48" s="235">
        <v>0</v>
      </c>
      <c r="AT48" s="235">
        <v>0</v>
      </c>
      <c r="AU48" s="235">
        <v>0</v>
      </c>
      <c r="AV48" s="235">
        <v>0</v>
      </c>
      <c r="AW48" s="235">
        <v>1.5</v>
      </c>
    </row>
    <row r="49" spans="3:49" x14ac:dyDescent="0.3">
      <c r="C49" s="235">
        <v>29</v>
      </c>
      <c r="D49" s="235">
        <v>7</v>
      </c>
      <c r="E49" s="235">
        <v>2</v>
      </c>
      <c r="F49" s="235">
        <v>1812.4</v>
      </c>
      <c r="G49" s="235">
        <v>0</v>
      </c>
      <c r="H49" s="235">
        <v>0</v>
      </c>
      <c r="I49" s="235">
        <v>134.4</v>
      </c>
      <c r="J49" s="235">
        <v>288</v>
      </c>
      <c r="K49" s="235">
        <v>520</v>
      </c>
      <c r="L49" s="235">
        <v>0</v>
      </c>
      <c r="M49" s="235">
        <v>0</v>
      </c>
      <c r="N49" s="235">
        <v>0</v>
      </c>
      <c r="O49" s="235">
        <v>0</v>
      </c>
      <c r="P49" s="235">
        <v>384</v>
      </c>
      <c r="Q49" s="235">
        <v>168</v>
      </c>
      <c r="R49" s="235">
        <v>72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0</v>
      </c>
      <c r="AO49" s="235">
        <v>0</v>
      </c>
      <c r="AP49" s="235">
        <v>0</v>
      </c>
      <c r="AQ49" s="235">
        <v>0</v>
      </c>
      <c r="AR49" s="235">
        <v>0</v>
      </c>
      <c r="AS49" s="235">
        <v>0</v>
      </c>
      <c r="AT49" s="235">
        <v>0</v>
      </c>
      <c r="AU49" s="235">
        <v>0</v>
      </c>
      <c r="AV49" s="235">
        <v>0</v>
      </c>
      <c r="AW49" s="235">
        <v>246</v>
      </c>
    </row>
    <row r="50" spans="3:49" x14ac:dyDescent="0.3">
      <c r="C50" s="235">
        <v>29</v>
      </c>
      <c r="D50" s="235">
        <v>7</v>
      </c>
      <c r="E50" s="235">
        <v>3</v>
      </c>
      <c r="F50" s="235">
        <v>20.5</v>
      </c>
      <c r="G50" s="235">
        <v>0</v>
      </c>
      <c r="H50" s="235">
        <v>0</v>
      </c>
      <c r="I50" s="235">
        <v>0</v>
      </c>
      <c r="J50" s="235">
        <v>0</v>
      </c>
      <c r="K50" s="235">
        <v>20.5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0</v>
      </c>
      <c r="AO50" s="235">
        <v>0</v>
      </c>
      <c r="AP50" s="235">
        <v>0</v>
      </c>
      <c r="AQ50" s="235">
        <v>0</v>
      </c>
      <c r="AR50" s="235">
        <v>0</v>
      </c>
      <c r="AS50" s="235">
        <v>0</v>
      </c>
      <c r="AT50" s="235">
        <v>0</v>
      </c>
      <c r="AU50" s="235">
        <v>0</v>
      </c>
      <c r="AV50" s="235">
        <v>0</v>
      </c>
      <c r="AW50" s="235">
        <v>0</v>
      </c>
    </row>
    <row r="51" spans="3:49" x14ac:dyDescent="0.3">
      <c r="C51" s="235">
        <v>29</v>
      </c>
      <c r="D51" s="235">
        <v>7</v>
      </c>
      <c r="E51" s="235">
        <v>4</v>
      </c>
      <c r="F51" s="235">
        <v>112.5</v>
      </c>
      <c r="G51" s="235">
        <v>0</v>
      </c>
      <c r="H51" s="235">
        <v>0</v>
      </c>
      <c r="I51" s="235">
        <v>0</v>
      </c>
      <c r="J51" s="235">
        <v>39.5</v>
      </c>
      <c r="K51" s="235">
        <v>73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</row>
    <row r="52" spans="3:49" x14ac:dyDescent="0.3">
      <c r="C52" s="235">
        <v>29</v>
      </c>
      <c r="D52" s="235">
        <v>7</v>
      </c>
      <c r="E52" s="235">
        <v>6</v>
      </c>
      <c r="F52" s="235">
        <v>1165484</v>
      </c>
      <c r="G52" s="235">
        <v>0</v>
      </c>
      <c r="H52" s="235">
        <v>0</v>
      </c>
      <c r="I52" s="235">
        <v>21464</v>
      </c>
      <c r="J52" s="235">
        <v>116153</v>
      </c>
      <c r="K52" s="235">
        <v>755052</v>
      </c>
      <c r="L52" s="235">
        <v>0</v>
      </c>
      <c r="M52" s="235">
        <v>0</v>
      </c>
      <c r="N52" s="235">
        <v>0</v>
      </c>
      <c r="O52" s="235">
        <v>0</v>
      </c>
      <c r="P52" s="235">
        <v>108308</v>
      </c>
      <c r="Q52" s="235">
        <v>36426</v>
      </c>
      <c r="R52" s="235">
        <v>73060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0</v>
      </c>
      <c r="AO52" s="235">
        <v>0</v>
      </c>
      <c r="AP52" s="235">
        <v>0</v>
      </c>
      <c r="AQ52" s="235">
        <v>0</v>
      </c>
      <c r="AR52" s="235">
        <v>0</v>
      </c>
      <c r="AS52" s="235">
        <v>0</v>
      </c>
      <c r="AT52" s="235">
        <v>0</v>
      </c>
      <c r="AU52" s="235">
        <v>0</v>
      </c>
      <c r="AV52" s="235">
        <v>0</v>
      </c>
      <c r="AW52" s="235">
        <v>55021</v>
      </c>
    </row>
    <row r="53" spans="3:49" x14ac:dyDescent="0.3">
      <c r="C53" s="235">
        <v>29</v>
      </c>
      <c r="D53" s="235">
        <v>7</v>
      </c>
      <c r="E53" s="235">
        <v>9</v>
      </c>
      <c r="F53" s="235">
        <v>432102</v>
      </c>
      <c r="G53" s="235">
        <v>0</v>
      </c>
      <c r="H53" s="235">
        <v>0</v>
      </c>
      <c r="I53" s="235">
        <v>0</v>
      </c>
      <c r="J53" s="235">
        <v>16332</v>
      </c>
      <c r="K53" s="235">
        <v>342509</v>
      </c>
      <c r="L53" s="235">
        <v>0</v>
      </c>
      <c r="M53" s="235">
        <v>0</v>
      </c>
      <c r="N53" s="235">
        <v>0</v>
      </c>
      <c r="O53" s="235">
        <v>0</v>
      </c>
      <c r="P53" s="235">
        <v>24174</v>
      </c>
      <c r="Q53" s="235">
        <v>8756</v>
      </c>
      <c r="R53" s="235">
        <v>29415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0</v>
      </c>
      <c r="AO53" s="235">
        <v>0</v>
      </c>
      <c r="AP53" s="235">
        <v>0</v>
      </c>
      <c r="AQ53" s="235">
        <v>0</v>
      </c>
      <c r="AR53" s="235">
        <v>0</v>
      </c>
      <c r="AS53" s="235">
        <v>0</v>
      </c>
      <c r="AT53" s="235">
        <v>0</v>
      </c>
      <c r="AU53" s="235">
        <v>0</v>
      </c>
      <c r="AV53" s="235">
        <v>0</v>
      </c>
      <c r="AW53" s="235">
        <v>10916</v>
      </c>
    </row>
    <row r="54" spans="3:49" x14ac:dyDescent="0.3">
      <c r="C54" s="235">
        <v>29</v>
      </c>
      <c r="D54" s="235">
        <v>7</v>
      </c>
      <c r="E54" s="235">
        <v>11</v>
      </c>
      <c r="F54" s="235">
        <v>2360.0508905852416</v>
      </c>
      <c r="G54" s="235">
        <v>0</v>
      </c>
      <c r="H54" s="235">
        <v>0</v>
      </c>
      <c r="I54" s="235">
        <v>0</v>
      </c>
      <c r="J54" s="235">
        <v>1526.7175572519084</v>
      </c>
      <c r="K54" s="235">
        <v>0</v>
      </c>
      <c r="L54" s="235">
        <v>0</v>
      </c>
      <c r="M54" s="235">
        <v>0</v>
      </c>
      <c r="N54" s="235">
        <v>0</v>
      </c>
      <c r="O54" s="235">
        <v>833.33333333333337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  <c r="AP54" s="235">
        <v>0</v>
      </c>
      <c r="AQ54" s="235">
        <v>0</v>
      </c>
      <c r="AR54" s="235">
        <v>0</v>
      </c>
      <c r="AS54" s="235">
        <v>0</v>
      </c>
      <c r="AT54" s="235">
        <v>0</v>
      </c>
      <c r="AU54" s="235">
        <v>0</v>
      </c>
      <c r="AV54" s="235">
        <v>0</v>
      </c>
      <c r="AW54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89" t="s">
        <v>1828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2186224</v>
      </c>
      <c r="C3" s="226">
        <f t="shared" ref="C3:R3" si="0">SUBTOTAL(9,C6:C1048576)</f>
        <v>4</v>
      </c>
      <c r="D3" s="226">
        <f>SUBTOTAL(9,D6:D1048576)/2</f>
        <v>2511491.6100000003</v>
      </c>
      <c r="E3" s="226">
        <f t="shared" si="0"/>
        <v>4.5042769322640126</v>
      </c>
      <c r="F3" s="226">
        <f>SUBTOTAL(9,F6:F1048576)/2</f>
        <v>2631326.9699999997</v>
      </c>
      <c r="G3" s="227">
        <f>IF(B3&lt;&gt;0,F3/B3,"")</f>
        <v>1.2035944029523049</v>
      </c>
      <c r="H3" s="228">
        <f t="shared" si="0"/>
        <v>21291.40000000002</v>
      </c>
      <c r="I3" s="226">
        <f t="shared" si="0"/>
        <v>1</v>
      </c>
      <c r="J3" s="226">
        <f t="shared" si="0"/>
        <v>26064.569999999985</v>
      </c>
      <c r="K3" s="226">
        <f t="shared" si="0"/>
        <v>1.2241830034661865</v>
      </c>
      <c r="L3" s="226">
        <f t="shared" si="0"/>
        <v>25338.76999999999</v>
      </c>
      <c r="M3" s="229">
        <f>IF(H3&lt;&gt;0,L3/H3,"")</f>
        <v>1.1900941225095563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221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thickBot="1" x14ac:dyDescent="0.35">
      <c r="A6" s="603" t="s">
        <v>1827</v>
      </c>
      <c r="B6" s="601">
        <v>2186224</v>
      </c>
      <c r="C6" s="602">
        <v>1</v>
      </c>
      <c r="D6" s="601">
        <v>2511491.6100000003</v>
      </c>
      <c r="E6" s="602">
        <v>1.1487805503919089</v>
      </c>
      <c r="F6" s="601">
        <v>2631326.9700000002</v>
      </c>
      <c r="G6" s="295">
        <v>1.2035944029523051</v>
      </c>
      <c r="H6" s="601">
        <v>21291.40000000002</v>
      </c>
      <c r="I6" s="602">
        <v>1</v>
      </c>
      <c r="J6" s="601">
        <v>26064.569999999985</v>
      </c>
      <c r="K6" s="602">
        <v>1.2241830034661865</v>
      </c>
      <c r="L6" s="601">
        <v>25338.76999999999</v>
      </c>
      <c r="M6" s="295">
        <v>1.1900941225095563</v>
      </c>
      <c r="N6" s="601"/>
      <c r="O6" s="602"/>
      <c r="P6" s="601"/>
      <c r="Q6" s="602"/>
      <c r="R6" s="601"/>
      <c r="S6" s="296"/>
    </row>
    <row r="7" spans="1:19" ht="14.4" customHeight="1" thickBot="1" x14ac:dyDescent="0.35"/>
    <row r="8" spans="1:19" ht="14.4" customHeight="1" x14ac:dyDescent="0.3">
      <c r="A8" s="552" t="s">
        <v>455</v>
      </c>
      <c r="B8" s="604">
        <v>1050798</v>
      </c>
      <c r="C8" s="451">
        <v>1</v>
      </c>
      <c r="D8" s="604">
        <v>1173705.2999999996</v>
      </c>
      <c r="E8" s="451">
        <v>1.1169656775136607</v>
      </c>
      <c r="F8" s="604">
        <v>1371044.65</v>
      </c>
      <c r="G8" s="474">
        <v>1.3047651879809439</v>
      </c>
      <c r="H8" s="604"/>
      <c r="I8" s="451"/>
      <c r="J8" s="604"/>
      <c r="K8" s="451"/>
      <c r="L8" s="604"/>
      <c r="M8" s="474"/>
      <c r="N8" s="604"/>
      <c r="O8" s="451"/>
      <c r="P8" s="604"/>
      <c r="Q8" s="451"/>
      <c r="R8" s="604"/>
      <c r="S8" s="125"/>
    </row>
    <row r="9" spans="1:19" ht="14.4" customHeight="1" x14ac:dyDescent="0.3">
      <c r="A9" s="553" t="s">
        <v>460</v>
      </c>
      <c r="B9" s="605">
        <v>1102843</v>
      </c>
      <c r="C9" s="529">
        <v>1</v>
      </c>
      <c r="D9" s="605">
        <v>1303355.3100000003</v>
      </c>
      <c r="E9" s="529">
        <v>1.1818140116045532</v>
      </c>
      <c r="F9" s="605">
        <v>1206740.9899999998</v>
      </c>
      <c r="G9" s="534">
        <v>1.0942092301442723</v>
      </c>
      <c r="H9" s="605"/>
      <c r="I9" s="529"/>
      <c r="J9" s="605"/>
      <c r="K9" s="529"/>
      <c r="L9" s="605"/>
      <c r="M9" s="534"/>
      <c r="N9" s="605"/>
      <c r="O9" s="529"/>
      <c r="P9" s="605"/>
      <c r="Q9" s="529"/>
      <c r="R9" s="605"/>
      <c r="S9" s="535"/>
    </row>
    <row r="10" spans="1:19" ht="14.4" customHeight="1" thickBot="1" x14ac:dyDescent="0.35">
      <c r="A10" s="607" t="s">
        <v>463</v>
      </c>
      <c r="B10" s="606">
        <v>32583</v>
      </c>
      <c r="C10" s="521">
        <v>1</v>
      </c>
      <c r="D10" s="606">
        <v>34431</v>
      </c>
      <c r="E10" s="521">
        <v>1.05671669275389</v>
      </c>
      <c r="F10" s="606">
        <v>53541.33</v>
      </c>
      <c r="G10" s="526">
        <v>1.6432289844397385</v>
      </c>
      <c r="H10" s="606"/>
      <c r="I10" s="521"/>
      <c r="J10" s="606"/>
      <c r="K10" s="521"/>
      <c r="L10" s="606"/>
      <c r="M10" s="526"/>
      <c r="N10" s="606"/>
      <c r="O10" s="521"/>
      <c r="P10" s="606"/>
      <c r="Q10" s="521"/>
      <c r="R10" s="606"/>
      <c r="S10" s="527"/>
    </row>
    <row r="11" spans="1:19" ht="14.4" customHeight="1" x14ac:dyDescent="0.3">
      <c r="A11" s="493" t="s">
        <v>671</v>
      </c>
    </row>
    <row r="12" spans="1:19" ht="14.4" customHeight="1" x14ac:dyDescent="0.3">
      <c r="A12" s="494" t="s">
        <v>672</v>
      </c>
    </row>
    <row r="13" spans="1:19" ht="14.4" customHeight="1" x14ac:dyDescent="0.3">
      <c r="A13" s="493" t="s">
        <v>1829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7" t="s">
        <v>124</v>
      </c>
      <c r="B1" s="317"/>
      <c r="C1" s="318"/>
      <c r="D1" s="318"/>
      <c r="E1" s="318"/>
    </row>
    <row r="2" spans="1:5" ht="14.4" customHeight="1" thickBot="1" x14ac:dyDescent="0.35">
      <c r="A2" s="239" t="s">
        <v>252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8555.0809734246886</v>
      </c>
      <c r="D4" s="164">
        <f ca="1">IF(ISERROR(VLOOKUP("Náklady celkem",INDIRECT("HI!$A:$G"),5,0)),0,VLOOKUP("Náklady celkem",INDIRECT("HI!$A:$G"),5,0))</f>
        <v>9329.997010000001</v>
      </c>
      <c r="E4" s="165">
        <f ca="1">IF(C4=0,0,D4/C4)</f>
        <v>1.0905796261873493</v>
      </c>
    </row>
    <row r="5" spans="1:5" ht="14.4" customHeight="1" x14ac:dyDescent="0.3">
      <c r="A5" s="166" t="s">
        <v>153</v>
      </c>
      <c r="B5" s="167"/>
      <c r="C5" s="168"/>
      <c r="D5" s="168"/>
      <c r="E5" s="169"/>
    </row>
    <row r="6" spans="1:5" ht="14.4" customHeight="1" x14ac:dyDescent="0.3">
      <c r="A6" s="170" t="s">
        <v>158</v>
      </c>
      <c r="B6" s="171"/>
      <c r="C6" s="172"/>
      <c r="D6" s="172"/>
      <c r="E6" s="169"/>
    </row>
    <row r="7" spans="1:5" ht="14.4" customHeight="1" x14ac:dyDescent="0.3">
      <c r="A7" s="3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113.06162621022267</v>
      </c>
      <c r="D7" s="172">
        <f>IF(ISERROR(HI!E5),"",HI!E5)</f>
        <v>98.277150000000006</v>
      </c>
      <c r="E7" s="169">
        <f t="shared" ref="E7:E14" si="0">IF(C7=0,0,D7/C7)</f>
        <v>0.86923524182525957</v>
      </c>
    </row>
    <row r="8" spans="1:5" ht="14.4" customHeight="1" x14ac:dyDescent="0.3">
      <c r="A8" s="304" t="str">
        <f>HYPERLINK("#'LŽ Statim'!A1","Podíl statimových žádanek (max. 30%)")</f>
        <v>Podíl statimových žádanek (max. 30%)</v>
      </c>
      <c r="B8" s="302" t="s">
        <v>216</v>
      </c>
      <c r="C8" s="303">
        <v>0.3</v>
      </c>
      <c r="D8" s="303">
        <f>IF('LŽ Statim'!G3="",0,'LŽ Statim'!G3)</f>
        <v>5.263157894736842E-3</v>
      </c>
      <c r="E8" s="169">
        <f>IF(C8=0,0,D8/C8)</f>
        <v>1.7543859649122806E-2</v>
      </c>
    </row>
    <row r="9" spans="1:5" ht="14.4" customHeight="1" x14ac:dyDescent="0.3">
      <c r="A9" s="174" t="s">
        <v>154</v>
      </c>
      <c r="B9" s="171"/>
      <c r="C9" s="172"/>
      <c r="D9" s="172"/>
      <c r="E9" s="169"/>
    </row>
    <row r="10" spans="1:5" ht="14.4" customHeight="1" x14ac:dyDescent="0.3">
      <c r="A10" s="304" t="str">
        <f>HYPERLINK("#'Léky Recepty'!A1","Záchyt v lékárně (Úhrada Kč, min. 60%)")</f>
        <v>Záchyt v lékárně (Úhrada Kč, min. 60%)</v>
      </c>
      <c r="B10" s="171" t="s">
        <v>117</v>
      </c>
      <c r="C10" s="173">
        <v>0.6</v>
      </c>
      <c r="D10" s="173">
        <f>IF(ISERROR(VLOOKUP("Celkem",'Léky Recepty'!B:H,5,0)),0,VLOOKUP("Celkem",'Léky Recepty'!B:H,5,0))</f>
        <v>0.76919122801048589</v>
      </c>
      <c r="E10" s="169">
        <f t="shared" si="0"/>
        <v>1.2819853800174765</v>
      </c>
    </row>
    <row r="11" spans="1:5" ht="14.4" customHeight="1" x14ac:dyDescent="0.3">
      <c r="A11" s="304" t="str">
        <f>HYPERLINK("#'LRp PL'!A1","Plnění pozitivního listu (min. 80%)")</f>
        <v>Plnění pozitivního listu (min. 80%)</v>
      </c>
      <c r="B11" s="171" t="s">
        <v>147</v>
      </c>
      <c r="C11" s="173">
        <v>0.8</v>
      </c>
      <c r="D11" s="173">
        <f>IF(ISERROR(VLOOKUP("Celkem",'LRp PL'!A:F,5,0)),0,VLOOKUP("Celkem",'LRp PL'!A:F,5,0))</f>
        <v>0.98158949918304095</v>
      </c>
      <c r="E11" s="169">
        <f t="shared" si="0"/>
        <v>1.226986873978801</v>
      </c>
    </row>
    <row r="12" spans="1:5" ht="14.4" customHeight="1" x14ac:dyDescent="0.3">
      <c r="A12" s="174" t="s">
        <v>155</v>
      </c>
      <c r="B12" s="171"/>
      <c r="C12" s="172"/>
      <c r="D12" s="172"/>
      <c r="E12" s="169"/>
    </row>
    <row r="13" spans="1:5" ht="14.4" customHeight="1" x14ac:dyDescent="0.3">
      <c r="A13" s="175" t="s">
        <v>159</v>
      </c>
      <c r="B13" s="171"/>
      <c r="C13" s="168"/>
      <c r="D13" s="168"/>
      <c r="E13" s="169"/>
    </row>
    <row r="14" spans="1:5" ht="14.4" customHeight="1" x14ac:dyDescent="0.3">
      <c r="A14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112</v>
      </c>
      <c r="C14" s="172">
        <f>IF(ISERROR(HI!F6),"",HI!F6)</f>
        <v>1358.9603141992168</v>
      </c>
      <c r="D14" s="172">
        <f>IF(ISERROR(HI!E6),"",HI!E6)</f>
        <v>981.67467999999985</v>
      </c>
      <c r="E14" s="169">
        <f t="shared" si="0"/>
        <v>0.72237185276338489</v>
      </c>
    </row>
    <row r="15" spans="1:5" ht="14.4" customHeight="1" thickBot="1" x14ac:dyDescent="0.35">
      <c r="A15" s="177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6178.08389108757</v>
      </c>
      <c r="D15" s="168">
        <f ca="1">IF(ISERROR(VLOOKUP("Osobní náklady (Kč) *",INDIRECT("HI!$A:$G"),5,0)),0,VLOOKUP("Osobní náklady (Kč) *",INDIRECT("HI!$A:$G"),5,0))</f>
        <v>7149.3106800000014</v>
      </c>
      <c r="E15" s="169">
        <f ca="1">IF(C15=0,0,D15/C15)</f>
        <v>1.1572051797991141</v>
      </c>
    </row>
    <row r="16" spans="1:5" ht="14.4" customHeight="1" thickBot="1" x14ac:dyDescent="0.35">
      <c r="A16" s="181"/>
      <c r="B16" s="182"/>
      <c r="C16" s="183"/>
      <c r="D16" s="183"/>
      <c r="E16" s="184"/>
    </row>
    <row r="17" spans="1:5" ht="14.4" customHeight="1" thickBot="1" x14ac:dyDescent="0.35">
      <c r="A17" s="185" t="str">
        <f>HYPERLINK("#HI!A1","VÝNOSY CELKEM (v tisících)")</f>
        <v>VÝNOSY CELKEM (v tisících)</v>
      </c>
      <c r="B17" s="186"/>
      <c r="C17" s="187">
        <f ca="1">IF(ISERROR(VLOOKUP("Výnosy celkem",INDIRECT("HI!$A:$G"),6,0)),0,VLOOKUP("Výnosy celkem",INDIRECT("HI!$A:$G"),6,0))</f>
        <v>2186.2240000000002</v>
      </c>
      <c r="D17" s="187">
        <f ca="1">IF(ISERROR(VLOOKUP("Výnosy celkem",INDIRECT("HI!$A:$G"),5,0)),0,VLOOKUP("Výnosy celkem",INDIRECT("HI!$A:$G"),5,0))</f>
        <v>2631.3269699999996</v>
      </c>
      <c r="E17" s="188">
        <f t="shared" ref="E17:E22" ca="1" si="1">IF(C17=0,0,D17/C17)</f>
        <v>1.2035944029523047</v>
      </c>
    </row>
    <row r="18" spans="1:5" ht="14.4" customHeight="1" x14ac:dyDescent="0.3">
      <c r="A18" s="189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2186.2240000000002</v>
      </c>
      <c r="D18" s="168">
        <f ca="1">IF(ISERROR(VLOOKUP("Ambulance *",INDIRECT("HI!$A:$G"),5,0)),0,VLOOKUP("Ambulance *",INDIRECT("HI!$A:$G"),5,0))</f>
        <v>2631.3269699999996</v>
      </c>
      <c r="E18" s="169">
        <f t="shared" ca="1" si="1"/>
        <v>1.2035944029523047</v>
      </c>
    </row>
    <row r="19" spans="1:5" ht="14.4" customHeight="1" x14ac:dyDescent="0.3">
      <c r="A19" s="190" t="str">
        <f>HYPERLINK("#'ZV Vykáz.-A'!A1","Zdravotní výkony vykázané u ambulantních pacientů (min. 100 %)")</f>
        <v>Zdravotní výkony vykázané u ambulantních pacientů (min. 100 %)</v>
      </c>
      <c r="B19" s="154" t="s">
        <v>126</v>
      </c>
      <c r="C19" s="173">
        <v>1</v>
      </c>
      <c r="D19" s="173">
        <f>IF(ISERROR(VLOOKUP("Celkem:",'ZV Vykáz.-A'!$A:$S,7,0)),"",VLOOKUP("Celkem:",'ZV Vykáz.-A'!$A:$S,7,0))</f>
        <v>1.2035944029523049</v>
      </c>
      <c r="E19" s="169">
        <f t="shared" si="1"/>
        <v>1.2035944029523049</v>
      </c>
    </row>
    <row r="20" spans="1:5" ht="14.4" customHeight="1" x14ac:dyDescent="0.3">
      <c r="A20" s="190" t="str">
        <f>HYPERLINK("#'ZV Vykáz.-H'!A1","Zdravotní výkony vykázané u hospitalizovaných pacientů (max. 85 %)")</f>
        <v>Zdravotní výkony vykázané u hospitalizovaných pacientů (max. 85 %)</v>
      </c>
      <c r="B20" s="154" t="s">
        <v>128</v>
      </c>
      <c r="C20" s="173">
        <v>0.85</v>
      </c>
      <c r="D20" s="173">
        <f>IF(ISERROR(VLOOKUP("Celkem:",'ZV Vykáz.-H'!$A:$S,7,0)),"",VLOOKUP("Celkem:",'ZV Vykáz.-H'!$A:$S,7,0))</f>
        <v>0.76489665560924214</v>
      </c>
      <c r="E20" s="169">
        <f t="shared" si="1"/>
        <v>0.89987841836381433</v>
      </c>
    </row>
    <row r="21" spans="1:5" ht="14.4" customHeight="1" x14ac:dyDescent="0.3">
      <c r="A21" s="191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123</v>
      </c>
      <c r="C22" s="173" t="e">
        <f>IF(#REF!&gt;1,95%,95%-2*ABS(#REF!-#REF!))</f>
        <v>#REF!</v>
      </c>
      <c r="D22" s="173">
        <f>IF(ISERROR(VLOOKUP("Celkem:",'ZV Vyžád.'!$A:$M,7,0)),"",VLOOKUP("Celkem:",'ZV Vyžád.'!$A:$M,7,0))</f>
        <v>0</v>
      </c>
      <c r="E22" s="169" t="e">
        <f t="shared" si="1"/>
        <v>#REF!</v>
      </c>
    </row>
    <row r="23" spans="1:5" ht="14.4" customHeight="1" thickBot="1" x14ac:dyDescent="0.35">
      <c r="A23" s="193" t="s">
        <v>156</v>
      </c>
      <c r="B23" s="178"/>
      <c r="C23" s="179"/>
      <c r="D23" s="179"/>
      <c r="E23" s="180"/>
    </row>
    <row r="24" spans="1:5" ht="14.4" customHeight="1" thickBot="1" x14ac:dyDescent="0.35">
      <c r="A24" s="194"/>
      <c r="B24" s="195"/>
      <c r="C24" s="196"/>
      <c r="D24" s="196"/>
      <c r="E24" s="197"/>
    </row>
    <row r="25" spans="1:5" ht="14.4" customHeight="1" thickBot="1" x14ac:dyDescent="0.35">
      <c r="A25" s="198" t="s">
        <v>157</v>
      </c>
      <c r="B25" s="199"/>
      <c r="C25" s="200"/>
      <c r="D25" s="200"/>
      <c r="E25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2" priority="20" operator="lessThan">
      <formula>1</formula>
    </cfRule>
  </conditionalFormatting>
  <conditionalFormatting sqref="E8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389" t="s">
        <v>1834</v>
      </c>
      <c r="B1" s="317"/>
      <c r="C1" s="317"/>
      <c r="D1" s="317"/>
      <c r="E1" s="317"/>
      <c r="F1" s="317"/>
      <c r="G1" s="317"/>
    </row>
    <row r="2" spans="1:7" ht="14.4" customHeight="1" thickBot="1" x14ac:dyDescent="0.35">
      <c r="A2" s="239" t="s">
        <v>252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07">
        <f t="shared" ref="B3:G3" si="0">SUBTOTAL(9,B6:B1048576)</f>
        <v>13656</v>
      </c>
      <c r="C3" s="308">
        <f t="shared" si="0"/>
        <v>15757</v>
      </c>
      <c r="D3" s="308">
        <f t="shared" si="0"/>
        <v>15923</v>
      </c>
      <c r="E3" s="228">
        <f t="shared" si="0"/>
        <v>2186224</v>
      </c>
      <c r="F3" s="226">
        <f t="shared" si="0"/>
        <v>2511491.61</v>
      </c>
      <c r="G3" s="309">
        <f t="shared" si="0"/>
        <v>2631326.9700000002</v>
      </c>
    </row>
    <row r="4" spans="1:7" ht="14.4" customHeight="1" x14ac:dyDescent="0.3">
      <c r="A4" s="390" t="s">
        <v>139</v>
      </c>
      <c r="B4" s="391" t="s">
        <v>218</v>
      </c>
      <c r="C4" s="392"/>
      <c r="D4" s="392"/>
      <c r="E4" s="394" t="s">
        <v>100</v>
      </c>
      <c r="F4" s="395"/>
      <c r="G4" s="396"/>
    </row>
    <row r="5" spans="1:7" ht="14.4" customHeight="1" thickBot="1" x14ac:dyDescent="0.35">
      <c r="A5" s="597"/>
      <c r="B5" s="598">
        <v>2014</v>
      </c>
      <c r="C5" s="599">
        <v>2015</v>
      </c>
      <c r="D5" s="599">
        <v>2016</v>
      </c>
      <c r="E5" s="598">
        <v>2014</v>
      </c>
      <c r="F5" s="599">
        <v>2015</v>
      </c>
      <c r="G5" s="599">
        <v>2016</v>
      </c>
    </row>
    <row r="6" spans="1:7" ht="14.4" customHeight="1" x14ac:dyDescent="0.3">
      <c r="A6" s="552" t="s">
        <v>1830</v>
      </c>
      <c r="B6" s="454">
        <v>41</v>
      </c>
      <c r="C6" s="454">
        <v>3391</v>
      </c>
      <c r="D6" s="454">
        <v>697</v>
      </c>
      <c r="E6" s="604">
        <v>4053</v>
      </c>
      <c r="F6" s="604">
        <v>61629.33</v>
      </c>
      <c r="G6" s="608">
        <v>118125.33</v>
      </c>
    </row>
    <row r="7" spans="1:7" ht="14.4" customHeight="1" x14ac:dyDescent="0.3">
      <c r="A7" s="553" t="s">
        <v>674</v>
      </c>
      <c r="B7" s="541">
        <v>1403</v>
      </c>
      <c r="C7" s="541">
        <v>2635</v>
      </c>
      <c r="D7" s="541">
        <v>1288</v>
      </c>
      <c r="E7" s="605">
        <v>249911</v>
      </c>
      <c r="F7" s="605">
        <v>597217.66</v>
      </c>
      <c r="G7" s="609">
        <v>234831.99</v>
      </c>
    </row>
    <row r="8" spans="1:7" ht="14.4" customHeight="1" x14ac:dyDescent="0.3">
      <c r="A8" s="553" t="s">
        <v>675</v>
      </c>
      <c r="B8" s="541"/>
      <c r="C8" s="541"/>
      <c r="D8" s="541">
        <v>36</v>
      </c>
      <c r="E8" s="605"/>
      <c r="F8" s="605"/>
      <c r="G8" s="609">
        <v>6511.65</v>
      </c>
    </row>
    <row r="9" spans="1:7" ht="14.4" customHeight="1" x14ac:dyDescent="0.3">
      <c r="A9" s="553" t="s">
        <v>1831</v>
      </c>
      <c r="B9" s="541">
        <v>1795</v>
      </c>
      <c r="C9" s="541">
        <v>2954</v>
      </c>
      <c r="D9" s="541">
        <v>991</v>
      </c>
      <c r="E9" s="605">
        <v>302715</v>
      </c>
      <c r="F9" s="605">
        <v>563989.32000000007</v>
      </c>
      <c r="G9" s="609">
        <v>149691.34</v>
      </c>
    </row>
    <row r="10" spans="1:7" ht="14.4" customHeight="1" x14ac:dyDescent="0.3">
      <c r="A10" s="553" t="s">
        <v>677</v>
      </c>
      <c r="B10" s="541">
        <v>2127</v>
      </c>
      <c r="C10" s="541">
        <v>1576</v>
      </c>
      <c r="D10" s="541">
        <v>2467</v>
      </c>
      <c r="E10" s="605">
        <v>337433</v>
      </c>
      <c r="F10" s="605">
        <v>293190.32</v>
      </c>
      <c r="G10" s="609">
        <v>401566.98999999993</v>
      </c>
    </row>
    <row r="11" spans="1:7" ht="14.4" customHeight="1" x14ac:dyDescent="0.3">
      <c r="A11" s="553" t="s">
        <v>1832</v>
      </c>
      <c r="B11" s="541">
        <v>1399</v>
      </c>
      <c r="C11" s="541">
        <v>24</v>
      </c>
      <c r="D11" s="541">
        <v>38</v>
      </c>
      <c r="E11" s="605">
        <v>231562</v>
      </c>
      <c r="F11" s="605">
        <v>8427.33</v>
      </c>
      <c r="G11" s="609">
        <v>9298.65</v>
      </c>
    </row>
    <row r="12" spans="1:7" ht="14.4" customHeight="1" x14ac:dyDescent="0.3">
      <c r="A12" s="553" t="s">
        <v>678</v>
      </c>
      <c r="B12" s="541"/>
      <c r="C12" s="541"/>
      <c r="D12" s="541">
        <v>2339</v>
      </c>
      <c r="E12" s="605"/>
      <c r="F12" s="605"/>
      <c r="G12" s="609">
        <v>379136</v>
      </c>
    </row>
    <row r="13" spans="1:7" ht="14.4" customHeight="1" x14ac:dyDescent="0.3">
      <c r="A13" s="553" t="s">
        <v>1833</v>
      </c>
      <c r="B13" s="541">
        <v>2790</v>
      </c>
      <c r="C13" s="541">
        <v>1477</v>
      </c>
      <c r="D13" s="541">
        <v>3626</v>
      </c>
      <c r="E13" s="605">
        <v>457398</v>
      </c>
      <c r="F13" s="605">
        <v>271772.99</v>
      </c>
      <c r="G13" s="609">
        <v>646393.02</v>
      </c>
    </row>
    <row r="14" spans="1:7" ht="14.4" customHeight="1" x14ac:dyDescent="0.3">
      <c r="A14" s="553" t="s">
        <v>680</v>
      </c>
      <c r="B14" s="541">
        <v>1760</v>
      </c>
      <c r="C14" s="541">
        <v>1642</v>
      </c>
      <c r="D14" s="541">
        <v>1619</v>
      </c>
      <c r="E14" s="605">
        <v>222107</v>
      </c>
      <c r="F14" s="605">
        <v>289207.67000000004</v>
      </c>
      <c r="G14" s="609">
        <v>225336.33000000002</v>
      </c>
    </row>
    <row r="15" spans="1:7" ht="14.4" customHeight="1" x14ac:dyDescent="0.3">
      <c r="A15" s="553" t="s">
        <v>681</v>
      </c>
      <c r="B15" s="541">
        <v>1168</v>
      </c>
      <c r="C15" s="541">
        <v>924</v>
      </c>
      <c r="D15" s="541">
        <v>1367</v>
      </c>
      <c r="E15" s="605">
        <v>228617</v>
      </c>
      <c r="F15" s="605">
        <v>189721.98999999996</v>
      </c>
      <c r="G15" s="609">
        <v>244991.66999999998</v>
      </c>
    </row>
    <row r="16" spans="1:7" ht="14.4" customHeight="1" thickBot="1" x14ac:dyDescent="0.35">
      <c r="A16" s="607" t="s">
        <v>683</v>
      </c>
      <c r="B16" s="543">
        <v>1173</v>
      </c>
      <c r="C16" s="543">
        <v>1134</v>
      </c>
      <c r="D16" s="543">
        <v>1455</v>
      </c>
      <c r="E16" s="606">
        <v>152428</v>
      </c>
      <c r="F16" s="606">
        <v>236335.00000000003</v>
      </c>
      <c r="G16" s="610">
        <v>215444</v>
      </c>
    </row>
    <row r="17" spans="1:1" ht="14.4" customHeight="1" x14ac:dyDescent="0.3">
      <c r="A17" s="493" t="s">
        <v>671</v>
      </c>
    </row>
    <row r="18" spans="1:1" ht="14.4" customHeight="1" x14ac:dyDescent="0.3">
      <c r="A18" s="494" t="s">
        <v>672</v>
      </c>
    </row>
    <row r="19" spans="1:1" ht="14.4" customHeight="1" x14ac:dyDescent="0.3">
      <c r="A19" s="493" t="s">
        <v>1829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93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2040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312"/>
      <c r="C2" s="134"/>
      <c r="D2" s="306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13792.500000000002</v>
      </c>
      <c r="G3" s="104">
        <f t="shared" si="0"/>
        <v>2207515.4</v>
      </c>
      <c r="H3" s="74"/>
      <c r="I3" s="74"/>
      <c r="J3" s="104">
        <f t="shared" si="0"/>
        <v>15920.41</v>
      </c>
      <c r="K3" s="104">
        <f t="shared" si="0"/>
        <v>2537556.1800000002</v>
      </c>
      <c r="L3" s="74"/>
      <c r="M3" s="74"/>
      <c r="N3" s="104">
        <f t="shared" si="0"/>
        <v>16071.6</v>
      </c>
      <c r="O3" s="104">
        <f t="shared" si="0"/>
        <v>2656665.7400000007</v>
      </c>
      <c r="P3" s="75">
        <f>IF(G3=0,0,O3/G3)</f>
        <v>1.2034641932735783</v>
      </c>
      <c r="Q3" s="105">
        <f>IF(N3=0,0,O3/N3)</f>
        <v>165.30188282436103</v>
      </c>
    </row>
    <row r="4" spans="1:17" ht="14.4" customHeight="1" x14ac:dyDescent="0.3">
      <c r="A4" s="398" t="s">
        <v>96</v>
      </c>
      <c r="B4" s="405" t="s">
        <v>0</v>
      </c>
      <c r="C4" s="399" t="s">
        <v>97</v>
      </c>
      <c r="D4" s="404" t="s">
        <v>71</v>
      </c>
      <c r="E4" s="400" t="s">
        <v>70</v>
      </c>
      <c r="F4" s="401">
        <v>2014</v>
      </c>
      <c r="G4" s="402"/>
      <c r="H4" s="102"/>
      <c r="I4" s="102"/>
      <c r="J4" s="401">
        <v>2015</v>
      </c>
      <c r="K4" s="402"/>
      <c r="L4" s="102"/>
      <c r="M4" s="102"/>
      <c r="N4" s="401">
        <v>2016</v>
      </c>
      <c r="O4" s="402"/>
      <c r="P4" s="403" t="s">
        <v>2</v>
      </c>
      <c r="Q4" s="397" t="s">
        <v>99</v>
      </c>
    </row>
    <row r="5" spans="1:17" ht="14.4" customHeight="1" thickBot="1" x14ac:dyDescent="0.35">
      <c r="A5" s="611"/>
      <c r="B5" s="612"/>
      <c r="C5" s="613"/>
      <c r="D5" s="614"/>
      <c r="E5" s="615"/>
      <c r="F5" s="616" t="s">
        <v>72</v>
      </c>
      <c r="G5" s="617" t="s">
        <v>14</v>
      </c>
      <c r="H5" s="618"/>
      <c r="I5" s="618"/>
      <c r="J5" s="616" t="s">
        <v>72</v>
      </c>
      <c r="K5" s="617" t="s">
        <v>14</v>
      </c>
      <c r="L5" s="618"/>
      <c r="M5" s="618"/>
      <c r="N5" s="616" t="s">
        <v>72</v>
      </c>
      <c r="O5" s="617" t="s">
        <v>14</v>
      </c>
      <c r="P5" s="619"/>
      <c r="Q5" s="620"/>
    </row>
    <row r="6" spans="1:17" ht="14.4" customHeight="1" x14ac:dyDescent="0.3">
      <c r="A6" s="513" t="s">
        <v>1835</v>
      </c>
      <c r="B6" s="451" t="s">
        <v>455</v>
      </c>
      <c r="C6" s="451" t="s">
        <v>1836</v>
      </c>
      <c r="D6" s="451" t="s">
        <v>1837</v>
      </c>
      <c r="E6" s="451" t="s">
        <v>1838</v>
      </c>
      <c r="F6" s="454">
        <v>0.4</v>
      </c>
      <c r="G6" s="454">
        <v>45.12</v>
      </c>
      <c r="H6" s="451">
        <v>1</v>
      </c>
      <c r="I6" s="451">
        <v>112.79999999999998</v>
      </c>
      <c r="J6" s="454">
        <v>0.60000000000000009</v>
      </c>
      <c r="K6" s="454">
        <v>69.66</v>
      </c>
      <c r="L6" s="451">
        <v>1.5438829787234043</v>
      </c>
      <c r="M6" s="451">
        <v>116.09999999999998</v>
      </c>
      <c r="N6" s="454">
        <v>0.2</v>
      </c>
      <c r="O6" s="454">
        <v>23.22</v>
      </c>
      <c r="P6" s="474">
        <v>0.5146276595744681</v>
      </c>
      <c r="Q6" s="540">
        <v>116.1</v>
      </c>
    </row>
    <row r="7" spans="1:17" ht="14.4" customHeight="1" x14ac:dyDescent="0.3">
      <c r="A7" s="528" t="s">
        <v>1835</v>
      </c>
      <c r="B7" s="529" t="s">
        <v>455</v>
      </c>
      <c r="C7" s="529" t="s">
        <v>1836</v>
      </c>
      <c r="D7" s="529" t="s">
        <v>1839</v>
      </c>
      <c r="E7" s="529" t="s">
        <v>1840</v>
      </c>
      <c r="F7" s="541">
        <v>5.6999999999999993</v>
      </c>
      <c r="G7" s="541">
        <v>900.03999999999974</v>
      </c>
      <c r="H7" s="529">
        <v>1</v>
      </c>
      <c r="I7" s="529">
        <v>157.90175438596489</v>
      </c>
      <c r="J7" s="541">
        <v>2.3000000000000007</v>
      </c>
      <c r="K7" s="541">
        <v>347.33</v>
      </c>
      <c r="L7" s="529">
        <v>0.3859050708857385</v>
      </c>
      <c r="M7" s="529">
        <v>151.01304347826081</v>
      </c>
      <c r="N7" s="541">
        <v>2</v>
      </c>
      <c r="O7" s="541">
        <v>302.01</v>
      </c>
      <c r="P7" s="534">
        <v>0.33555175325541098</v>
      </c>
      <c r="Q7" s="542">
        <v>151.005</v>
      </c>
    </row>
    <row r="8" spans="1:17" ht="14.4" customHeight="1" x14ac:dyDescent="0.3">
      <c r="A8" s="528" t="s">
        <v>1835</v>
      </c>
      <c r="B8" s="529" t="s">
        <v>455</v>
      </c>
      <c r="C8" s="529" t="s">
        <v>1836</v>
      </c>
      <c r="D8" s="529" t="s">
        <v>1841</v>
      </c>
      <c r="E8" s="529" t="s">
        <v>1842</v>
      </c>
      <c r="F8" s="541">
        <v>1</v>
      </c>
      <c r="G8" s="541">
        <v>265.10000000000002</v>
      </c>
      <c r="H8" s="529">
        <v>1</v>
      </c>
      <c r="I8" s="529">
        <v>265.10000000000002</v>
      </c>
      <c r="J8" s="541">
        <v>0.4</v>
      </c>
      <c r="K8" s="541">
        <v>101.42</v>
      </c>
      <c r="L8" s="529">
        <v>0.38257261410788379</v>
      </c>
      <c r="M8" s="529">
        <v>253.54999999999998</v>
      </c>
      <c r="N8" s="541">
        <v>1</v>
      </c>
      <c r="O8" s="541">
        <v>253.55</v>
      </c>
      <c r="P8" s="534">
        <v>0.95643153526970948</v>
      </c>
      <c r="Q8" s="542">
        <v>253.55</v>
      </c>
    </row>
    <row r="9" spans="1:17" ht="14.4" customHeight="1" x14ac:dyDescent="0.3">
      <c r="A9" s="528" t="s">
        <v>1835</v>
      </c>
      <c r="B9" s="529" t="s">
        <v>455</v>
      </c>
      <c r="C9" s="529" t="s">
        <v>1836</v>
      </c>
      <c r="D9" s="529" t="s">
        <v>1843</v>
      </c>
      <c r="E9" s="529" t="s">
        <v>1844</v>
      </c>
      <c r="F9" s="541">
        <v>0.1</v>
      </c>
      <c r="G9" s="541">
        <v>10.54</v>
      </c>
      <c r="H9" s="529">
        <v>1</v>
      </c>
      <c r="I9" s="529">
        <v>105.39999999999999</v>
      </c>
      <c r="J9" s="541"/>
      <c r="K9" s="541"/>
      <c r="L9" s="529"/>
      <c r="M9" s="529"/>
      <c r="N9" s="541">
        <v>0.30000000000000004</v>
      </c>
      <c r="O9" s="541">
        <v>18.43</v>
      </c>
      <c r="P9" s="534">
        <v>1.7485768500948768</v>
      </c>
      <c r="Q9" s="542">
        <v>61.433333333333323</v>
      </c>
    </row>
    <row r="10" spans="1:17" ht="14.4" customHeight="1" x14ac:dyDescent="0.3">
      <c r="A10" s="528" t="s">
        <v>1835</v>
      </c>
      <c r="B10" s="529" t="s">
        <v>455</v>
      </c>
      <c r="C10" s="529" t="s">
        <v>1836</v>
      </c>
      <c r="D10" s="529" t="s">
        <v>1845</v>
      </c>
      <c r="E10" s="529" t="s">
        <v>1844</v>
      </c>
      <c r="F10" s="541"/>
      <c r="G10" s="541"/>
      <c r="H10" s="529"/>
      <c r="I10" s="529"/>
      <c r="J10" s="541"/>
      <c r="K10" s="541"/>
      <c r="L10" s="529"/>
      <c r="M10" s="529"/>
      <c r="N10" s="541">
        <v>0.1</v>
      </c>
      <c r="O10" s="541">
        <v>7.68</v>
      </c>
      <c r="P10" s="534"/>
      <c r="Q10" s="542">
        <v>76.8</v>
      </c>
    </row>
    <row r="11" spans="1:17" ht="14.4" customHeight="1" x14ac:dyDescent="0.3">
      <c r="A11" s="528" t="s">
        <v>1835</v>
      </c>
      <c r="B11" s="529" t="s">
        <v>455</v>
      </c>
      <c r="C11" s="529" t="s">
        <v>1836</v>
      </c>
      <c r="D11" s="529" t="s">
        <v>1846</v>
      </c>
      <c r="E11" s="529" t="s">
        <v>1847</v>
      </c>
      <c r="F11" s="541">
        <v>0.2</v>
      </c>
      <c r="G11" s="541">
        <v>75.95</v>
      </c>
      <c r="H11" s="529">
        <v>1</v>
      </c>
      <c r="I11" s="529">
        <v>379.75</v>
      </c>
      <c r="J11" s="541"/>
      <c r="K11" s="541"/>
      <c r="L11" s="529"/>
      <c r="M11" s="529"/>
      <c r="N11" s="541"/>
      <c r="O11" s="541"/>
      <c r="P11" s="534"/>
      <c r="Q11" s="542"/>
    </row>
    <row r="12" spans="1:17" ht="14.4" customHeight="1" x14ac:dyDescent="0.3">
      <c r="A12" s="528" t="s">
        <v>1835</v>
      </c>
      <c r="B12" s="529" t="s">
        <v>455</v>
      </c>
      <c r="C12" s="529" t="s">
        <v>1836</v>
      </c>
      <c r="D12" s="529" t="s">
        <v>1848</v>
      </c>
      <c r="E12" s="529" t="s">
        <v>519</v>
      </c>
      <c r="F12" s="541">
        <v>0.2</v>
      </c>
      <c r="G12" s="541">
        <v>20.16</v>
      </c>
      <c r="H12" s="529">
        <v>1</v>
      </c>
      <c r="I12" s="529">
        <v>100.8</v>
      </c>
      <c r="J12" s="541"/>
      <c r="K12" s="541"/>
      <c r="L12" s="529"/>
      <c r="M12" s="529"/>
      <c r="N12" s="541">
        <v>0.4</v>
      </c>
      <c r="O12" s="541">
        <v>54.2</v>
      </c>
      <c r="P12" s="534">
        <v>2.6884920634920637</v>
      </c>
      <c r="Q12" s="542">
        <v>135.5</v>
      </c>
    </row>
    <row r="13" spans="1:17" ht="14.4" customHeight="1" x14ac:dyDescent="0.3">
      <c r="A13" s="528" t="s">
        <v>1835</v>
      </c>
      <c r="B13" s="529" t="s">
        <v>455</v>
      </c>
      <c r="C13" s="529" t="s">
        <v>1836</v>
      </c>
      <c r="D13" s="529" t="s">
        <v>1849</v>
      </c>
      <c r="E13" s="529" t="s">
        <v>1850</v>
      </c>
      <c r="F13" s="541">
        <v>5.0999999999999996</v>
      </c>
      <c r="G13" s="541">
        <v>772.95</v>
      </c>
      <c r="H13" s="529">
        <v>1</v>
      </c>
      <c r="I13" s="529">
        <v>151.5588235294118</v>
      </c>
      <c r="J13" s="541">
        <v>3.1</v>
      </c>
      <c r="K13" s="541">
        <v>449.4</v>
      </c>
      <c r="L13" s="529">
        <v>0.58140888802639235</v>
      </c>
      <c r="M13" s="529">
        <v>144.96774193548387</v>
      </c>
      <c r="N13" s="541">
        <v>4</v>
      </c>
      <c r="O13" s="541">
        <v>579.88</v>
      </c>
      <c r="P13" s="534">
        <v>0.75021670224464709</v>
      </c>
      <c r="Q13" s="542">
        <v>144.97</v>
      </c>
    </row>
    <row r="14" spans="1:17" ht="14.4" customHeight="1" x14ac:dyDescent="0.3">
      <c r="A14" s="528" t="s">
        <v>1835</v>
      </c>
      <c r="B14" s="529" t="s">
        <v>455</v>
      </c>
      <c r="C14" s="529" t="s">
        <v>1836</v>
      </c>
      <c r="D14" s="529" t="s">
        <v>1851</v>
      </c>
      <c r="E14" s="529" t="s">
        <v>703</v>
      </c>
      <c r="F14" s="541"/>
      <c r="G14" s="541"/>
      <c r="H14" s="529"/>
      <c r="I14" s="529"/>
      <c r="J14" s="541"/>
      <c r="K14" s="541"/>
      <c r="L14" s="529"/>
      <c r="M14" s="529"/>
      <c r="N14" s="541">
        <v>0.2</v>
      </c>
      <c r="O14" s="541">
        <v>52.81</v>
      </c>
      <c r="P14" s="534"/>
      <c r="Q14" s="542">
        <v>264.05</v>
      </c>
    </row>
    <row r="15" spans="1:17" ht="14.4" customHeight="1" x14ac:dyDescent="0.3">
      <c r="A15" s="528" t="s">
        <v>1835</v>
      </c>
      <c r="B15" s="529" t="s">
        <v>455</v>
      </c>
      <c r="C15" s="529" t="s">
        <v>1852</v>
      </c>
      <c r="D15" s="529" t="s">
        <v>1853</v>
      </c>
      <c r="E15" s="529" t="s">
        <v>1854</v>
      </c>
      <c r="F15" s="541">
        <v>4</v>
      </c>
      <c r="G15" s="541">
        <v>360.64</v>
      </c>
      <c r="H15" s="529">
        <v>1</v>
      </c>
      <c r="I15" s="529">
        <v>90.16</v>
      </c>
      <c r="J15" s="541"/>
      <c r="K15" s="541"/>
      <c r="L15" s="529"/>
      <c r="M15" s="529"/>
      <c r="N15" s="541"/>
      <c r="O15" s="541"/>
      <c r="P15" s="534"/>
      <c r="Q15" s="542"/>
    </row>
    <row r="16" spans="1:17" ht="14.4" customHeight="1" x14ac:dyDescent="0.3">
      <c r="A16" s="528" t="s">
        <v>1835</v>
      </c>
      <c r="B16" s="529" t="s">
        <v>455</v>
      </c>
      <c r="C16" s="529" t="s">
        <v>1852</v>
      </c>
      <c r="D16" s="529" t="s">
        <v>1855</v>
      </c>
      <c r="E16" s="529" t="s">
        <v>1856</v>
      </c>
      <c r="F16" s="541">
        <v>1</v>
      </c>
      <c r="G16" s="541">
        <v>58.6</v>
      </c>
      <c r="H16" s="529">
        <v>1</v>
      </c>
      <c r="I16" s="529">
        <v>58.6</v>
      </c>
      <c r="J16" s="541"/>
      <c r="K16" s="541"/>
      <c r="L16" s="529"/>
      <c r="M16" s="529"/>
      <c r="N16" s="541"/>
      <c r="O16" s="541"/>
      <c r="P16" s="534"/>
      <c r="Q16" s="542"/>
    </row>
    <row r="17" spans="1:17" ht="14.4" customHeight="1" x14ac:dyDescent="0.3">
      <c r="A17" s="528" t="s">
        <v>1835</v>
      </c>
      <c r="B17" s="529" t="s">
        <v>455</v>
      </c>
      <c r="C17" s="529" t="s">
        <v>1852</v>
      </c>
      <c r="D17" s="529" t="s">
        <v>1857</v>
      </c>
      <c r="E17" s="529" t="s">
        <v>1858</v>
      </c>
      <c r="F17" s="541">
        <v>2</v>
      </c>
      <c r="G17" s="541">
        <v>115.78</v>
      </c>
      <c r="H17" s="529">
        <v>1</v>
      </c>
      <c r="I17" s="529">
        <v>57.89</v>
      </c>
      <c r="J17" s="541"/>
      <c r="K17" s="541"/>
      <c r="L17" s="529"/>
      <c r="M17" s="529"/>
      <c r="N17" s="541"/>
      <c r="O17" s="541"/>
      <c r="P17" s="534"/>
      <c r="Q17" s="542"/>
    </row>
    <row r="18" spans="1:17" ht="14.4" customHeight="1" x14ac:dyDescent="0.3">
      <c r="A18" s="528" t="s">
        <v>1835</v>
      </c>
      <c r="B18" s="529" t="s">
        <v>455</v>
      </c>
      <c r="C18" s="529" t="s">
        <v>1859</v>
      </c>
      <c r="D18" s="529" t="s">
        <v>1860</v>
      </c>
      <c r="E18" s="529" t="s">
        <v>1861</v>
      </c>
      <c r="F18" s="541">
        <v>4</v>
      </c>
      <c r="G18" s="541">
        <v>294</v>
      </c>
      <c r="H18" s="529">
        <v>1</v>
      </c>
      <c r="I18" s="529">
        <v>73.5</v>
      </c>
      <c r="J18" s="541">
        <v>7</v>
      </c>
      <c r="K18" s="541">
        <v>518</v>
      </c>
      <c r="L18" s="529">
        <v>1.7619047619047619</v>
      </c>
      <c r="M18" s="529">
        <v>74</v>
      </c>
      <c r="N18" s="541">
        <v>11</v>
      </c>
      <c r="O18" s="541">
        <v>858</v>
      </c>
      <c r="P18" s="534">
        <v>2.9183673469387754</v>
      </c>
      <c r="Q18" s="542">
        <v>78</v>
      </c>
    </row>
    <row r="19" spans="1:17" ht="14.4" customHeight="1" x14ac:dyDescent="0.3">
      <c r="A19" s="528" t="s">
        <v>1835</v>
      </c>
      <c r="B19" s="529" t="s">
        <v>455</v>
      </c>
      <c r="C19" s="529" t="s">
        <v>1859</v>
      </c>
      <c r="D19" s="529" t="s">
        <v>1862</v>
      </c>
      <c r="E19" s="529" t="s">
        <v>1863</v>
      </c>
      <c r="F19" s="541">
        <v>2</v>
      </c>
      <c r="G19" s="541">
        <v>299</v>
      </c>
      <c r="H19" s="529">
        <v>1</v>
      </c>
      <c r="I19" s="529">
        <v>149.5</v>
      </c>
      <c r="J19" s="541"/>
      <c r="K19" s="541"/>
      <c r="L19" s="529"/>
      <c r="M19" s="529"/>
      <c r="N19" s="541"/>
      <c r="O19" s="541"/>
      <c r="P19" s="534"/>
      <c r="Q19" s="542"/>
    </row>
    <row r="20" spans="1:17" ht="14.4" customHeight="1" x14ac:dyDescent="0.3">
      <c r="A20" s="528" t="s">
        <v>1835</v>
      </c>
      <c r="B20" s="529" t="s">
        <v>455</v>
      </c>
      <c r="C20" s="529" t="s">
        <v>1859</v>
      </c>
      <c r="D20" s="529" t="s">
        <v>1864</v>
      </c>
      <c r="E20" s="529" t="s">
        <v>1865</v>
      </c>
      <c r="F20" s="541">
        <v>319</v>
      </c>
      <c r="G20" s="541">
        <v>25677</v>
      </c>
      <c r="H20" s="529">
        <v>1</v>
      </c>
      <c r="I20" s="529">
        <v>80.492163009404393</v>
      </c>
      <c r="J20" s="541">
        <v>470</v>
      </c>
      <c r="K20" s="541">
        <v>38070</v>
      </c>
      <c r="L20" s="529">
        <v>1.4826498422712935</v>
      </c>
      <c r="M20" s="529">
        <v>81</v>
      </c>
      <c r="N20" s="541">
        <v>152</v>
      </c>
      <c r="O20" s="541">
        <v>12616</v>
      </c>
      <c r="P20" s="534">
        <v>0.49133465747556176</v>
      </c>
      <c r="Q20" s="542">
        <v>83</v>
      </c>
    </row>
    <row r="21" spans="1:17" ht="14.4" customHeight="1" x14ac:dyDescent="0.3">
      <c r="A21" s="528" t="s">
        <v>1835</v>
      </c>
      <c r="B21" s="529" t="s">
        <v>455</v>
      </c>
      <c r="C21" s="529" t="s">
        <v>1859</v>
      </c>
      <c r="D21" s="529" t="s">
        <v>1866</v>
      </c>
      <c r="E21" s="529" t="s">
        <v>1867</v>
      </c>
      <c r="F21" s="541">
        <v>1761</v>
      </c>
      <c r="G21" s="541">
        <v>182564</v>
      </c>
      <c r="H21" s="529">
        <v>1</v>
      </c>
      <c r="I21" s="529">
        <v>103.67064168086314</v>
      </c>
      <c r="J21" s="541">
        <v>1478</v>
      </c>
      <c r="K21" s="541">
        <v>153712</v>
      </c>
      <c r="L21" s="529">
        <v>0.84196227076532071</v>
      </c>
      <c r="M21" s="529">
        <v>104</v>
      </c>
      <c r="N21" s="541">
        <v>1748</v>
      </c>
      <c r="O21" s="541">
        <v>185288</v>
      </c>
      <c r="P21" s="534">
        <v>1.0149207948993231</v>
      </c>
      <c r="Q21" s="542">
        <v>106</v>
      </c>
    </row>
    <row r="22" spans="1:17" ht="14.4" customHeight="1" x14ac:dyDescent="0.3">
      <c r="A22" s="528" t="s">
        <v>1835</v>
      </c>
      <c r="B22" s="529" t="s">
        <v>455</v>
      </c>
      <c r="C22" s="529" t="s">
        <v>1859</v>
      </c>
      <c r="D22" s="529" t="s">
        <v>1868</v>
      </c>
      <c r="E22" s="529" t="s">
        <v>1869</v>
      </c>
      <c r="F22" s="541"/>
      <c r="G22" s="541"/>
      <c r="H22" s="529"/>
      <c r="I22" s="529"/>
      <c r="J22" s="541"/>
      <c r="K22" s="541"/>
      <c r="L22" s="529"/>
      <c r="M22" s="529"/>
      <c r="N22" s="541">
        <v>1</v>
      </c>
      <c r="O22" s="541">
        <v>222</v>
      </c>
      <c r="P22" s="534"/>
      <c r="Q22" s="542">
        <v>222</v>
      </c>
    </row>
    <row r="23" spans="1:17" ht="14.4" customHeight="1" x14ac:dyDescent="0.3">
      <c r="A23" s="528" t="s">
        <v>1835</v>
      </c>
      <c r="B23" s="529" t="s">
        <v>455</v>
      </c>
      <c r="C23" s="529" t="s">
        <v>1859</v>
      </c>
      <c r="D23" s="529" t="s">
        <v>1870</v>
      </c>
      <c r="E23" s="529" t="s">
        <v>1871</v>
      </c>
      <c r="F23" s="541">
        <v>1442</v>
      </c>
      <c r="G23" s="541">
        <v>49875</v>
      </c>
      <c r="H23" s="529">
        <v>1</v>
      </c>
      <c r="I23" s="529">
        <v>34.587378640776699</v>
      </c>
      <c r="J23" s="541">
        <v>162</v>
      </c>
      <c r="K23" s="541">
        <v>5670</v>
      </c>
      <c r="L23" s="529">
        <v>0.11368421052631579</v>
      </c>
      <c r="M23" s="529">
        <v>35</v>
      </c>
      <c r="N23" s="541">
        <v>134</v>
      </c>
      <c r="O23" s="541">
        <v>4958</v>
      </c>
      <c r="P23" s="534">
        <v>9.9408521303258141E-2</v>
      </c>
      <c r="Q23" s="542">
        <v>37</v>
      </c>
    </row>
    <row r="24" spans="1:17" ht="14.4" customHeight="1" x14ac:dyDescent="0.3">
      <c r="A24" s="528" t="s">
        <v>1835</v>
      </c>
      <c r="B24" s="529" t="s">
        <v>455</v>
      </c>
      <c r="C24" s="529" t="s">
        <v>1859</v>
      </c>
      <c r="D24" s="529" t="s">
        <v>1872</v>
      </c>
      <c r="E24" s="529" t="s">
        <v>1873</v>
      </c>
      <c r="F24" s="541"/>
      <c r="G24" s="541"/>
      <c r="H24" s="529"/>
      <c r="I24" s="529"/>
      <c r="J24" s="541">
        <v>3</v>
      </c>
      <c r="K24" s="541">
        <v>15</v>
      </c>
      <c r="L24" s="529"/>
      <c r="M24" s="529">
        <v>5</v>
      </c>
      <c r="N24" s="541"/>
      <c r="O24" s="541"/>
      <c r="P24" s="534"/>
      <c r="Q24" s="542"/>
    </row>
    <row r="25" spans="1:17" ht="14.4" customHeight="1" x14ac:dyDescent="0.3">
      <c r="A25" s="528" t="s">
        <v>1835</v>
      </c>
      <c r="B25" s="529" t="s">
        <v>455</v>
      </c>
      <c r="C25" s="529" t="s">
        <v>1859</v>
      </c>
      <c r="D25" s="529" t="s">
        <v>1874</v>
      </c>
      <c r="E25" s="529" t="s">
        <v>1875</v>
      </c>
      <c r="F25" s="541">
        <v>1</v>
      </c>
      <c r="G25" s="541">
        <v>5</v>
      </c>
      <c r="H25" s="529">
        <v>1</v>
      </c>
      <c r="I25" s="529">
        <v>5</v>
      </c>
      <c r="J25" s="541">
        <v>2</v>
      </c>
      <c r="K25" s="541">
        <v>10</v>
      </c>
      <c r="L25" s="529">
        <v>2</v>
      </c>
      <c r="M25" s="529">
        <v>5</v>
      </c>
      <c r="N25" s="541">
        <v>2</v>
      </c>
      <c r="O25" s="541">
        <v>10</v>
      </c>
      <c r="P25" s="534">
        <v>2</v>
      </c>
      <c r="Q25" s="542">
        <v>5</v>
      </c>
    </row>
    <row r="26" spans="1:17" ht="14.4" customHeight="1" x14ac:dyDescent="0.3">
      <c r="A26" s="528" t="s">
        <v>1835</v>
      </c>
      <c r="B26" s="529" t="s">
        <v>455</v>
      </c>
      <c r="C26" s="529" t="s">
        <v>1859</v>
      </c>
      <c r="D26" s="529" t="s">
        <v>1876</v>
      </c>
      <c r="E26" s="529" t="s">
        <v>1877</v>
      </c>
      <c r="F26" s="541">
        <v>17</v>
      </c>
      <c r="G26" s="541">
        <v>10849</v>
      </c>
      <c r="H26" s="529">
        <v>1</v>
      </c>
      <c r="I26" s="529">
        <v>638.17647058823525</v>
      </c>
      <c r="J26" s="541">
        <v>2</v>
      </c>
      <c r="K26" s="541">
        <v>1284</v>
      </c>
      <c r="L26" s="529">
        <v>0.11835192183611393</v>
      </c>
      <c r="M26" s="529">
        <v>642</v>
      </c>
      <c r="N26" s="541">
        <v>1</v>
      </c>
      <c r="O26" s="541">
        <v>665</v>
      </c>
      <c r="P26" s="534">
        <v>6.1295971978984239E-2</v>
      </c>
      <c r="Q26" s="542">
        <v>665</v>
      </c>
    </row>
    <row r="27" spans="1:17" ht="14.4" customHeight="1" x14ac:dyDescent="0.3">
      <c r="A27" s="528" t="s">
        <v>1835</v>
      </c>
      <c r="B27" s="529" t="s">
        <v>455</v>
      </c>
      <c r="C27" s="529" t="s">
        <v>1859</v>
      </c>
      <c r="D27" s="529" t="s">
        <v>1878</v>
      </c>
      <c r="E27" s="529" t="s">
        <v>1879</v>
      </c>
      <c r="F27" s="541">
        <v>1</v>
      </c>
      <c r="G27" s="541">
        <v>164</v>
      </c>
      <c r="H27" s="529">
        <v>1</v>
      </c>
      <c r="I27" s="529">
        <v>164</v>
      </c>
      <c r="J27" s="541"/>
      <c r="K27" s="541"/>
      <c r="L27" s="529"/>
      <c r="M27" s="529"/>
      <c r="N27" s="541"/>
      <c r="O27" s="541"/>
      <c r="P27" s="534"/>
      <c r="Q27" s="542"/>
    </row>
    <row r="28" spans="1:17" ht="14.4" customHeight="1" x14ac:dyDescent="0.3">
      <c r="A28" s="528" t="s">
        <v>1835</v>
      </c>
      <c r="B28" s="529" t="s">
        <v>455</v>
      </c>
      <c r="C28" s="529" t="s">
        <v>1859</v>
      </c>
      <c r="D28" s="529" t="s">
        <v>1880</v>
      </c>
      <c r="E28" s="529" t="s">
        <v>1881</v>
      </c>
      <c r="F28" s="541">
        <v>12</v>
      </c>
      <c r="G28" s="541">
        <v>1876</v>
      </c>
      <c r="H28" s="529">
        <v>1</v>
      </c>
      <c r="I28" s="529">
        <v>156.33333333333334</v>
      </c>
      <c r="J28" s="541">
        <v>4</v>
      </c>
      <c r="K28" s="541">
        <v>636</v>
      </c>
      <c r="L28" s="529">
        <v>0.33901918976545842</v>
      </c>
      <c r="M28" s="529">
        <v>159</v>
      </c>
      <c r="N28" s="541"/>
      <c r="O28" s="541"/>
      <c r="P28" s="534"/>
      <c r="Q28" s="542"/>
    </row>
    <row r="29" spans="1:17" ht="14.4" customHeight="1" x14ac:dyDescent="0.3">
      <c r="A29" s="528" t="s">
        <v>1835</v>
      </c>
      <c r="B29" s="529" t="s">
        <v>455</v>
      </c>
      <c r="C29" s="529" t="s">
        <v>1859</v>
      </c>
      <c r="D29" s="529" t="s">
        <v>1882</v>
      </c>
      <c r="E29" s="529" t="s">
        <v>1867</v>
      </c>
      <c r="F29" s="541">
        <v>2</v>
      </c>
      <c r="G29" s="541">
        <v>385</v>
      </c>
      <c r="H29" s="529">
        <v>1</v>
      </c>
      <c r="I29" s="529">
        <v>192.5</v>
      </c>
      <c r="J29" s="541"/>
      <c r="K29" s="541"/>
      <c r="L29" s="529"/>
      <c r="M29" s="529"/>
      <c r="N29" s="541"/>
      <c r="O29" s="541"/>
      <c r="P29" s="534"/>
      <c r="Q29" s="542"/>
    </row>
    <row r="30" spans="1:17" ht="14.4" customHeight="1" x14ac:dyDescent="0.3">
      <c r="A30" s="528" t="s">
        <v>1835</v>
      </c>
      <c r="B30" s="529" t="s">
        <v>455</v>
      </c>
      <c r="C30" s="529" t="s">
        <v>1859</v>
      </c>
      <c r="D30" s="529" t="s">
        <v>1883</v>
      </c>
      <c r="E30" s="529" t="s">
        <v>1884</v>
      </c>
      <c r="F30" s="541">
        <v>1094</v>
      </c>
      <c r="G30" s="541">
        <v>255040</v>
      </c>
      <c r="H30" s="529">
        <v>1</v>
      </c>
      <c r="I30" s="529">
        <v>233.12614259597805</v>
      </c>
      <c r="J30" s="541">
        <v>1066</v>
      </c>
      <c r="K30" s="541">
        <v>250510</v>
      </c>
      <c r="L30" s="529">
        <v>0.98223808030112925</v>
      </c>
      <c r="M30" s="529">
        <v>235</v>
      </c>
      <c r="N30" s="541">
        <v>1103</v>
      </c>
      <c r="O30" s="541">
        <v>276853</v>
      </c>
      <c r="P30" s="534">
        <v>1.0855277603513174</v>
      </c>
      <c r="Q30" s="542">
        <v>251</v>
      </c>
    </row>
    <row r="31" spans="1:17" ht="14.4" customHeight="1" x14ac:dyDescent="0.3">
      <c r="A31" s="528" t="s">
        <v>1835</v>
      </c>
      <c r="B31" s="529" t="s">
        <v>455</v>
      </c>
      <c r="C31" s="529" t="s">
        <v>1859</v>
      </c>
      <c r="D31" s="529" t="s">
        <v>1885</v>
      </c>
      <c r="E31" s="529" t="s">
        <v>1886</v>
      </c>
      <c r="F31" s="541">
        <v>2752</v>
      </c>
      <c r="G31" s="541">
        <v>322520</v>
      </c>
      <c r="H31" s="529">
        <v>1</v>
      </c>
      <c r="I31" s="529">
        <v>117.19476744186046</v>
      </c>
      <c r="J31" s="541">
        <v>4103</v>
      </c>
      <c r="K31" s="541">
        <v>484154</v>
      </c>
      <c r="L31" s="529">
        <v>1.5011596180081856</v>
      </c>
      <c r="M31" s="529">
        <v>118</v>
      </c>
      <c r="N31" s="541">
        <v>4317</v>
      </c>
      <c r="O31" s="541">
        <v>543942</v>
      </c>
      <c r="P31" s="534">
        <v>1.6865372690065732</v>
      </c>
      <c r="Q31" s="542">
        <v>126</v>
      </c>
    </row>
    <row r="32" spans="1:17" ht="14.4" customHeight="1" x14ac:dyDescent="0.3">
      <c r="A32" s="528" t="s">
        <v>1835</v>
      </c>
      <c r="B32" s="529" t="s">
        <v>455</v>
      </c>
      <c r="C32" s="529" t="s">
        <v>1859</v>
      </c>
      <c r="D32" s="529" t="s">
        <v>1887</v>
      </c>
      <c r="E32" s="529" t="s">
        <v>1888</v>
      </c>
      <c r="F32" s="541">
        <v>10</v>
      </c>
      <c r="G32" s="541">
        <v>5290</v>
      </c>
      <c r="H32" s="529">
        <v>1</v>
      </c>
      <c r="I32" s="529">
        <v>529</v>
      </c>
      <c r="J32" s="541">
        <v>4</v>
      </c>
      <c r="K32" s="541">
        <v>2128</v>
      </c>
      <c r="L32" s="529">
        <v>0.40226843100189036</v>
      </c>
      <c r="M32" s="529">
        <v>532</v>
      </c>
      <c r="N32" s="541">
        <v>7</v>
      </c>
      <c r="O32" s="541">
        <v>3780</v>
      </c>
      <c r="P32" s="534">
        <v>0.71455576559546319</v>
      </c>
      <c r="Q32" s="542">
        <v>540</v>
      </c>
    </row>
    <row r="33" spans="1:17" ht="14.4" customHeight="1" x14ac:dyDescent="0.3">
      <c r="A33" s="528" t="s">
        <v>1835</v>
      </c>
      <c r="B33" s="529" t="s">
        <v>455</v>
      </c>
      <c r="C33" s="529" t="s">
        <v>1859</v>
      </c>
      <c r="D33" s="529" t="s">
        <v>1889</v>
      </c>
      <c r="E33" s="529" t="s">
        <v>1890</v>
      </c>
      <c r="F33" s="541">
        <v>17</v>
      </c>
      <c r="G33" s="541">
        <v>8189</v>
      </c>
      <c r="H33" s="529">
        <v>1</v>
      </c>
      <c r="I33" s="529">
        <v>481.70588235294116</v>
      </c>
      <c r="J33" s="541">
        <v>7</v>
      </c>
      <c r="K33" s="541">
        <v>3402</v>
      </c>
      <c r="L33" s="529">
        <v>0.41543534009036515</v>
      </c>
      <c r="M33" s="529">
        <v>486</v>
      </c>
      <c r="N33" s="541">
        <v>2</v>
      </c>
      <c r="O33" s="541">
        <v>1000</v>
      </c>
      <c r="P33" s="534">
        <v>0.12211503236048357</v>
      </c>
      <c r="Q33" s="542">
        <v>500</v>
      </c>
    </row>
    <row r="34" spans="1:17" ht="14.4" customHeight="1" x14ac:dyDescent="0.3">
      <c r="A34" s="528" t="s">
        <v>1835</v>
      </c>
      <c r="B34" s="529" t="s">
        <v>455</v>
      </c>
      <c r="C34" s="529" t="s">
        <v>1859</v>
      </c>
      <c r="D34" s="529" t="s">
        <v>1891</v>
      </c>
      <c r="E34" s="529" t="s">
        <v>1892</v>
      </c>
      <c r="F34" s="541">
        <v>17</v>
      </c>
      <c r="G34" s="541">
        <v>11238</v>
      </c>
      <c r="H34" s="529">
        <v>1</v>
      </c>
      <c r="I34" s="529">
        <v>661.05882352941171</v>
      </c>
      <c r="J34" s="541">
        <v>6</v>
      </c>
      <c r="K34" s="541">
        <v>3996</v>
      </c>
      <c r="L34" s="529">
        <v>0.35557928457020821</v>
      </c>
      <c r="M34" s="529">
        <v>666</v>
      </c>
      <c r="N34" s="541">
        <v>3</v>
      </c>
      <c r="O34" s="541">
        <v>2037</v>
      </c>
      <c r="P34" s="534">
        <v>0.18126001067805658</v>
      </c>
      <c r="Q34" s="542">
        <v>679</v>
      </c>
    </row>
    <row r="35" spans="1:17" ht="14.4" customHeight="1" x14ac:dyDescent="0.3">
      <c r="A35" s="528" t="s">
        <v>1835</v>
      </c>
      <c r="B35" s="529" t="s">
        <v>455</v>
      </c>
      <c r="C35" s="529" t="s">
        <v>1859</v>
      </c>
      <c r="D35" s="529" t="s">
        <v>1893</v>
      </c>
      <c r="E35" s="529" t="s">
        <v>1894</v>
      </c>
      <c r="F35" s="541">
        <v>14</v>
      </c>
      <c r="G35" s="541">
        <v>14054</v>
      </c>
      <c r="H35" s="529">
        <v>1</v>
      </c>
      <c r="I35" s="529">
        <v>1003.8571428571429</v>
      </c>
      <c r="J35" s="541">
        <v>7</v>
      </c>
      <c r="K35" s="541">
        <v>7084</v>
      </c>
      <c r="L35" s="529">
        <v>0.50405578482994162</v>
      </c>
      <c r="M35" s="529">
        <v>1012</v>
      </c>
      <c r="N35" s="541">
        <v>5</v>
      </c>
      <c r="O35" s="541">
        <v>5155</v>
      </c>
      <c r="P35" s="534">
        <v>0.36679948769033727</v>
      </c>
      <c r="Q35" s="542">
        <v>1031</v>
      </c>
    </row>
    <row r="36" spans="1:17" ht="14.4" customHeight="1" x14ac:dyDescent="0.3">
      <c r="A36" s="528" t="s">
        <v>1835</v>
      </c>
      <c r="B36" s="529" t="s">
        <v>455</v>
      </c>
      <c r="C36" s="529" t="s">
        <v>1859</v>
      </c>
      <c r="D36" s="529" t="s">
        <v>1895</v>
      </c>
      <c r="E36" s="529" t="s">
        <v>1896</v>
      </c>
      <c r="F36" s="541">
        <v>1</v>
      </c>
      <c r="G36" s="541">
        <v>942</v>
      </c>
      <c r="H36" s="529">
        <v>1</v>
      </c>
      <c r="I36" s="529">
        <v>942</v>
      </c>
      <c r="J36" s="541"/>
      <c r="K36" s="541"/>
      <c r="L36" s="529"/>
      <c r="M36" s="529"/>
      <c r="N36" s="541"/>
      <c r="O36" s="541"/>
      <c r="P36" s="534"/>
      <c r="Q36" s="542"/>
    </row>
    <row r="37" spans="1:17" ht="14.4" customHeight="1" x14ac:dyDescent="0.3">
      <c r="A37" s="528" t="s">
        <v>1835</v>
      </c>
      <c r="B37" s="529" t="s">
        <v>455</v>
      </c>
      <c r="C37" s="529" t="s">
        <v>1859</v>
      </c>
      <c r="D37" s="529" t="s">
        <v>1897</v>
      </c>
      <c r="E37" s="529" t="s">
        <v>1898</v>
      </c>
      <c r="F37" s="541">
        <v>1</v>
      </c>
      <c r="G37" s="541">
        <v>156</v>
      </c>
      <c r="H37" s="529">
        <v>1</v>
      </c>
      <c r="I37" s="529">
        <v>156</v>
      </c>
      <c r="J37" s="541">
        <v>3</v>
      </c>
      <c r="K37" s="541">
        <v>471</v>
      </c>
      <c r="L37" s="529">
        <v>3.0192307692307692</v>
      </c>
      <c r="M37" s="529">
        <v>157</v>
      </c>
      <c r="N37" s="541"/>
      <c r="O37" s="541"/>
      <c r="P37" s="534"/>
      <c r="Q37" s="542"/>
    </row>
    <row r="38" spans="1:17" ht="14.4" customHeight="1" x14ac:dyDescent="0.3">
      <c r="A38" s="528" t="s">
        <v>1835</v>
      </c>
      <c r="B38" s="529" t="s">
        <v>455</v>
      </c>
      <c r="C38" s="529" t="s">
        <v>1859</v>
      </c>
      <c r="D38" s="529" t="s">
        <v>1899</v>
      </c>
      <c r="E38" s="529" t="s">
        <v>1900</v>
      </c>
      <c r="F38" s="541">
        <v>4</v>
      </c>
      <c r="G38" s="541">
        <v>0</v>
      </c>
      <c r="H38" s="529"/>
      <c r="I38" s="529">
        <v>0</v>
      </c>
      <c r="J38" s="541"/>
      <c r="K38" s="541"/>
      <c r="L38" s="529"/>
      <c r="M38" s="529"/>
      <c r="N38" s="541"/>
      <c r="O38" s="541"/>
      <c r="P38" s="534"/>
      <c r="Q38" s="542"/>
    </row>
    <row r="39" spans="1:17" ht="14.4" customHeight="1" x14ac:dyDescent="0.3">
      <c r="A39" s="528" t="s">
        <v>1835</v>
      </c>
      <c r="B39" s="529" t="s">
        <v>455</v>
      </c>
      <c r="C39" s="529" t="s">
        <v>1859</v>
      </c>
      <c r="D39" s="529" t="s">
        <v>1901</v>
      </c>
      <c r="E39" s="529" t="s">
        <v>1902</v>
      </c>
      <c r="F39" s="541">
        <v>1</v>
      </c>
      <c r="G39" s="541">
        <v>344</v>
      </c>
      <c r="H39" s="529">
        <v>1</v>
      </c>
      <c r="I39" s="529">
        <v>344</v>
      </c>
      <c r="J39" s="541"/>
      <c r="K39" s="541"/>
      <c r="L39" s="529"/>
      <c r="M39" s="529"/>
      <c r="N39" s="541">
        <v>2</v>
      </c>
      <c r="O39" s="541">
        <v>744</v>
      </c>
      <c r="P39" s="534">
        <v>2.1627906976744184</v>
      </c>
      <c r="Q39" s="542">
        <v>372</v>
      </c>
    </row>
    <row r="40" spans="1:17" ht="14.4" customHeight="1" x14ac:dyDescent="0.3">
      <c r="A40" s="528" t="s">
        <v>1835</v>
      </c>
      <c r="B40" s="529" t="s">
        <v>455</v>
      </c>
      <c r="C40" s="529" t="s">
        <v>1859</v>
      </c>
      <c r="D40" s="529" t="s">
        <v>1903</v>
      </c>
      <c r="E40" s="529" t="s">
        <v>1904</v>
      </c>
      <c r="F40" s="541">
        <v>2948</v>
      </c>
      <c r="G40" s="541">
        <v>0</v>
      </c>
      <c r="H40" s="529"/>
      <c r="I40" s="529">
        <v>0</v>
      </c>
      <c r="J40" s="541">
        <v>4412</v>
      </c>
      <c r="K40" s="541">
        <v>67333.3</v>
      </c>
      <c r="L40" s="529"/>
      <c r="M40" s="529">
        <v>15.261400725294651</v>
      </c>
      <c r="N40" s="541">
        <v>4532</v>
      </c>
      <c r="O40" s="541">
        <v>151066.65000000002</v>
      </c>
      <c r="P40" s="534"/>
      <c r="Q40" s="542">
        <v>33.333329655781114</v>
      </c>
    </row>
    <row r="41" spans="1:17" ht="14.4" customHeight="1" x14ac:dyDescent="0.3">
      <c r="A41" s="528" t="s">
        <v>1835</v>
      </c>
      <c r="B41" s="529" t="s">
        <v>455</v>
      </c>
      <c r="C41" s="529" t="s">
        <v>1859</v>
      </c>
      <c r="D41" s="529" t="s">
        <v>1905</v>
      </c>
      <c r="E41" s="529" t="s">
        <v>1906</v>
      </c>
      <c r="F41" s="541">
        <v>1</v>
      </c>
      <c r="G41" s="541">
        <v>0</v>
      </c>
      <c r="H41" s="529"/>
      <c r="I41" s="529">
        <v>0</v>
      </c>
      <c r="J41" s="541"/>
      <c r="K41" s="541"/>
      <c r="L41" s="529"/>
      <c r="M41" s="529"/>
      <c r="N41" s="541"/>
      <c r="O41" s="541"/>
      <c r="P41" s="534"/>
      <c r="Q41" s="542"/>
    </row>
    <row r="42" spans="1:17" ht="14.4" customHeight="1" x14ac:dyDescent="0.3">
      <c r="A42" s="528" t="s">
        <v>1835</v>
      </c>
      <c r="B42" s="529" t="s">
        <v>455</v>
      </c>
      <c r="C42" s="529" t="s">
        <v>1859</v>
      </c>
      <c r="D42" s="529" t="s">
        <v>1907</v>
      </c>
      <c r="E42" s="529" t="s">
        <v>1908</v>
      </c>
      <c r="F42" s="541">
        <v>292</v>
      </c>
      <c r="G42" s="541">
        <v>31294</v>
      </c>
      <c r="H42" s="529">
        <v>1</v>
      </c>
      <c r="I42" s="529">
        <v>107.17123287671232</v>
      </c>
      <c r="J42" s="541">
        <v>234</v>
      </c>
      <c r="K42" s="541">
        <v>25272</v>
      </c>
      <c r="L42" s="529">
        <v>0.80756694574039756</v>
      </c>
      <c r="M42" s="529">
        <v>108</v>
      </c>
      <c r="N42" s="541">
        <v>228</v>
      </c>
      <c r="O42" s="541">
        <v>26448</v>
      </c>
      <c r="P42" s="534">
        <v>0.84514603438358793</v>
      </c>
      <c r="Q42" s="542">
        <v>116</v>
      </c>
    </row>
    <row r="43" spans="1:17" ht="14.4" customHeight="1" x14ac:dyDescent="0.3">
      <c r="A43" s="528" t="s">
        <v>1835</v>
      </c>
      <c r="B43" s="529" t="s">
        <v>455</v>
      </c>
      <c r="C43" s="529" t="s">
        <v>1859</v>
      </c>
      <c r="D43" s="529" t="s">
        <v>1909</v>
      </c>
      <c r="E43" s="529" t="s">
        <v>1910</v>
      </c>
      <c r="F43" s="541"/>
      <c r="G43" s="541"/>
      <c r="H43" s="529"/>
      <c r="I43" s="529"/>
      <c r="J43" s="541">
        <v>1</v>
      </c>
      <c r="K43" s="541">
        <v>36</v>
      </c>
      <c r="L43" s="529"/>
      <c r="M43" s="529">
        <v>36</v>
      </c>
      <c r="N43" s="541"/>
      <c r="O43" s="541"/>
      <c r="P43" s="534"/>
      <c r="Q43" s="542"/>
    </row>
    <row r="44" spans="1:17" ht="14.4" customHeight="1" x14ac:dyDescent="0.3">
      <c r="A44" s="528" t="s">
        <v>1835</v>
      </c>
      <c r="B44" s="529" t="s">
        <v>455</v>
      </c>
      <c r="C44" s="529" t="s">
        <v>1859</v>
      </c>
      <c r="D44" s="529" t="s">
        <v>1911</v>
      </c>
      <c r="E44" s="529" t="s">
        <v>1912</v>
      </c>
      <c r="F44" s="541">
        <v>103</v>
      </c>
      <c r="G44" s="541">
        <v>8393</v>
      </c>
      <c r="H44" s="529">
        <v>1</v>
      </c>
      <c r="I44" s="529">
        <v>81.485436893203882</v>
      </c>
      <c r="J44" s="541">
        <v>45</v>
      </c>
      <c r="K44" s="541">
        <v>3690</v>
      </c>
      <c r="L44" s="529">
        <v>0.43965209102823782</v>
      </c>
      <c r="M44" s="529">
        <v>82</v>
      </c>
      <c r="N44" s="541">
        <v>39</v>
      </c>
      <c r="O44" s="541">
        <v>3354</v>
      </c>
      <c r="P44" s="534">
        <v>0.39961872989395925</v>
      </c>
      <c r="Q44" s="542">
        <v>86</v>
      </c>
    </row>
    <row r="45" spans="1:17" ht="14.4" customHeight="1" x14ac:dyDescent="0.3">
      <c r="A45" s="528" t="s">
        <v>1835</v>
      </c>
      <c r="B45" s="529" t="s">
        <v>455</v>
      </c>
      <c r="C45" s="529" t="s">
        <v>1859</v>
      </c>
      <c r="D45" s="529" t="s">
        <v>1913</v>
      </c>
      <c r="E45" s="529" t="s">
        <v>1914</v>
      </c>
      <c r="F45" s="541">
        <v>37</v>
      </c>
      <c r="G45" s="541">
        <v>1146</v>
      </c>
      <c r="H45" s="529">
        <v>1</v>
      </c>
      <c r="I45" s="529">
        <v>30.972972972972972</v>
      </c>
      <c r="J45" s="541">
        <v>67</v>
      </c>
      <c r="K45" s="541">
        <v>2077</v>
      </c>
      <c r="L45" s="529">
        <v>1.8123909249563699</v>
      </c>
      <c r="M45" s="529">
        <v>31</v>
      </c>
      <c r="N45" s="541">
        <v>49</v>
      </c>
      <c r="O45" s="541">
        <v>1568</v>
      </c>
      <c r="P45" s="534">
        <v>1.368237347294939</v>
      </c>
      <c r="Q45" s="542">
        <v>32</v>
      </c>
    </row>
    <row r="46" spans="1:17" ht="14.4" customHeight="1" x14ac:dyDescent="0.3">
      <c r="A46" s="528" t="s">
        <v>1835</v>
      </c>
      <c r="B46" s="529" t="s">
        <v>455</v>
      </c>
      <c r="C46" s="529" t="s">
        <v>1859</v>
      </c>
      <c r="D46" s="529" t="s">
        <v>1915</v>
      </c>
      <c r="E46" s="529" t="s">
        <v>1916</v>
      </c>
      <c r="F46" s="541">
        <v>12</v>
      </c>
      <c r="G46" s="541">
        <v>0</v>
      </c>
      <c r="H46" s="529"/>
      <c r="I46" s="529">
        <v>0</v>
      </c>
      <c r="J46" s="541">
        <v>10</v>
      </c>
      <c r="K46" s="541">
        <v>0</v>
      </c>
      <c r="L46" s="529"/>
      <c r="M46" s="529">
        <v>0</v>
      </c>
      <c r="N46" s="541"/>
      <c r="O46" s="541"/>
      <c r="P46" s="534"/>
      <c r="Q46" s="542"/>
    </row>
    <row r="47" spans="1:17" ht="14.4" customHeight="1" x14ac:dyDescent="0.3">
      <c r="A47" s="528" t="s">
        <v>1835</v>
      </c>
      <c r="B47" s="529" t="s">
        <v>455</v>
      </c>
      <c r="C47" s="529" t="s">
        <v>1859</v>
      </c>
      <c r="D47" s="529" t="s">
        <v>1917</v>
      </c>
      <c r="E47" s="529" t="s">
        <v>1918</v>
      </c>
      <c r="F47" s="541">
        <v>115</v>
      </c>
      <c r="G47" s="541">
        <v>56160</v>
      </c>
      <c r="H47" s="529">
        <v>1</v>
      </c>
      <c r="I47" s="529">
        <v>488.3478260869565</v>
      </c>
      <c r="J47" s="541">
        <v>89</v>
      </c>
      <c r="K47" s="541">
        <v>43788</v>
      </c>
      <c r="L47" s="529">
        <v>0.77970085470085471</v>
      </c>
      <c r="M47" s="529">
        <v>492</v>
      </c>
      <c r="N47" s="541">
        <v>175</v>
      </c>
      <c r="O47" s="541">
        <v>88375</v>
      </c>
      <c r="P47" s="534">
        <v>1.5736289173789173</v>
      </c>
      <c r="Q47" s="542">
        <v>505</v>
      </c>
    </row>
    <row r="48" spans="1:17" ht="14.4" customHeight="1" x14ac:dyDescent="0.3">
      <c r="A48" s="528" t="s">
        <v>1835</v>
      </c>
      <c r="B48" s="529" t="s">
        <v>455</v>
      </c>
      <c r="C48" s="529" t="s">
        <v>1859</v>
      </c>
      <c r="D48" s="529" t="s">
        <v>1919</v>
      </c>
      <c r="E48" s="529" t="s">
        <v>1920</v>
      </c>
      <c r="F48" s="541">
        <v>1</v>
      </c>
      <c r="G48" s="541">
        <v>128</v>
      </c>
      <c r="H48" s="529">
        <v>1</v>
      </c>
      <c r="I48" s="529">
        <v>128</v>
      </c>
      <c r="J48" s="541"/>
      <c r="K48" s="541"/>
      <c r="L48" s="529"/>
      <c r="M48" s="529"/>
      <c r="N48" s="541"/>
      <c r="O48" s="541"/>
      <c r="P48" s="534"/>
      <c r="Q48" s="542"/>
    </row>
    <row r="49" spans="1:17" ht="14.4" customHeight="1" x14ac:dyDescent="0.3">
      <c r="A49" s="528" t="s">
        <v>1835</v>
      </c>
      <c r="B49" s="529" t="s">
        <v>455</v>
      </c>
      <c r="C49" s="529" t="s">
        <v>1859</v>
      </c>
      <c r="D49" s="529" t="s">
        <v>1921</v>
      </c>
      <c r="E49" s="529" t="s">
        <v>1922</v>
      </c>
      <c r="F49" s="541">
        <v>1</v>
      </c>
      <c r="G49" s="541">
        <v>69</v>
      </c>
      <c r="H49" s="529">
        <v>1</v>
      </c>
      <c r="I49" s="529">
        <v>69</v>
      </c>
      <c r="J49" s="541">
        <v>7</v>
      </c>
      <c r="K49" s="541">
        <v>490</v>
      </c>
      <c r="L49" s="529">
        <v>7.1014492753623184</v>
      </c>
      <c r="M49" s="529">
        <v>70</v>
      </c>
      <c r="N49" s="541">
        <v>2</v>
      </c>
      <c r="O49" s="541">
        <v>148</v>
      </c>
      <c r="P49" s="534">
        <v>2.1449275362318843</v>
      </c>
      <c r="Q49" s="542">
        <v>74</v>
      </c>
    </row>
    <row r="50" spans="1:17" ht="14.4" customHeight="1" x14ac:dyDescent="0.3">
      <c r="A50" s="528" t="s">
        <v>1835</v>
      </c>
      <c r="B50" s="529" t="s">
        <v>455</v>
      </c>
      <c r="C50" s="529" t="s">
        <v>1859</v>
      </c>
      <c r="D50" s="529" t="s">
        <v>1923</v>
      </c>
      <c r="E50" s="529" t="s">
        <v>1888</v>
      </c>
      <c r="F50" s="541">
        <v>1</v>
      </c>
      <c r="G50" s="541">
        <v>668</v>
      </c>
      <c r="H50" s="529">
        <v>1</v>
      </c>
      <c r="I50" s="529">
        <v>668</v>
      </c>
      <c r="J50" s="541">
        <v>2</v>
      </c>
      <c r="K50" s="541">
        <v>1350</v>
      </c>
      <c r="L50" s="529">
        <v>2.0209580838323356</v>
      </c>
      <c r="M50" s="529">
        <v>675</v>
      </c>
      <c r="N50" s="541">
        <v>1</v>
      </c>
      <c r="O50" s="541">
        <v>688</v>
      </c>
      <c r="P50" s="534">
        <v>1.0299401197604789</v>
      </c>
      <c r="Q50" s="542">
        <v>688</v>
      </c>
    </row>
    <row r="51" spans="1:17" ht="14.4" customHeight="1" x14ac:dyDescent="0.3">
      <c r="A51" s="528" t="s">
        <v>1835</v>
      </c>
      <c r="B51" s="529" t="s">
        <v>455</v>
      </c>
      <c r="C51" s="529" t="s">
        <v>1859</v>
      </c>
      <c r="D51" s="529" t="s">
        <v>1924</v>
      </c>
      <c r="E51" s="529" t="s">
        <v>1925</v>
      </c>
      <c r="F51" s="541">
        <v>10</v>
      </c>
      <c r="G51" s="541">
        <v>1436</v>
      </c>
      <c r="H51" s="529">
        <v>1</v>
      </c>
      <c r="I51" s="529">
        <v>143.6</v>
      </c>
      <c r="J51" s="541">
        <v>3</v>
      </c>
      <c r="K51" s="541">
        <v>474</v>
      </c>
      <c r="L51" s="529">
        <v>0.33008356545961004</v>
      </c>
      <c r="M51" s="529">
        <v>158</v>
      </c>
      <c r="N51" s="541">
        <v>4</v>
      </c>
      <c r="O51" s="541">
        <v>648</v>
      </c>
      <c r="P51" s="534">
        <v>0.45125348189415043</v>
      </c>
      <c r="Q51" s="542">
        <v>162</v>
      </c>
    </row>
    <row r="52" spans="1:17" ht="14.4" customHeight="1" x14ac:dyDescent="0.3">
      <c r="A52" s="528" t="s">
        <v>1835</v>
      </c>
      <c r="B52" s="529" t="s">
        <v>455</v>
      </c>
      <c r="C52" s="529" t="s">
        <v>1859</v>
      </c>
      <c r="D52" s="529" t="s">
        <v>1926</v>
      </c>
      <c r="E52" s="529" t="s">
        <v>1927</v>
      </c>
      <c r="F52" s="541">
        <v>1</v>
      </c>
      <c r="G52" s="541">
        <v>572</v>
      </c>
      <c r="H52" s="529">
        <v>1</v>
      </c>
      <c r="I52" s="529">
        <v>572</v>
      </c>
      <c r="J52" s="541"/>
      <c r="K52" s="541"/>
      <c r="L52" s="529"/>
      <c r="M52" s="529"/>
      <c r="N52" s="541">
        <v>5</v>
      </c>
      <c r="O52" s="541">
        <v>2995</v>
      </c>
      <c r="P52" s="534">
        <v>5.2360139860139858</v>
      </c>
      <c r="Q52" s="542">
        <v>599</v>
      </c>
    </row>
    <row r="53" spans="1:17" ht="14.4" customHeight="1" x14ac:dyDescent="0.3">
      <c r="A53" s="528" t="s">
        <v>1835</v>
      </c>
      <c r="B53" s="529" t="s">
        <v>455</v>
      </c>
      <c r="C53" s="529" t="s">
        <v>1859</v>
      </c>
      <c r="D53" s="529" t="s">
        <v>1928</v>
      </c>
      <c r="E53" s="529" t="s">
        <v>1929</v>
      </c>
      <c r="F53" s="541">
        <v>1</v>
      </c>
      <c r="G53" s="541">
        <v>57</v>
      </c>
      <c r="H53" s="529">
        <v>1</v>
      </c>
      <c r="I53" s="529">
        <v>57</v>
      </c>
      <c r="J53" s="541"/>
      <c r="K53" s="541"/>
      <c r="L53" s="529"/>
      <c r="M53" s="529"/>
      <c r="N53" s="541">
        <v>1</v>
      </c>
      <c r="O53" s="541">
        <v>59</v>
      </c>
      <c r="P53" s="534">
        <v>1.0350877192982457</v>
      </c>
      <c r="Q53" s="542">
        <v>59</v>
      </c>
    </row>
    <row r="54" spans="1:17" ht="14.4" customHeight="1" x14ac:dyDescent="0.3">
      <c r="A54" s="528" t="s">
        <v>1835</v>
      </c>
      <c r="B54" s="529" t="s">
        <v>455</v>
      </c>
      <c r="C54" s="529" t="s">
        <v>1859</v>
      </c>
      <c r="D54" s="529" t="s">
        <v>1930</v>
      </c>
      <c r="E54" s="529" t="s">
        <v>1931</v>
      </c>
      <c r="F54" s="541">
        <v>4</v>
      </c>
      <c r="G54" s="541">
        <v>1740</v>
      </c>
      <c r="H54" s="529">
        <v>1</v>
      </c>
      <c r="I54" s="529">
        <v>435</v>
      </c>
      <c r="J54" s="541">
        <v>1</v>
      </c>
      <c r="K54" s="541">
        <v>436</v>
      </c>
      <c r="L54" s="529">
        <v>0.25057471264367814</v>
      </c>
      <c r="M54" s="529">
        <v>436</v>
      </c>
      <c r="N54" s="541"/>
      <c r="O54" s="541"/>
      <c r="P54" s="534"/>
      <c r="Q54" s="542"/>
    </row>
    <row r="55" spans="1:17" ht="14.4" customHeight="1" x14ac:dyDescent="0.3">
      <c r="A55" s="528" t="s">
        <v>1835</v>
      </c>
      <c r="B55" s="529" t="s">
        <v>455</v>
      </c>
      <c r="C55" s="529" t="s">
        <v>1859</v>
      </c>
      <c r="D55" s="529" t="s">
        <v>1932</v>
      </c>
      <c r="E55" s="529" t="s">
        <v>1933</v>
      </c>
      <c r="F55" s="541"/>
      <c r="G55" s="541"/>
      <c r="H55" s="529"/>
      <c r="I55" s="529"/>
      <c r="J55" s="541">
        <v>1</v>
      </c>
      <c r="K55" s="541">
        <v>704</v>
      </c>
      <c r="L55" s="529"/>
      <c r="M55" s="529">
        <v>704</v>
      </c>
      <c r="N55" s="541">
        <v>1</v>
      </c>
      <c r="O55" s="541">
        <v>721</v>
      </c>
      <c r="P55" s="534"/>
      <c r="Q55" s="542">
        <v>721</v>
      </c>
    </row>
    <row r="56" spans="1:17" ht="14.4" customHeight="1" x14ac:dyDescent="0.3">
      <c r="A56" s="528" t="s">
        <v>1835</v>
      </c>
      <c r="B56" s="529" t="s">
        <v>455</v>
      </c>
      <c r="C56" s="529" t="s">
        <v>1859</v>
      </c>
      <c r="D56" s="529" t="s">
        <v>1934</v>
      </c>
      <c r="E56" s="529" t="s">
        <v>1935</v>
      </c>
      <c r="F56" s="541">
        <v>5</v>
      </c>
      <c r="G56" s="541">
        <v>5230</v>
      </c>
      <c r="H56" s="529">
        <v>1</v>
      </c>
      <c r="I56" s="529">
        <v>1046</v>
      </c>
      <c r="J56" s="541">
        <v>3</v>
      </c>
      <c r="K56" s="541">
        <v>3150</v>
      </c>
      <c r="L56" s="529">
        <v>0.60229445506692159</v>
      </c>
      <c r="M56" s="529">
        <v>1050</v>
      </c>
      <c r="N56" s="541">
        <v>1</v>
      </c>
      <c r="O56" s="541">
        <v>1063</v>
      </c>
      <c r="P56" s="534">
        <v>0.20325047801147228</v>
      </c>
      <c r="Q56" s="542">
        <v>1063</v>
      </c>
    </row>
    <row r="57" spans="1:17" ht="14.4" customHeight="1" x14ac:dyDescent="0.3">
      <c r="A57" s="528" t="s">
        <v>1835</v>
      </c>
      <c r="B57" s="529" t="s">
        <v>455</v>
      </c>
      <c r="C57" s="529" t="s">
        <v>1859</v>
      </c>
      <c r="D57" s="529" t="s">
        <v>1936</v>
      </c>
      <c r="E57" s="529" t="s">
        <v>1937</v>
      </c>
      <c r="F57" s="541">
        <v>7</v>
      </c>
      <c r="G57" s="541">
        <v>829</v>
      </c>
      <c r="H57" s="529">
        <v>1</v>
      </c>
      <c r="I57" s="529">
        <v>118.42857142857143</v>
      </c>
      <c r="J57" s="541">
        <v>1</v>
      </c>
      <c r="K57" s="541">
        <v>120</v>
      </c>
      <c r="L57" s="529">
        <v>0.14475271411338964</v>
      </c>
      <c r="M57" s="529">
        <v>120</v>
      </c>
      <c r="N57" s="541">
        <v>5</v>
      </c>
      <c r="O57" s="541">
        <v>615</v>
      </c>
      <c r="P57" s="534">
        <v>0.74185765983112184</v>
      </c>
      <c r="Q57" s="542">
        <v>123</v>
      </c>
    </row>
    <row r="58" spans="1:17" ht="14.4" customHeight="1" x14ac:dyDescent="0.3">
      <c r="A58" s="528" t="s">
        <v>1835</v>
      </c>
      <c r="B58" s="529" t="s">
        <v>455</v>
      </c>
      <c r="C58" s="529" t="s">
        <v>1859</v>
      </c>
      <c r="D58" s="529" t="s">
        <v>1938</v>
      </c>
      <c r="E58" s="529" t="s">
        <v>1939</v>
      </c>
      <c r="F58" s="541">
        <v>1</v>
      </c>
      <c r="G58" s="541">
        <v>57</v>
      </c>
      <c r="H58" s="529">
        <v>1</v>
      </c>
      <c r="I58" s="529">
        <v>57</v>
      </c>
      <c r="J58" s="541">
        <v>1</v>
      </c>
      <c r="K58" s="541">
        <v>57</v>
      </c>
      <c r="L58" s="529">
        <v>1</v>
      </c>
      <c r="M58" s="529">
        <v>57</v>
      </c>
      <c r="N58" s="541"/>
      <c r="O58" s="541"/>
      <c r="P58" s="534"/>
      <c r="Q58" s="542"/>
    </row>
    <row r="59" spans="1:17" ht="14.4" customHeight="1" x14ac:dyDescent="0.3">
      <c r="A59" s="528" t="s">
        <v>1835</v>
      </c>
      <c r="B59" s="529" t="s">
        <v>455</v>
      </c>
      <c r="C59" s="529" t="s">
        <v>1859</v>
      </c>
      <c r="D59" s="529" t="s">
        <v>1940</v>
      </c>
      <c r="E59" s="529" t="s">
        <v>1941</v>
      </c>
      <c r="F59" s="541">
        <v>1</v>
      </c>
      <c r="G59" s="541">
        <v>689</v>
      </c>
      <c r="H59" s="529">
        <v>1</v>
      </c>
      <c r="I59" s="529">
        <v>689</v>
      </c>
      <c r="J59" s="541"/>
      <c r="K59" s="541"/>
      <c r="L59" s="529"/>
      <c r="M59" s="529"/>
      <c r="N59" s="541"/>
      <c r="O59" s="541"/>
      <c r="P59" s="534"/>
      <c r="Q59" s="542"/>
    </row>
    <row r="60" spans="1:17" ht="14.4" customHeight="1" x14ac:dyDescent="0.3">
      <c r="A60" s="528" t="s">
        <v>1835</v>
      </c>
      <c r="B60" s="529" t="s">
        <v>455</v>
      </c>
      <c r="C60" s="529" t="s">
        <v>1859</v>
      </c>
      <c r="D60" s="529" t="s">
        <v>1942</v>
      </c>
      <c r="E60" s="529" t="s">
        <v>1943</v>
      </c>
      <c r="F60" s="541">
        <v>8</v>
      </c>
      <c r="G60" s="541">
        <v>706</v>
      </c>
      <c r="H60" s="529">
        <v>1</v>
      </c>
      <c r="I60" s="529">
        <v>88.25</v>
      </c>
      <c r="J60" s="541"/>
      <c r="K60" s="541"/>
      <c r="L60" s="529"/>
      <c r="M60" s="529"/>
      <c r="N60" s="541">
        <v>5</v>
      </c>
      <c r="O60" s="541">
        <v>455</v>
      </c>
      <c r="P60" s="534">
        <v>0.64447592067988668</v>
      </c>
      <c r="Q60" s="542">
        <v>91</v>
      </c>
    </row>
    <row r="61" spans="1:17" ht="14.4" customHeight="1" x14ac:dyDescent="0.3">
      <c r="A61" s="528" t="s">
        <v>1835</v>
      </c>
      <c r="B61" s="529" t="s">
        <v>455</v>
      </c>
      <c r="C61" s="529" t="s">
        <v>1859</v>
      </c>
      <c r="D61" s="529" t="s">
        <v>1944</v>
      </c>
      <c r="E61" s="529" t="s">
        <v>1945</v>
      </c>
      <c r="F61" s="541">
        <v>18</v>
      </c>
      <c r="G61" s="541">
        <v>3196</v>
      </c>
      <c r="H61" s="529">
        <v>1</v>
      </c>
      <c r="I61" s="529">
        <v>177.55555555555554</v>
      </c>
      <c r="J61" s="541">
        <v>11</v>
      </c>
      <c r="K61" s="541">
        <v>1969</v>
      </c>
      <c r="L61" s="529">
        <v>0.61608260325406761</v>
      </c>
      <c r="M61" s="529">
        <v>179</v>
      </c>
      <c r="N61" s="541">
        <v>22</v>
      </c>
      <c r="O61" s="541">
        <v>4026</v>
      </c>
      <c r="P61" s="534">
        <v>1.2596996245306633</v>
      </c>
      <c r="Q61" s="542">
        <v>183</v>
      </c>
    </row>
    <row r="62" spans="1:17" ht="14.4" customHeight="1" x14ac:dyDescent="0.3">
      <c r="A62" s="528" t="s">
        <v>1835</v>
      </c>
      <c r="B62" s="529" t="s">
        <v>455</v>
      </c>
      <c r="C62" s="529" t="s">
        <v>1859</v>
      </c>
      <c r="D62" s="529" t="s">
        <v>1946</v>
      </c>
      <c r="E62" s="529" t="s">
        <v>1947</v>
      </c>
      <c r="F62" s="541">
        <v>1</v>
      </c>
      <c r="G62" s="541">
        <v>628</v>
      </c>
      <c r="H62" s="529">
        <v>1</v>
      </c>
      <c r="I62" s="529">
        <v>628</v>
      </c>
      <c r="J62" s="541">
        <v>7</v>
      </c>
      <c r="K62" s="541">
        <v>4445</v>
      </c>
      <c r="L62" s="529">
        <v>7.0780254777070066</v>
      </c>
      <c r="M62" s="529">
        <v>635</v>
      </c>
      <c r="N62" s="541">
        <v>10</v>
      </c>
      <c r="O62" s="541">
        <v>6480</v>
      </c>
      <c r="P62" s="534">
        <v>10.318471337579618</v>
      </c>
      <c r="Q62" s="542">
        <v>648</v>
      </c>
    </row>
    <row r="63" spans="1:17" ht="14.4" customHeight="1" x14ac:dyDescent="0.3">
      <c r="A63" s="528" t="s">
        <v>1835</v>
      </c>
      <c r="B63" s="529" t="s">
        <v>455</v>
      </c>
      <c r="C63" s="529" t="s">
        <v>1859</v>
      </c>
      <c r="D63" s="529" t="s">
        <v>1948</v>
      </c>
      <c r="E63" s="529" t="s">
        <v>1949</v>
      </c>
      <c r="F63" s="541">
        <v>19</v>
      </c>
      <c r="G63" s="541">
        <v>2283</v>
      </c>
      <c r="H63" s="529">
        <v>1</v>
      </c>
      <c r="I63" s="529">
        <v>120.15789473684211</v>
      </c>
      <c r="J63" s="541">
        <v>57</v>
      </c>
      <c r="K63" s="541">
        <v>6897</v>
      </c>
      <c r="L63" s="529">
        <v>3.021024967148489</v>
      </c>
      <c r="M63" s="529">
        <v>121</v>
      </c>
      <c r="N63" s="541">
        <v>39</v>
      </c>
      <c r="O63" s="541">
        <v>4797</v>
      </c>
      <c r="P63" s="534">
        <v>2.1011826544021024</v>
      </c>
      <c r="Q63" s="542">
        <v>123</v>
      </c>
    </row>
    <row r="64" spans="1:17" ht="14.4" customHeight="1" x14ac:dyDescent="0.3">
      <c r="A64" s="528" t="s">
        <v>1835</v>
      </c>
      <c r="B64" s="529" t="s">
        <v>455</v>
      </c>
      <c r="C64" s="529" t="s">
        <v>1859</v>
      </c>
      <c r="D64" s="529" t="s">
        <v>1950</v>
      </c>
      <c r="E64" s="529" t="s">
        <v>1951</v>
      </c>
      <c r="F64" s="541">
        <v>27</v>
      </c>
      <c r="G64" s="541">
        <v>9569</v>
      </c>
      <c r="H64" s="529">
        <v>1</v>
      </c>
      <c r="I64" s="529">
        <v>354.40740740740739</v>
      </c>
      <c r="J64" s="541">
        <v>59</v>
      </c>
      <c r="K64" s="541">
        <v>21004</v>
      </c>
      <c r="L64" s="529">
        <v>2.1950047026857562</v>
      </c>
      <c r="M64" s="529">
        <v>356</v>
      </c>
      <c r="N64" s="541">
        <v>29</v>
      </c>
      <c r="O64" s="541">
        <v>10556</v>
      </c>
      <c r="P64" s="534">
        <v>1.1031455742501828</v>
      </c>
      <c r="Q64" s="542">
        <v>364</v>
      </c>
    </row>
    <row r="65" spans="1:17" ht="14.4" customHeight="1" x14ac:dyDescent="0.3">
      <c r="A65" s="528" t="s">
        <v>1835</v>
      </c>
      <c r="B65" s="529" t="s">
        <v>455</v>
      </c>
      <c r="C65" s="529" t="s">
        <v>1859</v>
      </c>
      <c r="D65" s="529" t="s">
        <v>1952</v>
      </c>
      <c r="E65" s="529" t="s">
        <v>1953</v>
      </c>
      <c r="F65" s="541">
        <v>2</v>
      </c>
      <c r="G65" s="541">
        <v>232</v>
      </c>
      <c r="H65" s="529">
        <v>1</v>
      </c>
      <c r="I65" s="529">
        <v>116</v>
      </c>
      <c r="J65" s="541"/>
      <c r="K65" s="541"/>
      <c r="L65" s="529"/>
      <c r="M65" s="529"/>
      <c r="N65" s="541">
        <v>2</v>
      </c>
      <c r="O65" s="541">
        <v>240</v>
      </c>
      <c r="P65" s="534">
        <v>1.0344827586206897</v>
      </c>
      <c r="Q65" s="542">
        <v>120</v>
      </c>
    </row>
    <row r="66" spans="1:17" ht="14.4" customHeight="1" x14ac:dyDescent="0.3">
      <c r="A66" s="528" t="s">
        <v>1835</v>
      </c>
      <c r="B66" s="529" t="s">
        <v>455</v>
      </c>
      <c r="C66" s="529" t="s">
        <v>1859</v>
      </c>
      <c r="D66" s="529" t="s">
        <v>1954</v>
      </c>
      <c r="E66" s="529" t="s">
        <v>1955</v>
      </c>
      <c r="F66" s="541">
        <v>66</v>
      </c>
      <c r="G66" s="541">
        <v>13233</v>
      </c>
      <c r="H66" s="529">
        <v>1</v>
      </c>
      <c r="I66" s="529">
        <v>200.5</v>
      </c>
      <c r="J66" s="541">
        <v>42</v>
      </c>
      <c r="K66" s="541">
        <v>8484</v>
      </c>
      <c r="L66" s="529">
        <v>0.64112446157333935</v>
      </c>
      <c r="M66" s="529">
        <v>202</v>
      </c>
      <c r="N66" s="541">
        <v>31</v>
      </c>
      <c r="O66" s="541">
        <v>6448</v>
      </c>
      <c r="P66" s="534">
        <v>0.4872666817803975</v>
      </c>
      <c r="Q66" s="542">
        <v>208</v>
      </c>
    </row>
    <row r="67" spans="1:17" ht="14.4" customHeight="1" x14ac:dyDescent="0.3">
      <c r="A67" s="528" t="s">
        <v>1835</v>
      </c>
      <c r="B67" s="529" t="s">
        <v>455</v>
      </c>
      <c r="C67" s="529" t="s">
        <v>1859</v>
      </c>
      <c r="D67" s="529" t="s">
        <v>1956</v>
      </c>
      <c r="E67" s="529" t="s">
        <v>1957</v>
      </c>
      <c r="F67" s="541">
        <v>4</v>
      </c>
      <c r="G67" s="541">
        <v>966</v>
      </c>
      <c r="H67" s="529">
        <v>1</v>
      </c>
      <c r="I67" s="529">
        <v>241.5</v>
      </c>
      <c r="J67" s="541">
        <v>4</v>
      </c>
      <c r="K67" s="541">
        <v>972</v>
      </c>
      <c r="L67" s="529">
        <v>1.0062111801242235</v>
      </c>
      <c r="M67" s="529">
        <v>243</v>
      </c>
      <c r="N67" s="541">
        <v>2</v>
      </c>
      <c r="O67" s="541">
        <v>494</v>
      </c>
      <c r="P67" s="534">
        <v>0.51138716356107661</v>
      </c>
      <c r="Q67" s="542">
        <v>247</v>
      </c>
    </row>
    <row r="68" spans="1:17" ht="14.4" customHeight="1" x14ac:dyDescent="0.3">
      <c r="A68" s="528" t="s">
        <v>1835</v>
      </c>
      <c r="B68" s="529" t="s">
        <v>455</v>
      </c>
      <c r="C68" s="529" t="s">
        <v>1859</v>
      </c>
      <c r="D68" s="529" t="s">
        <v>1958</v>
      </c>
      <c r="E68" s="529" t="s">
        <v>1959</v>
      </c>
      <c r="F68" s="541">
        <v>1</v>
      </c>
      <c r="G68" s="541">
        <v>3499</v>
      </c>
      <c r="H68" s="529">
        <v>1</v>
      </c>
      <c r="I68" s="529">
        <v>3499</v>
      </c>
      <c r="J68" s="541"/>
      <c r="K68" s="541"/>
      <c r="L68" s="529"/>
      <c r="M68" s="529"/>
      <c r="N68" s="541"/>
      <c r="O68" s="541"/>
      <c r="P68" s="534"/>
      <c r="Q68" s="542"/>
    </row>
    <row r="69" spans="1:17" ht="14.4" customHeight="1" x14ac:dyDescent="0.3">
      <c r="A69" s="528" t="s">
        <v>1835</v>
      </c>
      <c r="B69" s="529" t="s">
        <v>455</v>
      </c>
      <c r="C69" s="529" t="s">
        <v>1859</v>
      </c>
      <c r="D69" s="529" t="s">
        <v>1960</v>
      </c>
      <c r="E69" s="529" t="s">
        <v>1961</v>
      </c>
      <c r="F69" s="541"/>
      <c r="G69" s="541"/>
      <c r="H69" s="529"/>
      <c r="I69" s="529"/>
      <c r="J69" s="541"/>
      <c r="K69" s="541"/>
      <c r="L69" s="529"/>
      <c r="M69" s="529"/>
      <c r="N69" s="541">
        <v>1</v>
      </c>
      <c r="O69" s="541">
        <v>1734</v>
      </c>
      <c r="P69" s="534"/>
      <c r="Q69" s="542">
        <v>1734</v>
      </c>
    </row>
    <row r="70" spans="1:17" ht="14.4" customHeight="1" x14ac:dyDescent="0.3">
      <c r="A70" s="528" t="s">
        <v>1835</v>
      </c>
      <c r="B70" s="529" t="s">
        <v>455</v>
      </c>
      <c r="C70" s="529" t="s">
        <v>1859</v>
      </c>
      <c r="D70" s="529" t="s">
        <v>1962</v>
      </c>
      <c r="E70" s="529" t="s">
        <v>1963</v>
      </c>
      <c r="F70" s="541">
        <v>2</v>
      </c>
      <c r="G70" s="541">
        <v>1710</v>
      </c>
      <c r="H70" s="529">
        <v>1</v>
      </c>
      <c r="I70" s="529">
        <v>855</v>
      </c>
      <c r="J70" s="541"/>
      <c r="K70" s="541"/>
      <c r="L70" s="529"/>
      <c r="M70" s="529"/>
      <c r="N70" s="541">
        <v>4</v>
      </c>
      <c r="O70" s="541">
        <v>3564</v>
      </c>
      <c r="P70" s="534">
        <v>2.0842105263157893</v>
      </c>
      <c r="Q70" s="542">
        <v>891</v>
      </c>
    </row>
    <row r="71" spans="1:17" ht="14.4" customHeight="1" x14ac:dyDescent="0.3">
      <c r="A71" s="528" t="s">
        <v>1835</v>
      </c>
      <c r="B71" s="529" t="s">
        <v>455</v>
      </c>
      <c r="C71" s="529" t="s">
        <v>1859</v>
      </c>
      <c r="D71" s="529" t="s">
        <v>1964</v>
      </c>
      <c r="E71" s="529" t="s">
        <v>1965</v>
      </c>
      <c r="F71" s="541">
        <v>6</v>
      </c>
      <c r="G71" s="541">
        <v>1886</v>
      </c>
      <c r="H71" s="529">
        <v>1</v>
      </c>
      <c r="I71" s="529">
        <v>314.33333333333331</v>
      </c>
      <c r="J71" s="541">
        <v>1</v>
      </c>
      <c r="K71" s="541">
        <v>318</v>
      </c>
      <c r="L71" s="529">
        <v>0.16861081654294804</v>
      </c>
      <c r="M71" s="529">
        <v>318</v>
      </c>
      <c r="N71" s="541">
        <v>1</v>
      </c>
      <c r="O71" s="541">
        <v>331</v>
      </c>
      <c r="P71" s="534">
        <v>0.17550371155885472</v>
      </c>
      <c r="Q71" s="542">
        <v>331</v>
      </c>
    </row>
    <row r="72" spans="1:17" ht="14.4" customHeight="1" x14ac:dyDescent="0.3">
      <c r="A72" s="528" t="s">
        <v>1835</v>
      </c>
      <c r="B72" s="529" t="s">
        <v>455</v>
      </c>
      <c r="C72" s="529" t="s">
        <v>1859</v>
      </c>
      <c r="D72" s="529" t="s">
        <v>1966</v>
      </c>
      <c r="E72" s="529" t="s">
        <v>1967</v>
      </c>
      <c r="F72" s="541">
        <v>5</v>
      </c>
      <c r="G72" s="541">
        <v>4050</v>
      </c>
      <c r="H72" s="529">
        <v>1</v>
      </c>
      <c r="I72" s="529">
        <v>810</v>
      </c>
      <c r="J72" s="541">
        <v>5</v>
      </c>
      <c r="K72" s="541">
        <v>4075</v>
      </c>
      <c r="L72" s="529">
        <v>1.0061728395061729</v>
      </c>
      <c r="M72" s="529">
        <v>815</v>
      </c>
      <c r="N72" s="541">
        <v>1</v>
      </c>
      <c r="O72" s="541">
        <v>840</v>
      </c>
      <c r="P72" s="534">
        <v>0.2074074074074074</v>
      </c>
      <c r="Q72" s="542">
        <v>840</v>
      </c>
    </row>
    <row r="73" spans="1:17" ht="14.4" customHeight="1" x14ac:dyDescent="0.3">
      <c r="A73" s="528" t="s">
        <v>1835</v>
      </c>
      <c r="B73" s="529" t="s">
        <v>455</v>
      </c>
      <c r="C73" s="529" t="s">
        <v>1859</v>
      </c>
      <c r="D73" s="529" t="s">
        <v>1968</v>
      </c>
      <c r="E73" s="529" t="s">
        <v>1969</v>
      </c>
      <c r="F73" s="541">
        <v>10</v>
      </c>
      <c r="G73" s="541">
        <v>8552</v>
      </c>
      <c r="H73" s="529">
        <v>1</v>
      </c>
      <c r="I73" s="529">
        <v>855.2</v>
      </c>
      <c r="J73" s="541">
        <v>23</v>
      </c>
      <c r="K73" s="541">
        <v>19826</v>
      </c>
      <c r="L73" s="529">
        <v>2.3182881197380731</v>
      </c>
      <c r="M73" s="529">
        <v>862</v>
      </c>
      <c r="N73" s="541">
        <v>9</v>
      </c>
      <c r="O73" s="541">
        <v>7893</v>
      </c>
      <c r="P73" s="534">
        <v>0.92294200187090736</v>
      </c>
      <c r="Q73" s="542">
        <v>877</v>
      </c>
    </row>
    <row r="74" spans="1:17" ht="14.4" customHeight="1" x14ac:dyDescent="0.3">
      <c r="A74" s="528" t="s">
        <v>1835</v>
      </c>
      <c r="B74" s="529" t="s">
        <v>455</v>
      </c>
      <c r="C74" s="529" t="s">
        <v>1859</v>
      </c>
      <c r="D74" s="529" t="s">
        <v>1970</v>
      </c>
      <c r="E74" s="529" t="s">
        <v>1971</v>
      </c>
      <c r="F74" s="541"/>
      <c r="G74" s="541"/>
      <c r="H74" s="529"/>
      <c r="I74" s="529"/>
      <c r="J74" s="541"/>
      <c r="K74" s="541"/>
      <c r="L74" s="529"/>
      <c r="M74" s="529"/>
      <c r="N74" s="541">
        <v>1</v>
      </c>
      <c r="O74" s="541">
        <v>1839</v>
      </c>
      <c r="P74" s="534"/>
      <c r="Q74" s="542">
        <v>1839</v>
      </c>
    </row>
    <row r="75" spans="1:17" ht="14.4" customHeight="1" x14ac:dyDescent="0.3">
      <c r="A75" s="528" t="s">
        <v>1835</v>
      </c>
      <c r="B75" s="529" t="s">
        <v>455</v>
      </c>
      <c r="C75" s="529" t="s">
        <v>1859</v>
      </c>
      <c r="D75" s="529" t="s">
        <v>1972</v>
      </c>
      <c r="E75" s="529" t="s">
        <v>1973</v>
      </c>
      <c r="F75" s="541">
        <v>16</v>
      </c>
      <c r="G75" s="541">
        <v>1035</v>
      </c>
      <c r="H75" s="529">
        <v>1</v>
      </c>
      <c r="I75" s="529">
        <v>64.6875</v>
      </c>
      <c r="J75" s="541">
        <v>9</v>
      </c>
      <c r="K75" s="541">
        <v>585</v>
      </c>
      <c r="L75" s="529">
        <v>0.56521739130434778</v>
      </c>
      <c r="M75" s="529">
        <v>65</v>
      </c>
      <c r="N75" s="541">
        <v>14</v>
      </c>
      <c r="O75" s="541">
        <v>938</v>
      </c>
      <c r="P75" s="534">
        <v>0.90628019323671494</v>
      </c>
      <c r="Q75" s="542">
        <v>67</v>
      </c>
    </row>
    <row r="76" spans="1:17" ht="14.4" customHeight="1" x14ac:dyDescent="0.3">
      <c r="A76" s="528" t="s">
        <v>1835</v>
      </c>
      <c r="B76" s="529" t="s">
        <v>455</v>
      </c>
      <c r="C76" s="529" t="s">
        <v>1859</v>
      </c>
      <c r="D76" s="529" t="s">
        <v>1974</v>
      </c>
      <c r="E76" s="529" t="s">
        <v>1975</v>
      </c>
      <c r="F76" s="541"/>
      <c r="G76" s="541"/>
      <c r="H76" s="529"/>
      <c r="I76" s="529"/>
      <c r="J76" s="541"/>
      <c r="K76" s="541"/>
      <c r="L76" s="529"/>
      <c r="M76" s="529"/>
      <c r="N76" s="541">
        <v>1</v>
      </c>
      <c r="O76" s="541">
        <v>909</v>
      </c>
      <c r="P76" s="534"/>
      <c r="Q76" s="542">
        <v>909</v>
      </c>
    </row>
    <row r="77" spans="1:17" ht="14.4" customHeight="1" x14ac:dyDescent="0.3">
      <c r="A77" s="528" t="s">
        <v>1835</v>
      </c>
      <c r="B77" s="529" t="s">
        <v>455</v>
      </c>
      <c r="C77" s="529" t="s">
        <v>1859</v>
      </c>
      <c r="D77" s="529" t="s">
        <v>1976</v>
      </c>
      <c r="E77" s="529" t="s">
        <v>1977</v>
      </c>
      <c r="F77" s="541">
        <v>1</v>
      </c>
      <c r="G77" s="541">
        <v>1024</v>
      </c>
      <c r="H77" s="529">
        <v>1</v>
      </c>
      <c r="I77" s="529">
        <v>1024</v>
      </c>
      <c r="J77" s="541">
        <v>4</v>
      </c>
      <c r="K77" s="541">
        <v>4108</v>
      </c>
      <c r="L77" s="529">
        <v>4.01171875</v>
      </c>
      <c r="M77" s="529">
        <v>1027</v>
      </c>
      <c r="N77" s="541">
        <v>3</v>
      </c>
      <c r="O77" s="541">
        <v>3180</v>
      </c>
      <c r="P77" s="534">
        <v>3.10546875</v>
      </c>
      <c r="Q77" s="542">
        <v>1060</v>
      </c>
    </row>
    <row r="78" spans="1:17" ht="14.4" customHeight="1" x14ac:dyDescent="0.3">
      <c r="A78" s="528" t="s">
        <v>1835</v>
      </c>
      <c r="B78" s="529" t="s">
        <v>455</v>
      </c>
      <c r="C78" s="529" t="s">
        <v>1859</v>
      </c>
      <c r="D78" s="529" t="s">
        <v>1978</v>
      </c>
      <c r="E78" s="529" t="s">
        <v>1979</v>
      </c>
      <c r="F78" s="541"/>
      <c r="G78" s="541"/>
      <c r="H78" s="529"/>
      <c r="I78" s="529"/>
      <c r="J78" s="541">
        <v>2</v>
      </c>
      <c r="K78" s="541">
        <v>214</v>
      </c>
      <c r="L78" s="529"/>
      <c r="M78" s="529">
        <v>107</v>
      </c>
      <c r="N78" s="541">
        <v>4</v>
      </c>
      <c r="O78" s="541">
        <v>444</v>
      </c>
      <c r="P78" s="534"/>
      <c r="Q78" s="542">
        <v>111</v>
      </c>
    </row>
    <row r="79" spans="1:17" ht="14.4" customHeight="1" x14ac:dyDescent="0.3">
      <c r="A79" s="528" t="s">
        <v>1835</v>
      </c>
      <c r="B79" s="529" t="s">
        <v>455</v>
      </c>
      <c r="C79" s="529" t="s">
        <v>1859</v>
      </c>
      <c r="D79" s="529" t="s">
        <v>1980</v>
      </c>
      <c r="E79" s="529" t="s">
        <v>1981</v>
      </c>
      <c r="F79" s="541"/>
      <c r="G79" s="541"/>
      <c r="H79" s="529"/>
      <c r="I79" s="529"/>
      <c r="J79" s="541">
        <v>1</v>
      </c>
      <c r="K79" s="541">
        <v>171</v>
      </c>
      <c r="L79" s="529"/>
      <c r="M79" s="529">
        <v>171</v>
      </c>
      <c r="N79" s="541"/>
      <c r="O79" s="541"/>
      <c r="P79" s="534"/>
      <c r="Q79" s="542"/>
    </row>
    <row r="80" spans="1:17" ht="14.4" customHeight="1" x14ac:dyDescent="0.3">
      <c r="A80" s="528" t="s">
        <v>1835</v>
      </c>
      <c r="B80" s="529" t="s">
        <v>460</v>
      </c>
      <c r="C80" s="529" t="s">
        <v>1836</v>
      </c>
      <c r="D80" s="529" t="s">
        <v>1837</v>
      </c>
      <c r="E80" s="529" t="s">
        <v>1838</v>
      </c>
      <c r="F80" s="541">
        <v>20.399999999999999</v>
      </c>
      <c r="G80" s="541">
        <v>2301.1400000000003</v>
      </c>
      <c r="H80" s="529">
        <v>1</v>
      </c>
      <c r="I80" s="529">
        <v>112.80098039215689</v>
      </c>
      <c r="J80" s="541">
        <v>36.400000000000006</v>
      </c>
      <c r="K80" s="541">
        <v>4226.0399999999991</v>
      </c>
      <c r="L80" s="529">
        <v>1.8364984312123549</v>
      </c>
      <c r="M80" s="529">
        <v>116.09999999999995</v>
      </c>
      <c r="N80" s="541">
        <v>16.2</v>
      </c>
      <c r="O80" s="541">
        <v>1880.82</v>
      </c>
      <c r="P80" s="534">
        <v>0.81734270839670753</v>
      </c>
      <c r="Q80" s="542">
        <v>116.1</v>
      </c>
    </row>
    <row r="81" spans="1:17" ht="14.4" customHeight="1" x14ac:dyDescent="0.3">
      <c r="A81" s="528" t="s">
        <v>1835</v>
      </c>
      <c r="B81" s="529" t="s">
        <v>460</v>
      </c>
      <c r="C81" s="529" t="s">
        <v>1836</v>
      </c>
      <c r="D81" s="529" t="s">
        <v>1839</v>
      </c>
      <c r="E81" s="529" t="s">
        <v>1840</v>
      </c>
      <c r="F81" s="541">
        <v>85.09999999999998</v>
      </c>
      <c r="G81" s="541">
        <v>13406.300000000007</v>
      </c>
      <c r="H81" s="529">
        <v>1</v>
      </c>
      <c r="I81" s="529">
        <v>157.53584018801422</v>
      </c>
      <c r="J81" s="541">
        <v>91.809999999999945</v>
      </c>
      <c r="K81" s="541">
        <v>13835.96</v>
      </c>
      <c r="L81" s="529">
        <v>1.0320491112387453</v>
      </c>
      <c r="M81" s="529">
        <v>150.70210216751997</v>
      </c>
      <c r="N81" s="541">
        <v>86.000000000000014</v>
      </c>
      <c r="O81" s="541">
        <v>12988.109999999997</v>
      </c>
      <c r="P81" s="534">
        <v>0.96880645666589515</v>
      </c>
      <c r="Q81" s="542">
        <v>151.02453488372086</v>
      </c>
    </row>
    <row r="82" spans="1:17" ht="14.4" customHeight="1" x14ac:dyDescent="0.3">
      <c r="A82" s="528" t="s">
        <v>1835</v>
      </c>
      <c r="B82" s="529" t="s">
        <v>460</v>
      </c>
      <c r="C82" s="529" t="s">
        <v>1836</v>
      </c>
      <c r="D82" s="529" t="s">
        <v>1841</v>
      </c>
      <c r="E82" s="529" t="s">
        <v>1842</v>
      </c>
      <c r="F82" s="541">
        <v>9.7999999999999972</v>
      </c>
      <c r="G82" s="541">
        <v>2597.9799999999996</v>
      </c>
      <c r="H82" s="529">
        <v>1</v>
      </c>
      <c r="I82" s="529">
        <v>265.10000000000002</v>
      </c>
      <c r="J82" s="541">
        <v>26.399999999999991</v>
      </c>
      <c r="K82" s="541">
        <v>6693.72</v>
      </c>
      <c r="L82" s="529">
        <v>2.576509441951055</v>
      </c>
      <c r="M82" s="529">
        <v>253.5500000000001</v>
      </c>
      <c r="N82" s="541">
        <v>34.1</v>
      </c>
      <c r="O82" s="541">
        <v>8646.0400000000009</v>
      </c>
      <c r="P82" s="534">
        <v>3.3279855888036098</v>
      </c>
      <c r="Q82" s="542">
        <v>253.54956011730206</v>
      </c>
    </row>
    <row r="83" spans="1:17" ht="14.4" customHeight="1" x14ac:dyDescent="0.3">
      <c r="A83" s="528" t="s">
        <v>1835</v>
      </c>
      <c r="B83" s="529" t="s">
        <v>460</v>
      </c>
      <c r="C83" s="529" t="s">
        <v>1836</v>
      </c>
      <c r="D83" s="529" t="s">
        <v>1982</v>
      </c>
      <c r="E83" s="529" t="s">
        <v>1983</v>
      </c>
      <c r="F83" s="541">
        <v>0.1</v>
      </c>
      <c r="G83" s="541">
        <v>40.42</v>
      </c>
      <c r="H83" s="529">
        <v>1</v>
      </c>
      <c r="I83" s="529">
        <v>404.2</v>
      </c>
      <c r="J83" s="541"/>
      <c r="K83" s="541"/>
      <c r="L83" s="529"/>
      <c r="M83" s="529"/>
      <c r="N83" s="541"/>
      <c r="O83" s="541"/>
      <c r="P83" s="534"/>
      <c r="Q83" s="542"/>
    </row>
    <row r="84" spans="1:17" ht="14.4" customHeight="1" x14ac:dyDescent="0.3">
      <c r="A84" s="528" t="s">
        <v>1835</v>
      </c>
      <c r="B84" s="529" t="s">
        <v>460</v>
      </c>
      <c r="C84" s="529" t="s">
        <v>1836</v>
      </c>
      <c r="D84" s="529" t="s">
        <v>1984</v>
      </c>
      <c r="E84" s="529" t="s">
        <v>1985</v>
      </c>
      <c r="F84" s="541">
        <v>0.2</v>
      </c>
      <c r="G84" s="541">
        <v>139.08000000000001</v>
      </c>
      <c r="H84" s="529">
        <v>1</v>
      </c>
      <c r="I84" s="529">
        <v>695.4</v>
      </c>
      <c r="J84" s="541"/>
      <c r="K84" s="541"/>
      <c r="L84" s="529"/>
      <c r="M84" s="529"/>
      <c r="N84" s="541"/>
      <c r="O84" s="541"/>
      <c r="P84" s="534"/>
      <c r="Q84" s="542"/>
    </row>
    <row r="85" spans="1:17" ht="14.4" customHeight="1" x14ac:dyDescent="0.3">
      <c r="A85" s="528" t="s">
        <v>1835</v>
      </c>
      <c r="B85" s="529" t="s">
        <v>460</v>
      </c>
      <c r="C85" s="529" t="s">
        <v>1836</v>
      </c>
      <c r="D85" s="529" t="s">
        <v>1848</v>
      </c>
      <c r="E85" s="529" t="s">
        <v>519</v>
      </c>
      <c r="F85" s="541">
        <v>0.8</v>
      </c>
      <c r="G85" s="541">
        <v>97</v>
      </c>
      <c r="H85" s="529">
        <v>1</v>
      </c>
      <c r="I85" s="529">
        <v>121.25</v>
      </c>
      <c r="J85" s="541">
        <v>0.79999999999999993</v>
      </c>
      <c r="K85" s="541">
        <v>108.39999999999999</v>
      </c>
      <c r="L85" s="529">
        <v>1.1175257731958761</v>
      </c>
      <c r="M85" s="529">
        <v>135.5</v>
      </c>
      <c r="N85" s="541"/>
      <c r="O85" s="541"/>
      <c r="P85" s="534"/>
      <c r="Q85" s="542"/>
    </row>
    <row r="86" spans="1:17" ht="14.4" customHeight="1" x14ac:dyDescent="0.3">
      <c r="A86" s="528" t="s">
        <v>1835</v>
      </c>
      <c r="B86" s="529" t="s">
        <v>460</v>
      </c>
      <c r="C86" s="529" t="s">
        <v>1836</v>
      </c>
      <c r="D86" s="529" t="s">
        <v>1986</v>
      </c>
      <c r="E86" s="529" t="s">
        <v>1987</v>
      </c>
      <c r="F86" s="541"/>
      <c r="G86" s="541"/>
      <c r="H86" s="529"/>
      <c r="I86" s="529"/>
      <c r="J86" s="541"/>
      <c r="K86" s="541"/>
      <c r="L86" s="529"/>
      <c r="M86" s="529"/>
      <c r="N86" s="541">
        <v>1</v>
      </c>
      <c r="O86" s="541">
        <v>48.74</v>
      </c>
      <c r="P86" s="534"/>
      <c r="Q86" s="542">
        <v>48.74</v>
      </c>
    </row>
    <row r="87" spans="1:17" ht="14.4" customHeight="1" x14ac:dyDescent="0.3">
      <c r="A87" s="528" t="s">
        <v>1835</v>
      </c>
      <c r="B87" s="529" t="s">
        <v>460</v>
      </c>
      <c r="C87" s="529" t="s">
        <v>1836</v>
      </c>
      <c r="D87" s="529" t="s">
        <v>1849</v>
      </c>
      <c r="E87" s="529" t="s">
        <v>1850</v>
      </c>
      <c r="F87" s="541"/>
      <c r="G87" s="541"/>
      <c r="H87" s="529"/>
      <c r="I87" s="529"/>
      <c r="J87" s="541">
        <v>1</v>
      </c>
      <c r="K87" s="541">
        <v>144.97</v>
      </c>
      <c r="L87" s="529"/>
      <c r="M87" s="529">
        <v>144.97</v>
      </c>
      <c r="N87" s="541">
        <v>1</v>
      </c>
      <c r="O87" s="541">
        <v>144.97</v>
      </c>
      <c r="P87" s="534"/>
      <c r="Q87" s="542">
        <v>144.97</v>
      </c>
    </row>
    <row r="88" spans="1:17" ht="14.4" customHeight="1" x14ac:dyDescent="0.3">
      <c r="A88" s="528" t="s">
        <v>1835</v>
      </c>
      <c r="B88" s="529" t="s">
        <v>460</v>
      </c>
      <c r="C88" s="529" t="s">
        <v>1836</v>
      </c>
      <c r="D88" s="529" t="s">
        <v>1988</v>
      </c>
      <c r="E88" s="529" t="s">
        <v>470</v>
      </c>
      <c r="F88" s="541"/>
      <c r="G88" s="541"/>
      <c r="H88" s="529"/>
      <c r="I88" s="529"/>
      <c r="J88" s="541">
        <v>0.2</v>
      </c>
      <c r="K88" s="541">
        <v>6.76</v>
      </c>
      <c r="L88" s="529"/>
      <c r="M88" s="529">
        <v>33.799999999999997</v>
      </c>
      <c r="N88" s="541"/>
      <c r="O88" s="541"/>
      <c r="P88" s="534"/>
      <c r="Q88" s="542"/>
    </row>
    <row r="89" spans="1:17" ht="14.4" customHeight="1" x14ac:dyDescent="0.3">
      <c r="A89" s="528" t="s">
        <v>1835</v>
      </c>
      <c r="B89" s="529" t="s">
        <v>460</v>
      </c>
      <c r="C89" s="529" t="s">
        <v>1859</v>
      </c>
      <c r="D89" s="529" t="s">
        <v>1989</v>
      </c>
      <c r="E89" s="529" t="s">
        <v>1990</v>
      </c>
      <c r="F89" s="541">
        <v>2</v>
      </c>
      <c r="G89" s="541">
        <v>258</v>
      </c>
      <c r="H89" s="529">
        <v>1</v>
      </c>
      <c r="I89" s="529">
        <v>129</v>
      </c>
      <c r="J89" s="541">
        <v>1</v>
      </c>
      <c r="K89" s="541">
        <v>130</v>
      </c>
      <c r="L89" s="529">
        <v>0.50387596899224807</v>
      </c>
      <c r="M89" s="529">
        <v>130</v>
      </c>
      <c r="N89" s="541">
        <v>1</v>
      </c>
      <c r="O89" s="541">
        <v>137</v>
      </c>
      <c r="P89" s="534">
        <v>0.53100775193798455</v>
      </c>
      <c r="Q89" s="542">
        <v>137</v>
      </c>
    </row>
    <row r="90" spans="1:17" ht="14.4" customHeight="1" x14ac:dyDescent="0.3">
      <c r="A90" s="528" t="s">
        <v>1835</v>
      </c>
      <c r="B90" s="529" t="s">
        <v>460</v>
      </c>
      <c r="C90" s="529" t="s">
        <v>1859</v>
      </c>
      <c r="D90" s="529" t="s">
        <v>1860</v>
      </c>
      <c r="E90" s="529" t="s">
        <v>1861</v>
      </c>
      <c r="F90" s="541"/>
      <c r="G90" s="541"/>
      <c r="H90" s="529"/>
      <c r="I90" s="529"/>
      <c r="J90" s="541">
        <v>1</v>
      </c>
      <c r="K90" s="541">
        <v>74</v>
      </c>
      <c r="L90" s="529"/>
      <c r="M90" s="529">
        <v>74</v>
      </c>
      <c r="N90" s="541">
        <v>1</v>
      </c>
      <c r="O90" s="541">
        <v>78</v>
      </c>
      <c r="P90" s="534"/>
      <c r="Q90" s="542">
        <v>78</v>
      </c>
    </row>
    <row r="91" spans="1:17" ht="14.4" customHeight="1" x14ac:dyDescent="0.3">
      <c r="A91" s="528" t="s">
        <v>1835</v>
      </c>
      <c r="B91" s="529" t="s">
        <v>460</v>
      </c>
      <c r="C91" s="529" t="s">
        <v>1859</v>
      </c>
      <c r="D91" s="529" t="s">
        <v>1862</v>
      </c>
      <c r="E91" s="529" t="s">
        <v>1863</v>
      </c>
      <c r="F91" s="541"/>
      <c r="G91" s="541"/>
      <c r="H91" s="529"/>
      <c r="I91" s="529"/>
      <c r="J91" s="541"/>
      <c r="K91" s="541"/>
      <c r="L91" s="529"/>
      <c r="M91" s="529"/>
      <c r="N91" s="541">
        <v>1</v>
      </c>
      <c r="O91" s="541">
        <v>146</v>
      </c>
      <c r="P91" s="534"/>
      <c r="Q91" s="542">
        <v>146</v>
      </c>
    </row>
    <row r="92" spans="1:17" ht="14.4" customHeight="1" x14ac:dyDescent="0.3">
      <c r="A92" s="528" t="s">
        <v>1835</v>
      </c>
      <c r="B92" s="529" t="s">
        <v>460</v>
      </c>
      <c r="C92" s="529" t="s">
        <v>1859</v>
      </c>
      <c r="D92" s="529" t="s">
        <v>1864</v>
      </c>
      <c r="E92" s="529" t="s">
        <v>1865</v>
      </c>
      <c r="F92" s="541">
        <v>1</v>
      </c>
      <c r="G92" s="541">
        <v>81</v>
      </c>
      <c r="H92" s="529">
        <v>1</v>
      </c>
      <c r="I92" s="529">
        <v>81</v>
      </c>
      <c r="J92" s="541">
        <v>4</v>
      </c>
      <c r="K92" s="541">
        <v>324</v>
      </c>
      <c r="L92" s="529">
        <v>4</v>
      </c>
      <c r="M92" s="529">
        <v>81</v>
      </c>
      <c r="N92" s="541">
        <v>2</v>
      </c>
      <c r="O92" s="541">
        <v>166</v>
      </c>
      <c r="P92" s="534">
        <v>2.0493827160493829</v>
      </c>
      <c r="Q92" s="542">
        <v>83</v>
      </c>
    </row>
    <row r="93" spans="1:17" ht="14.4" customHeight="1" x14ac:dyDescent="0.3">
      <c r="A93" s="528" t="s">
        <v>1835</v>
      </c>
      <c r="B93" s="529" t="s">
        <v>460</v>
      </c>
      <c r="C93" s="529" t="s">
        <v>1859</v>
      </c>
      <c r="D93" s="529" t="s">
        <v>1866</v>
      </c>
      <c r="E93" s="529" t="s">
        <v>1867</v>
      </c>
      <c r="F93" s="541">
        <v>4</v>
      </c>
      <c r="G93" s="541">
        <v>414</v>
      </c>
      <c r="H93" s="529">
        <v>1</v>
      </c>
      <c r="I93" s="529">
        <v>103.5</v>
      </c>
      <c r="J93" s="541">
        <v>5</v>
      </c>
      <c r="K93" s="541">
        <v>520</v>
      </c>
      <c r="L93" s="529">
        <v>1.2560386473429952</v>
      </c>
      <c r="M93" s="529">
        <v>104</v>
      </c>
      <c r="N93" s="541">
        <v>9</v>
      </c>
      <c r="O93" s="541">
        <v>954</v>
      </c>
      <c r="P93" s="534">
        <v>2.3043478260869565</v>
      </c>
      <c r="Q93" s="542">
        <v>106</v>
      </c>
    </row>
    <row r="94" spans="1:17" ht="14.4" customHeight="1" x14ac:dyDescent="0.3">
      <c r="A94" s="528" t="s">
        <v>1835</v>
      </c>
      <c r="B94" s="529" t="s">
        <v>460</v>
      </c>
      <c r="C94" s="529" t="s">
        <v>1859</v>
      </c>
      <c r="D94" s="529" t="s">
        <v>1870</v>
      </c>
      <c r="E94" s="529" t="s">
        <v>1871</v>
      </c>
      <c r="F94" s="541">
        <v>145</v>
      </c>
      <c r="G94" s="541">
        <v>5008</v>
      </c>
      <c r="H94" s="529">
        <v>1</v>
      </c>
      <c r="I94" s="529">
        <v>34.53793103448276</v>
      </c>
      <c r="J94" s="541">
        <v>96</v>
      </c>
      <c r="K94" s="541">
        <v>3360</v>
      </c>
      <c r="L94" s="529">
        <v>0.67092651757188504</v>
      </c>
      <c r="M94" s="529">
        <v>35</v>
      </c>
      <c r="N94" s="541">
        <v>58</v>
      </c>
      <c r="O94" s="541">
        <v>2146</v>
      </c>
      <c r="P94" s="534">
        <v>0.42851437699680511</v>
      </c>
      <c r="Q94" s="542">
        <v>37</v>
      </c>
    </row>
    <row r="95" spans="1:17" ht="14.4" customHeight="1" x14ac:dyDescent="0.3">
      <c r="A95" s="528" t="s">
        <v>1835</v>
      </c>
      <c r="B95" s="529" t="s">
        <v>460</v>
      </c>
      <c r="C95" s="529" t="s">
        <v>1859</v>
      </c>
      <c r="D95" s="529" t="s">
        <v>1872</v>
      </c>
      <c r="E95" s="529" t="s">
        <v>1873</v>
      </c>
      <c r="F95" s="541">
        <v>2</v>
      </c>
      <c r="G95" s="541">
        <v>10</v>
      </c>
      <c r="H95" s="529">
        <v>1</v>
      </c>
      <c r="I95" s="529">
        <v>5</v>
      </c>
      <c r="J95" s="541"/>
      <c r="K95" s="541"/>
      <c r="L95" s="529"/>
      <c r="M95" s="529"/>
      <c r="N95" s="541">
        <v>2</v>
      </c>
      <c r="O95" s="541">
        <v>10</v>
      </c>
      <c r="P95" s="534">
        <v>1</v>
      </c>
      <c r="Q95" s="542">
        <v>5</v>
      </c>
    </row>
    <row r="96" spans="1:17" ht="14.4" customHeight="1" x14ac:dyDescent="0.3">
      <c r="A96" s="528" t="s">
        <v>1835</v>
      </c>
      <c r="B96" s="529" t="s">
        <v>460</v>
      </c>
      <c r="C96" s="529" t="s">
        <v>1859</v>
      </c>
      <c r="D96" s="529" t="s">
        <v>1876</v>
      </c>
      <c r="E96" s="529" t="s">
        <v>1877</v>
      </c>
      <c r="F96" s="541">
        <v>7</v>
      </c>
      <c r="G96" s="541">
        <v>4472</v>
      </c>
      <c r="H96" s="529">
        <v>1</v>
      </c>
      <c r="I96" s="529">
        <v>638.85714285714289</v>
      </c>
      <c r="J96" s="541">
        <v>22</v>
      </c>
      <c r="K96" s="541">
        <v>14124</v>
      </c>
      <c r="L96" s="529">
        <v>3.1583184257602861</v>
      </c>
      <c r="M96" s="529">
        <v>642</v>
      </c>
      <c r="N96" s="541">
        <v>6</v>
      </c>
      <c r="O96" s="541">
        <v>3990</v>
      </c>
      <c r="P96" s="534">
        <v>0.89221824686940965</v>
      </c>
      <c r="Q96" s="542">
        <v>665</v>
      </c>
    </row>
    <row r="97" spans="1:17" ht="14.4" customHeight="1" x14ac:dyDescent="0.3">
      <c r="A97" s="528" t="s">
        <v>1835</v>
      </c>
      <c r="B97" s="529" t="s">
        <v>460</v>
      </c>
      <c r="C97" s="529" t="s">
        <v>1859</v>
      </c>
      <c r="D97" s="529" t="s">
        <v>1880</v>
      </c>
      <c r="E97" s="529" t="s">
        <v>1881</v>
      </c>
      <c r="F97" s="541">
        <v>1</v>
      </c>
      <c r="G97" s="541">
        <v>158</v>
      </c>
      <c r="H97" s="529">
        <v>1</v>
      </c>
      <c r="I97" s="529">
        <v>158</v>
      </c>
      <c r="J97" s="541"/>
      <c r="K97" s="541"/>
      <c r="L97" s="529"/>
      <c r="M97" s="529"/>
      <c r="N97" s="541"/>
      <c r="O97" s="541"/>
      <c r="P97" s="534"/>
      <c r="Q97" s="542"/>
    </row>
    <row r="98" spans="1:17" ht="14.4" customHeight="1" x14ac:dyDescent="0.3">
      <c r="A98" s="528" t="s">
        <v>1835</v>
      </c>
      <c r="B98" s="529" t="s">
        <v>460</v>
      </c>
      <c r="C98" s="529" t="s">
        <v>1859</v>
      </c>
      <c r="D98" s="529" t="s">
        <v>1883</v>
      </c>
      <c r="E98" s="529" t="s">
        <v>1884</v>
      </c>
      <c r="F98" s="541">
        <v>141</v>
      </c>
      <c r="G98" s="541">
        <v>32848</v>
      </c>
      <c r="H98" s="529">
        <v>1</v>
      </c>
      <c r="I98" s="529">
        <v>232.96453900709218</v>
      </c>
      <c r="J98" s="541">
        <v>12</v>
      </c>
      <c r="K98" s="541">
        <v>2820</v>
      </c>
      <c r="L98" s="529">
        <v>8.5849975645396981E-2</v>
      </c>
      <c r="M98" s="529">
        <v>235</v>
      </c>
      <c r="N98" s="541">
        <v>12</v>
      </c>
      <c r="O98" s="541">
        <v>3012</v>
      </c>
      <c r="P98" s="534">
        <v>9.169508037018996E-2</v>
      </c>
      <c r="Q98" s="542">
        <v>251</v>
      </c>
    </row>
    <row r="99" spans="1:17" ht="14.4" customHeight="1" x14ac:dyDescent="0.3">
      <c r="A99" s="528" t="s">
        <v>1835</v>
      </c>
      <c r="B99" s="529" t="s">
        <v>460</v>
      </c>
      <c r="C99" s="529" t="s">
        <v>1859</v>
      </c>
      <c r="D99" s="529" t="s">
        <v>1885</v>
      </c>
      <c r="E99" s="529" t="s">
        <v>1886</v>
      </c>
      <c r="F99" s="541">
        <v>168</v>
      </c>
      <c r="G99" s="541">
        <v>19674</v>
      </c>
      <c r="H99" s="529">
        <v>1</v>
      </c>
      <c r="I99" s="529">
        <v>117.10714285714286</v>
      </c>
      <c r="J99" s="541">
        <v>463</v>
      </c>
      <c r="K99" s="541">
        <v>54634</v>
      </c>
      <c r="L99" s="529">
        <v>2.7769645217037713</v>
      </c>
      <c r="M99" s="529">
        <v>118</v>
      </c>
      <c r="N99" s="541">
        <v>517</v>
      </c>
      <c r="O99" s="541">
        <v>65142</v>
      </c>
      <c r="P99" s="534">
        <v>3.3110704483074107</v>
      </c>
      <c r="Q99" s="542">
        <v>126</v>
      </c>
    </row>
    <row r="100" spans="1:17" ht="14.4" customHeight="1" x14ac:dyDescent="0.3">
      <c r="A100" s="528" t="s">
        <v>1835</v>
      </c>
      <c r="B100" s="529" t="s">
        <v>460</v>
      </c>
      <c r="C100" s="529" t="s">
        <v>1859</v>
      </c>
      <c r="D100" s="529" t="s">
        <v>1887</v>
      </c>
      <c r="E100" s="529" t="s">
        <v>1888</v>
      </c>
      <c r="F100" s="541">
        <v>21</v>
      </c>
      <c r="G100" s="541">
        <v>11139</v>
      </c>
      <c r="H100" s="529">
        <v>1</v>
      </c>
      <c r="I100" s="529">
        <v>530.42857142857144</v>
      </c>
      <c r="J100" s="541">
        <v>10</v>
      </c>
      <c r="K100" s="541">
        <v>5320</v>
      </c>
      <c r="L100" s="529">
        <v>0.47760122093545204</v>
      </c>
      <c r="M100" s="529">
        <v>532</v>
      </c>
      <c r="N100" s="541">
        <v>8</v>
      </c>
      <c r="O100" s="541">
        <v>4320</v>
      </c>
      <c r="P100" s="534">
        <v>0.38782655534608135</v>
      </c>
      <c r="Q100" s="542">
        <v>540</v>
      </c>
    </row>
    <row r="101" spans="1:17" ht="14.4" customHeight="1" x14ac:dyDescent="0.3">
      <c r="A101" s="528" t="s">
        <v>1835</v>
      </c>
      <c r="B101" s="529" t="s">
        <v>460</v>
      </c>
      <c r="C101" s="529" t="s">
        <v>1859</v>
      </c>
      <c r="D101" s="529" t="s">
        <v>1991</v>
      </c>
      <c r="E101" s="529" t="s">
        <v>1992</v>
      </c>
      <c r="F101" s="541">
        <v>4</v>
      </c>
      <c r="G101" s="541">
        <v>5964</v>
      </c>
      <c r="H101" s="529">
        <v>1</v>
      </c>
      <c r="I101" s="529">
        <v>1491</v>
      </c>
      <c r="J101" s="541">
        <v>5</v>
      </c>
      <c r="K101" s="541">
        <v>7475</v>
      </c>
      <c r="L101" s="529">
        <v>1.2533534540576794</v>
      </c>
      <c r="M101" s="529">
        <v>1495</v>
      </c>
      <c r="N101" s="541">
        <v>3</v>
      </c>
      <c r="O101" s="541">
        <v>4629</v>
      </c>
      <c r="P101" s="534">
        <v>0.77615694164989935</v>
      </c>
      <c r="Q101" s="542">
        <v>1543</v>
      </c>
    </row>
    <row r="102" spans="1:17" ht="14.4" customHeight="1" x14ac:dyDescent="0.3">
      <c r="A102" s="528" t="s">
        <v>1835</v>
      </c>
      <c r="B102" s="529" t="s">
        <v>460</v>
      </c>
      <c r="C102" s="529" t="s">
        <v>1859</v>
      </c>
      <c r="D102" s="529" t="s">
        <v>1889</v>
      </c>
      <c r="E102" s="529" t="s">
        <v>1890</v>
      </c>
      <c r="F102" s="541">
        <v>248</v>
      </c>
      <c r="G102" s="541">
        <v>119832</v>
      </c>
      <c r="H102" s="529">
        <v>1</v>
      </c>
      <c r="I102" s="529">
        <v>483.19354838709677</v>
      </c>
      <c r="J102" s="541">
        <v>325</v>
      </c>
      <c r="K102" s="541">
        <v>157950</v>
      </c>
      <c r="L102" s="529">
        <v>1.3180953334668537</v>
      </c>
      <c r="M102" s="529">
        <v>486</v>
      </c>
      <c r="N102" s="541">
        <v>204</v>
      </c>
      <c r="O102" s="541">
        <v>102000</v>
      </c>
      <c r="P102" s="534">
        <v>0.85119166833566995</v>
      </c>
      <c r="Q102" s="542">
        <v>500</v>
      </c>
    </row>
    <row r="103" spans="1:17" ht="14.4" customHeight="1" x14ac:dyDescent="0.3">
      <c r="A103" s="528" t="s">
        <v>1835</v>
      </c>
      <c r="B103" s="529" t="s">
        <v>460</v>
      </c>
      <c r="C103" s="529" t="s">
        <v>1859</v>
      </c>
      <c r="D103" s="529" t="s">
        <v>1891</v>
      </c>
      <c r="E103" s="529" t="s">
        <v>1892</v>
      </c>
      <c r="F103" s="541">
        <v>317</v>
      </c>
      <c r="G103" s="541">
        <v>209803</v>
      </c>
      <c r="H103" s="529">
        <v>1</v>
      </c>
      <c r="I103" s="529">
        <v>661.83911671924295</v>
      </c>
      <c r="J103" s="541">
        <v>367</v>
      </c>
      <c r="K103" s="541">
        <v>244422</v>
      </c>
      <c r="L103" s="529">
        <v>1.1650071733959952</v>
      </c>
      <c r="M103" s="529">
        <v>666</v>
      </c>
      <c r="N103" s="541">
        <v>354</v>
      </c>
      <c r="O103" s="541">
        <v>240366</v>
      </c>
      <c r="P103" s="534">
        <v>1.1456747520292847</v>
      </c>
      <c r="Q103" s="542">
        <v>679</v>
      </c>
    </row>
    <row r="104" spans="1:17" ht="14.4" customHeight="1" x14ac:dyDescent="0.3">
      <c r="A104" s="528" t="s">
        <v>1835</v>
      </c>
      <c r="B104" s="529" t="s">
        <v>460</v>
      </c>
      <c r="C104" s="529" t="s">
        <v>1859</v>
      </c>
      <c r="D104" s="529" t="s">
        <v>1893</v>
      </c>
      <c r="E104" s="529" t="s">
        <v>1894</v>
      </c>
      <c r="F104" s="541">
        <v>212</v>
      </c>
      <c r="G104" s="541">
        <v>213180</v>
      </c>
      <c r="H104" s="529">
        <v>1</v>
      </c>
      <c r="I104" s="529">
        <v>1005.566037735849</v>
      </c>
      <c r="J104" s="541">
        <v>232</v>
      </c>
      <c r="K104" s="541">
        <v>234784</v>
      </c>
      <c r="L104" s="529">
        <v>1.1013415892672858</v>
      </c>
      <c r="M104" s="529">
        <v>1012</v>
      </c>
      <c r="N104" s="541">
        <v>190</v>
      </c>
      <c r="O104" s="541">
        <v>195890</v>
      </c>
      <c r="P104" s="534">
        <v>0.91889483065953659</v>
      </c>
      <c r="Q104" s="542">
        <v>1031</v>
      </c>
    </row>
    <row r="105" spans="1:17" ht="14.4" customHeight="1" x14ac:dyDescent="0.3">
      <c r="A105" s="528" t="s">
        <v>1835</v>
      </c>
      <c r="B105" s="529" t="s">
        <v>460</v>
      </c>
      <c r="C105" s="529" t="s">
        <v>1859</v>
      </c>
      <c r="D105" s="529" t="s">
        <v>1993</v>
      </c>
      <c r="E105" s="529" t="s">
        <v>1994</v>
      </c>
      <c r="F105" s="541">
        <v>31</v>
      </c>
      <c r="G105" s="541">
        <v>62264</v>
      </c>
      <c r="H105" s="529">
        <v>1</v>
      </c>
      <c r="I105" s="529">
        <v>2008.516129032258</v>
      </c>
      <c r="J105" s="541">
        <v>51</v>
      </c>
      <c r="K105" s="541">
        <v>102867</v>
      </c>
      <c r="L105" s="529">
        <v>1.652110368752409</v>
      </c>
      <c r="M105" s="529">
        <v>2017</v>
      </c>
      <c r="N105" s="541">
        <v>22</v>
      </c>
      <c r="O105" s="541">
        <v>46156</v>
      </c>
      <c r="P105" s="534">
        <v>0.74129513041243733</v>
      </c>
      <c r="Q105" s="542">
        <v>2098</v>
      </c>
    </row>
    <row r="106" spans="1:17" ht="14.4" customHeight="1" x14ac:dyDescent="0.3">
      <c r="A106" s="528" t="s">
        <v>1835</v>
      </c>
      <c r="B106" s="529" t="s">
        <v>460</v>
      </c>
      <c r="C106" s="529" t="s">
        <v>1859</v>
      </c>
      <c r="D106" s="529" t="s">
        <v>1995</v>
      </c>
      <c r="E106" s="529" t="s">
        <v>1996</v>
      </c>
      <c r="F106" s="541">
        <v>7</v>
      </c>
      <c r="G106" s="541">
        <v>8539</v>
      </c>
      <c r="H106" s="529">
        <v>1</v>
      </c>
      <c r="I106" s="529">
        <v>1219.8571428571429</v>
      </c>
      <c r="J106" s="541">
        <v>6</v>
      </c>
      <c r="K106" s="541">
        <v>7410</v>
      </c>
      <c r="L106" s="529">
        <v>0.86778311277667175</v>
      </c>
      <c r="M106" s="529">
        <v>1235</v>
      </c>
      <c r="N106" s="541">
        <v>13</v>
      </c>
      <c r="O106" s="541">
        <v>16549</v>
      </c>
      <c r="P106" s="534">
        <v>1.9380489518679003</v>
      </c>
      <c r="Q106" s="542">
        <v>1273</v>
      </c>
    </row>
    <row r="107" spans="1:17" ht="14.4" customHeight="1" x14ac:dyDescent="0.3">
      <c r="A107" s="528" t="s">
        <v>1835</v>
      </c>
      <c r="B107" s="529" t="s">
        <v>460</v>
      </c>
      <c r="C107" s="529" t="s">
        <v>1859</v>
      </c>
      <c r="D107" s="529" t="s">
        <v>1997</v>
      </c>
      <c r="E107" s="529" t="s">
        <v>1998</v>
      </c>
      <c r="F107" s="541">
        <v>14</v>
      </c>
      <c r="G107" s="541">
        <v>13128</v>
      </c>
      <c r="H107" s="529">
        <v>1</v>
      </c>
      <c r="I107" s="529">
        <v>937.71428571428567</v>
      </c>
      <c r="J107" s="541">
        <v>4</v>
      </c>
      <c r="K107" s="541">
        <v>3784</v>
      </c>
      <c r="L107" s="529">
        <v>0.28823887873248022</v>
      </c>
      <c r="M107" s="529">
        <v>946</v>
      </c>
      <c r="N107" s="541">
        <v>5</v>
      </c>
      <c r="O107" s="541">
        <v>4855</v>
      </c>
      <c r="P107" s="534">
        <v>0.36982023156611821</v>
      </c>
      <c r="Q107" s="542">
        <v>971</v>
      </c>
    </row>
    <row r="108" spans="1:17" ht="14.4" customHeight="1" x14ac:dyDescent="0.3">
      <c r="A108" s="528" t="s">
        <v>1835</v>
      </c>
      <c r="B108" s="529" t="s">
        <v>460</v>
      </c>
      <c r="C108" s="529" t="s">
        <v>1859</v>
      </c>
      <c r="D108" s="529" t="s">
        <v>1999</v>
      </c>
      <c r="E108" s="529" t="s">
        <v>2000</v>
      </c>
      <c r="F108" s="541"/>
      <c r="G108" s="541"/>
      <c r="H108" s="529"/>
      <c r="I108" s="529"/>
      <c r="J108" s="541">
        <v>4</v>
      </c>
      <c r="K108" s="541">
        <v>3300</v>
      </c>
      <c r="L108" s="529"/>
      <c r="M108" s="529">
        <v>825</v>
      </c>
      <c r="N108" s="541">
        <v>3</v>
      </c>
      <c r="O108" s="541">
        <v>2532</v>
      </c>
      <c r="P108" s="534"/>
      <c r="Q108" s="542">
        <v>844</v>
      </c>
    </row>
    <row r="109" spans="1:17" ht="14.4" customHeight="1" x14ac:dyDescent="0.3">
      <c r="A109" s="528" t="s">
        <v>1835</v>
      </c>
      <c r="B109" s="529" t="s">
        <v>460</v>
      </c>
      <c r="C109" s="529" t="s">
        <v>1859</v>
      </c>
      <c r="D109" s="529" t="s">
        <v>2001</v>
      </c>
      <c r="E109" s="529" t="s">
        <v>2002</v>
      </c>
      <c r="F109" s="541">
        <v>6</v>
      </c>
      <c r="G109" s="541">
        <v>9795</v>
      </c>
      <c r="H109" s="529">
        <v>1</v>
      </c>
      <c r="I109" s="529">
        <v>1632.5</v>
      </c>
      <c r="J109" s="541">
        <v>13</v>
      </c>
      <c r="K109" s="541">
        <v>21281</v>
      </c>
      <c r="L109" s="529">
        <v>2.17263910158244</v>
      </c>
      <c r="M109" s="529">
        <v>1637</v>
      </c>
      <c r="N109" s="541">
        <v>8</v>
      </c>
      <c r="O109" s="541">
        <v>13416</v>
      </c>
      <c r="P109" s="534">
        <v>1.3696784073506891</v>
      </c>
      <c r="Q109" s="542">
        <v>1677</v>
      </c>
    </row>
    <row r="110" spans="1:17" ht="14.4" customHeight="1" x14ac:dyDescent="0.3">
      <c r="A110" s="528" t="s">
        <v>1835</v>
      </c>
      <c r="B110" s="529" t="s">
        <v>460</v>
      </c>
      <c r="C110" s="529" t="s">
        <v>1859</v>
      </c>
      <c r="D110" s="529" t="s">
        <v>2003</v>
      </c>
      <c r="E110" s="529" t="s">
        <v>2004</v>
      </c>
      <c r="F110" s="541">
        <v>10</v>
      </c>
      <c r="G110" s="541">
        <v>13314</v>
      </c>
      <c r="H110" s="529">
        <v>1</v>
      </c>
      <c r="I110" s="529">
        <v>1331.4</v>
      </c>
      <c r="J110" s="541">
        <v>13</v>
      </c>
      <c r="K110" s="541">
        <v>17420</v>
      </c>
      <c r="L110" s="529">
        <v>1.3083971759050623</v>
      </c>
      <c r="M110" s="529">
        <v>1340</v>
      </c>
      <c r="N110" s="541">
        <v>11</v>
      </c>
      <c r="O110" s="541">
        <v>15323</v>
      </c>
      <c r="P110" s="534">
        <v>1.150893796004206</v>
      </c>
      <c r="Q110" s="542">
        <v>1393</v>
      </c>
    </row>
    <row r="111" spans="1:17" ht="14.4" customHeight="1" x14ac:dyDescent="0.3">
      <c r="A111" s="528" t="s">
        <v>1835</v>
      </c>
      <c r="B111" s="529" t="s">
        <v>460</v>
      </c>
      <c r="C111" s="529" t="s">
        <v>1859</v>
      </c>
      <c r="D111" s="529" t="s">
        <v>2005</v>
      </c>
      <c r="E111" s="529" t="s">
        <v>2006</v>
      </c>
      <c r="F111" s="541">
        <v>5</v>
      </c>
      <c r="G111" s="541">
        <v>7513</v>
      </c>
      <c r="H111" s="529">
        <v>1</v>
      </c>
      <c r="I111" s="529">
        <v>1502.6</v>
      </c>
      <c r="J111" s="541">
        <v>2</v>
      </c>
      <c r="K111" s="541">
        <v>3022</v>
      </c>
      <c r="L111" s="529">
        <v>0.40223612405164383</v>
      </c>
      <c r="M111" s="529">
        <v>1511</v>
      </c>
      <c r="N111" s="541">
        <v>6</v>
      </c>
      <c r="O111" s="541">
        <v>9402</v>
      </c>
      <c r="P111" s="534">
        <v>1.2514308531878078</v>
      </c>
      <c r="Q111" s="542">
        <v>1567</v>
      </c>
    </row>
    <row r="112" spans="1:17" ht="14.4" customHeight="1" x14ac:dyDescent="0.3">
      <c r="A112" s="528" t="s">
        <v>1835</v>
      </c>
      <c r="B112" s="529" t="s">
        <v>460</v>
      </c>
      <c r="C112" s="529" t="s">
        <v>1859</v>
      </c>
      <c r="D112" s="529" t="s">
        <v>2007</v>
      </c>
      <c r="E112" s="529" t="s">
        <v>2008</v>
      </c>
      <c r="F112" s="541"/>
      <c r="G112" s="541"/>
      <c r="H112" s="529"/>
      <c r="I112" s="529"/>
      <c r="J112" s="541"/>
      <c r="K112" s="541"/>
      <c r="L112" s="529"/>
      <c r="M112" s="529"/>
      <c r="N112" s="541">
        <v>1</v>
      </c>
      <c r="O112" s="541">
        <v>2117</v>
      </c>
      <c r="P112" s="534"/>
      <c r="Q112" s="542">
        <v>2117</v>
      </c>
    </row>
    <row r="113" spans="1:17" ht="14.4" customHeight="1" x14ac:dyDescent="0.3">
      <c r="A113" s="528" t="s">
        <v>1835</v>
      </c>
      <c r="B113" s="529" t="s">
        <v>460</v>
      </c>
      <c r="C113" s="529" t="s">
        <v>1859</v>
      </c>
      <c r="D113" s="529" t="s">
        <v>2009</v>
      </c>
      <c r="E113" s="529" t="s">
        <v>2010</v>
      </c>
      <c r="F113" s="541">
        <v>1</v>
      </c>
      <c r="G113" s="541">
        <v>187</v>
      </c>
      <c r="H113" s="529">
        <v>1</v>
      </c>
      <c r="I113" s="529">
        <v>187</v>
      </c>
      <c r="J113" s="541"/>
      <c r="K113" s="541"/>
      <c r="L113" s="529"/>
      <c r="M113" s="529"/>
      <c r="N113" s="541"/>
      <c r="O113" s="541"/>
      <c r="P113" s="534"/>
      <c r="Q113" s="542"/>
    </row>
    <row r="114" spans="1:17" ht="14.4" customHeight="1" x14ac:dyDescent="0.3">
      <c r="A114" s="528" t="s">
        <v>1835</v>
      </c>
      <c r="B114" s="529" t="s">
        <v>460</v>
      </c>
      <c r="C114" s="529" t="s">
        <v>1859</v>
      </c>
      <c r="D114" s="529" t="s">
        <v>1895</v>
      </c>
      <c r="E114" s="529" t="s">
        <v>1896</v>
      </c>
      <c r="F114" s="541"/>
      <c r="G114" s="541"/>
      <c r="H114" s="529"/>
      <c r="I114" s="529"/>
      <c r="J114" s="541"/>
      <c r="K114" s="541"/>
      <c r="L114" s="529"/>
      <c r="M114" s="529"/>
      <c r="N114" s="541">
        <v>1</v>
      </c>
      <c r="O114" s="541">
        <v>971</v>
      </c>
      <c r="P114" s="534"/>
      <c r="Q114" s="542">
        <v>971</v>
      </c>
    </row>
    <row r="115" spans="1:17" ht="14.4" customHeight="1" x14ac:dyDescent="0.3">
      <c r="A115" s="528" t="s">
        <v>1835</v>
      </c>
      <c r="B115" s="529" t="s">
        <v>460</v>
      </c>
      <c r="C115" s="529" t="s">
        <v>1859</v>
      </c>
      <c r="D115" s="529" t="s">
        <v>1903</v>
      </c>
      <c r="E115" s="529" t="s">
        <v>1904</v>
      </c>
      <c r="F115" s="541">
        <v>3</v>
      </c>
      <c r="G115" s="541">
        <v>0</v>
      </c>
      <c r="H115" s="529"/>
      <c r="I115" s="529">
        <v>0</v>
      </c>
      <c r="J115" s="541">
        <v>442</v>
      </c>
      <c r="K115" s="541">
        <v>8033.3099999999995</v>
      </c>
      <c r="L115" s="529"/>
      <c r="M115" s="529">
        <v>18.174909502262441</v>
      </c>
      <c r="N115" s="541">
        <v>483</v>
      </c>
      <c r="O115" s="541">
        <v>16099.99</v>
      </c>
      <c r="P115" s="534"/>
      <c r="Q115" s="542">
        <v>33.333312629399586</v>
      </c>
    </row>
    <row r="116" spans="1:17" ht="14.4" customHeight="1" x14ac:dyDescent="0.3">
      <c r="A116" s="528" t="s">
        <v>1835</v>
      </c>
      <c r="B116" s="529" t="s">
        <v>460</v>
      </c>
      <c r="C116" s="529" t="s">
        <v>1859</v>
      </c>
      <c r="D116" s="529" t="s">
        <v>1907</v>
      </c>
      <c r="E116" s="529" t="s">
        <v>1908</v>
      </c>
      <c r="F116" s="541">
        <v>1</v>
      </c>
      <c r="G116" s="541">
        <v>106</v>
      </c>
      <c r="H116" s="529">
        <v>1</v>
      </c>
      <c r="I116" s="529">
        <v>106</v>
      </c>
      <c r="J116" s="541">
        <v>2</v>
      </c>
      <c r="K116" s="541">
        <v>216</v>
      </c>
      <c r="L116" s="529">
        <v>2.0377358490566038</v>
      </c>
      <c r="M116" s="529">
        <v>108</v>
      </c>
      <c r="N116" s="541"/>
      <c r="O116" s="541"/>
      <c r="P116" s="534"/>
      <c r="Q116" s="542"/>
    </row>
    <row r="117" spans="1:17" ht="14.4" customHeight="1" x14ac:dyDescent="0.3">
      <c r="A117" s="528" t="s">
        <v>1835</v>
      </c>
      <c r="B117" s="529" t="s">
        <v>460</v>
      </c>
      <c r="C117" s="529" t="s">
        <v>1859</v>
      </c>
      <c r="D117" s="529" t="s">
        <v>1909</v>
      </c>
      <c r="E117" s="529" t="s">
        <v>1910</v>
      </c>
      <c r="F117" s="541"/>
      <c r="G117" s="541"/>
      <c r="H117" s="529"/>
      <c r="I117" s="529"/>
      <c r="J117" s="541">
        <v>1</v>
      </c>
      <c r="K117" s="541">
        <v>36</v>
      </c>
      <c r="L117" s="529"/>
      <c r="M117" s="529">
        <v>36</v>
      </c>
      <c r="N117" s="541"/>
      <c r="O117" s="541"/>
      <c r="P117" s="534"/>
      <c r="Q117" s="542"/>
    </row>
    <row r="118" spans="1:17" ht="14.4" customHeight="1" x14ac:dyDescent="0.3">
      <c r="A118" s="528" t="s">
        <v>1835</v>
      </c>
      <c r="B118" s="529" t="s">
        <v>460</v>
      </c>
      <c r="C118" s="529" t="s">
        <v>1859</v>
      </c>
      <c r="D118" s="529" t="s">
        <v>1911</v>
      </c>
      <c r="E118" s="529" t="s">
        <v>1912</v>
      </c>
      <c r="F118" s="541">
        <v>655</v>
      </c>
      <c r="G118" s="541">
        <v>53442</v>
      </c>
      <c r="H118" s="529">
        <v>1</v>
      </c>
      <c r="I118" s="529">
        <v>81.590839694656495</v>
      </c>
      <c r="J118" s="541">
        <v>745</v>
      </c>
      <c r="K118" s="541">
        <v>61090</v>
      </c>
      <c r="L118" s="529">
        <v>1.1431084166011751</v>
      </c>
      <c r="M118" s="529">
        <v>82</v>
      </c>
      <c r="N118" s="541">
        <v>710</v>
      </c>
      <c r="O118" s="541">
        <v>61060</v>
      </c>
      <c r="P118" s="534">
        <v>1.1425470603645074</v>
      </c>
      <c r="Q118" s="542">
        <v>86</v>
      </c>
    </row>
    <row r="119" spans="1:17" ht="14.4" customHeight="1" x14ac:dyDescent="0.3">
      <c r="A119" s="528" t="s">
        <v>1835</v>
      </c>
      <c r="B119" s="529" t="s">
        <v>460</v>
      </c>
      <c r="C119" s="529" t="s">
        <v>1859</v>
      </c>
      <c r="D119" s="529" t="s">
        <v>1913</v>
      </c>
      <c r="E119" s="529" t="s">
        <v>1914</v>
      </c>
      <c r="F119" s="541"/>
      <c r="G119" s="541"/>
      <c r="H119" s="529"/>
      <c r="I119" s="529"/>
      <c r="J119" s="541">
        <v>1</v>
      </c>
      <c r="K119" s="541">
        <v>31</v>
      </c>
      <c r="L119" s="529"/>
      <c r="M119" s="529">
        <v>31</v>
      </c>
      <c r="N119" s="541">
        <v>15</v>
      </c>
      <c r="O119" s="541">
        <v>480</v>
      </c>
      <c r="P119" s="534"/>
      <c r="Q119" s="542">
        <v>32</v>
      </c>
    </row>
    <row r="120" spans="1:17" ht="14.4" customHeight="1" x14ac:dyDescent="0.3">
      <c r="A120" s="528" t="s">
        <v>1835</v>
      </c>
      <c r="B120" s="529" t="s">
        <v>460</v>
      </c>
      <c r="C120" s="529" t="s">
        <v>1859</v>
      </c>
      <c r="D120" s="529" t="s">
        <v>2011</v>
      </c>
      <c r="E120" s="529" t="s">
        <v>2012</v>
      </c>
      <c r="F120" s="541"/>
      <c r="G120" s="541"/>
      <c r="H120" s="529"/>
      <c r="I120" s="529"/>
      <c r="J120" s="541"/>
      <c r="K120" s="541"/>
      <c r="L120" s="529"/>
      <c r="M120" s="529"/>
      <c r="N120" s="541">
        <v>1</v>
      </c>
      <c r="O120" s="541">
        <v>122</v>
      </c>
      <c r="P120" s="534"/>
      <c r="Q120" s="542">
        <v>122</v>
      </c>
    </row>
    <row r="121" spans="1:17" ht="14.4" customHeight="1" x14ac:dyDescent="0.3">
      <c r="A121" s="528" t="s">
        <v>1835</v>
      </c>
      <c r="B121" s="529" t="s">
        <v>460</v>
      </c>
      <c r="C121" s="529" t="s">
        <v>1859</v>
      </c>
      <c r="D121" s="529" t="s">
        <v>1923</v>
      </c>
      <c r="E121" s="529" t="s">
        <v>1888</v>
      </c>
      <c r="F121" s="541">
        <v>3</v>
      </c>
      <c r="G121" s="541">
        <v>2019</v>
      </c>
      <c r="H121" s="529">
        <v>1</v>
      </c>
      <c r="I121" s="529">
        <v>673</v>
      </c>
      <c r="J121" s="541">
        <v>5</v>
      </c>
      <c r="K121" s="541">
        <v>3375</v>
      </c>
      <c r="L121" s="529">
        <v>1.6716196136701338</v>
      </c>
      <c r="M121" s="529">
        <v>675</v>
      </c>
      <c r="N121" s="541">
        <v>5</v>
      </c>
      <c r="O121" s="541">
        <v>3440</v>
      </c>
      <c r="P121" s="534">
        <v>1.7038137691926696</v>
      </c>
      <c r="Q121" s="542">
        <v>688</v>
      </c>
    </row>
    <row r="122" spans="1:17" ht="14.4" customHeight="1" x14ac:dyDescent="0.3">
      <c r="A122" s="528" t="s">
        <v>1835</v>
      </c>
      <c r="B122" s="529" t="s">
        <v>460</v>
      </c>
      <c r="C122" s="529" t="s">
        <v>1859</v>
      </c>
      <c r="D122" s="529" t="s">
        <v>1924</v>
      </c>
      <c r="E122" s="529" t="s">
        <v>1925</v>
      </c>
      <c r="F122" s="541">
        <v>21</v>
      </c>
      <c r="G122" s="541">
        <v>3102</v>
      </c>
      <c r="H122" s="529">
        <v>1</v>
      </c>
      <c r="I122" s="529">
        <v>147.71428571428572</v>
      </c>
      <c r="J122" s="541">
        <v>15</v>
      </c>
      <c r="K122" s="541">
        <v>2370</v>
      </c>
      <c r="L122" s="529">
        <v>0.76402321083172142</v>
      </c>
      <c r="M122" s="529">
        <v>158</v>
      </c>
      <c r="N122" s="541">
        <v>22</v>
      </c>
      <c r="O122" s="541">
        <v>3564</v>
      </c>
      <c r="P122" s="534">
        <v>1.1489361702127661</v>
      </c>
      <c r="Q122" s="542">
        <v>162</v>
      </c>
    </row>
    <row r="123" spans="1:17" ht="14.4" customHeight="1" x14ac:dyDescent="0.3">
      <c r="A123" s="528" t="s">
        <v>1835</v>
      </c>
      <c r="B123" s="529" t="s">
        <v>460</v>
      </c>
      <c r="C123" s="529" t="s">
        <v>1859</v>
      </c>
      <c r="D123" s="529" t="s">
        <v>1928</v>
      </c>
      <c r="E123" s="529" t="s">
        <v>1929</v>
      </c>
      <c r="F123" s="541"/>
      <c r="G123" s="541"/>
      <c r="H123" s="529"/>
      <c r="I123" s="529"/>
      <c r="J123" s="541"/>
      <c r="K123" s="541"/>
      <c r="L123" s="529"/>
      <c r="M123" s="529"/>
      <c r="N123" s="541">
        <v>1</v>
      </c>
      <c r="O123" s="541">
        <v>59</v>
      </c>
      <c r="P123" s="534"/>
      <c r="Q123" s="542">
        <v>59</v>
      </c>
    </row>
    <row r="124" spans="1:17" ht="14.4" customHeight="1" x14ac:dyDescent="0.3">
      <c r="A124" s="528" t="s">
        <v>1835</v>
      </c>
      <c r="B124" s="529" t="s">
        <v>460</v>
      </c>
      <c r="C124" s="529" t="s">
        <v>1859</v>
      </c>
      <c r="D124" s="529" t="s">
        <v>1930</v>
      </c>
      <c r="E124" s="529" t="s">
        <v>1931</v>
      </c>
      <c r="F124" s="541"/>
      <c r="G124" s="541"/>
      <c r="H124" s="529"/>
      <c r="I124" s="529"/>
      <c r="J124" s="541"/>
      <c r="K124" s="541"/>
      <c r="L124" s="529"/>
      <c r="M124" s="529"/>
      <c r="N124" s="541">
        <v>1</v>
      </c>
      <c r="O124" s="541">
        <v>444</v>
      </c>
      <c r="P124" s="534"/>
      <c r="Q124" s="542">
        <v>444</v>
      </c>
    </row>
    <row r="125" spans="1:17" ht="14.4" customHeight="1" x14ac:dyDescent="0.3">
      <c r="A125" s="528" t="s">
        <v>1835</v>
      </c>
      <c r="B125" s="529" t="s">
        <v>460</v>
      </c>
      <c r="C125" s="529" t="s">
        <v>1859</v>
      </c>
      <c r="D125" s="529" t="s">
        <v>1932</v>
      </c>
      <c r="E125" s="529" t="s">
        <v>1933</v>
      </c>
      <c r="F125" s="541">
        <v>6</v>
      </c>
      <c r="G125" s="541">
        <v>4192</v>
      </c>
      <c r="H125" s="529">
        <v>1</v>
      </c>
      <c r="I125" s="529">
        <v>698.66666666666663</v>
      </c>
      <c r="J125" s="541">
        <v>13</v>
      </c>
      <c r="K125" s="541">
        <v>9152</v>
      </c>
      <c r="L125" s="529">
        <v>2.1832061068702289</v>
      </c>
      <c r="M125" s="529">
        <v>704</v>
      </c>
      <c r="N125" s="541">
        <v>14</v>
      </c>
      <c r="O125" s="541">
        <v>10094</v>
      </c>
      <c r="P125" s="534">
        <v>2.4079198473282442</v>
      </c>
      <c r="Q125" s="542">
        <v>721</v>
      </c>
    </row>
    <row r="126" spans="1:17" ht="14.4" customHeight="1" x14ac:dyDescent="0.3">
      <c r="A126" s="528" t="s">
        <v>1835</v>
      </c>
      <c r="B126" s="529" t="s">
        <v>460</v>
      </c>
      <c r="C126" s="529" t="s">
        <v>1859</v>
      </c>
      <c r="D126" s="529" t="s">
        <v>1934</v>
      </c>
      <c r="E126" s="529" t="s">
        <v>1935</v>
      </c>
      <c r="F126" s="541">
        <v>42</v>
      </c>
      <c r="G126" s="541">
        <v>43941</v>
      </c>
      <c r="H126" s="529">
        <v>1</v>
      </c>
      <c r="I126" s="529">
        <v>1046.2142857142858</v>
      </c>
      <c r="J126" s="541">
        <v>80</v>
      </c>
      <c r="K126" s="541">
        <v>84000</v>
      </c>
      <c r="L126" s="529">
        <v>1.9116542636717417</v>
      </c>
      <c r="M126" s="529">
        <v>1050</v>
      </c>
      <c r="N126" s="541">
        <v>59</v>
      </c>
      <c r="O126" s="541">
        <v>62717</v>
      </c>
      <c r="P126" s="534">
        <v>1.4273002435083408</v>
      </c>
      <c r="Q126" s="542">
        <v>1063</v>
      </c>
    </row>
    <row r="127" spans="1:17" ht="14.4" customHeight="1" x14ac:dyDescent="0.3">
      <c r="A127" s="528" t="s">
        <v>1835</v>
      </c>
      <c r="B127" s="529" t="s">
        <v>460</v>
      </c>
      <c r="C127" s="529" t="s">
        <v>1859</v>
      </c>
      <c r="D127" s="529" t="s">
        <v>1936</v>
      </c>
      <c r="E127" s="529" t="s">
        <v>1937</v>
      </c>
      <c r="F127" s="541"/>
      <c r="G127" s="541"/>
      <c r="H127" s="529"/>
      <c r="I127" s="529"/>
      <c r="J127" s="541"/>
      <c r="K127" s="541"/>
      <c r="L127" s="529"/>
      <c r="M127" s="529"/>
      <c r="N127" s="541">
        <v>3</v>
      </c>
      <c r="O127" s="541">
        <v>369</v>
      </c>
      <c r="P127" s="534"/>
      <c r="Q127" s="542">
        <v>123</v>
      </c>
    </row>
    <row r="128" spans="1:17" ht="14.4" customHeight="1" x14ac:dyDescent="0.3">
      <c r="A128" s="528" t="s">
        <v>1835</v>
      </c>
      <c r="B128" s="529" t="s">
        <v>460</v>
      </c>
      <c r="C128" s="529" t="s">
        <v>1859</v>
      </c>
      <c r="D128" s="529" t="s">
        <v>1940</v>
      </c>
      <c r="E128" s="529" t="s">
        <v>1941</v>
      </c>
      <c r="F128" s="541">
        <v>24</v>
      </c>
      <c r="G128" s="541">
        <v>16496</v>
      </c>
      <c r="H128" s="529">
        <v>1</v>
      </c>
      <c r="I128" s="529">
        <v>687.33333333333337</v>
      </c>
      <c r="J128" s="541">
        <v>57</v>
      </c>
      <c r="K128" s="541">
        <v>39387</v>
      </c>
      <c r="L128" s="529">
        <v>2.3876697381183316</v>
      </c>
      <c r="M128" s="529">
        <v>691</v>
      </c>
      <c r="N128" s="541">
        <v>87</v>
      </c>
      <c r="O128" s="541">
        <v>62292</v>
      </c>
      <c r="P128" s="534">
        <v>3.7761881668283221</v>
      </c>
      <c r="Q128" s="542">
        <v>716</v>
      </c>
    </row>
    <row r="129" spans="1:17" ht="14.4" customHeight="1" x14ac:dyDescent="0.3">
      <c r="A129" s="528" t="s">
        <v>1835</v>
      </c>
      <c r="B129" s="529" t="s">
        <v>460</v>
      </c>
      <c r="C129" s="529" t="s">
        <v>1859</v>
      </c>
      <c r="D129" s="529" t="s">
        <v>2013</v>
      </c>
      <c r="E129" s="529" t="s">
        <v>2014</v>
      </c>
      <c r="F129" s="541"/>
      <c r="G129" s="541"/>
      <c r="H129" s="529"/>
      <c r="I129" s="529"/>
      <c r="J129" s="541">
        <v>2</v>
      </c>
      <c r="K129" s="541">
        <v>788</v>
      </c>
      <c r="L129" s="529"/>
      <c r="M129" s="529">
        <v>394</v>
      </c>
      <c r="N129" s="541"/>
      <c r="O129" s="541"/>
      <c r="P129" s="534"/>
      <c r="Q129" s="542"/>
    </row>
    <row r="130" spans="1:17" ht="14.4" customHeight="1" x14ac:dyDescent="0.3">
      <c r="A130" s="528" t="s">
        <v>1835</v>
      </c>
      <c r="B130" s="529" t="s">
        <v>460</v>
      </c>
      <c r="C130" s="529" t="s">
        <v>1859</v>
      </c>
      <c r="D130" s="529" t="s">
        <v>1942</v>
      </c>
      <c r="E130" s="529" t="s">
        <v>1943</v>
      </c>
      <c r="F130" s="541">
        <v>1</v>
      </c>
      <c r="G130" s="541">
        <v>89</v>
      </c>
      <c r="H130" s="529">
        <v>1</v>
      </c>
      <c r="I130" s="529">
        <v>89</v>
      </c>
      <c r="J130" s="541">
        <v>4</v>
      </c>
      <c r="K130" s="541">
        <v>356</v>
      </c>
      <c r="L130" s="529">
        <v>4</v>
      </c>
      <c r="M130" s="529">
        <v>89</v>
      </c>
      <c r="N130" s="541">
        <v>4</v>
      </c>
      <c r="O130" s="541">
        <v>364</v>
      </c>
      <c r="P130" s="534">
        <v>4.0898876404494384</v>
      </c>
      <c r="Q130" s="542">
        <v>91</v>
      </c>
    </row>
    <row r="131" spans="1:17" ht="14.4" customHeight="1" x14ac:dyDescent="0.3">
      <c r="A131" s="528" t="s">
        <v>1835</v>
      </c>
      <c r="B131" s="529" t="s">
        <v>460</v>
      </c>
      <c r="C131" s="529" t="s">
        <v>1859</v>
      </c>
      <c r="D131" s="529" t="s">
        <v>1944</v>
      </c>
      <c r="E131" s="529" t="s">
        <v>1945</v>
      </c>
      <c r="F131" s="541">
        <v>1</v>
      </c>
      <c r="G131" s="541">
        <v>178</v>
      </c>
      <c r="H131" s="529">
        <v>1</v>
      </c>
      <c r="I131" s="529">
        <v>178</v>
      </c>
      <c r="J131" s="541"/>
      <c r="K131" s="541"/>
      <c r="L131" s="529"/>
      <c r="M131" s="529"/>
      <c r="N131" s="541">
        <v>3</v>
      </c>
      <c r="O131" s="541">
        <v>549</v>
      </c>
      <c r="P131" s="534">
        <v>3.0842696629213484</v>
      </c>
      <c r="Q131" s="542">
        <v>183</v>
      </c>
    </row>
    <row r="132" spans="1:17" ht="14.4" customHeight="1" x14ac:dyDescent="0.3">
      <c r="A132" s="528" t="s">
        <v>1835</v>
      </c>
      <c r="B132" s="529" t="s">
        <v>460</v>
      </c>
      <c r="C132" s="529" t="s">
        <v>1859</v>
      </c>
      <c r="D132" s="529" t="s">
        <v>1946</v>
      </c>
      <c r="E132" s="529" t="s">
        <v>1947</v>
      </c>
      <c r="F132" s="541">
        <v>1</v>
      </c>
      <c r="G132" s="541">
        <v>633</v>
      </c>
      <c r="H132" s="529">
        <v>1</v>
      </c>
      <c r="I132" s="529">
        <v>633</v>
      </c>
      <c r="J132" s="541">
        <v>4</v>
      </c>
      <c r="K132" s="541">
        <v>2540</v>
      </c>
      <c r="L132" s="529">
        <v>4.0126382306477097</v>
      </c>
      <c r="M132" s="529">
        <v>635</v>
      </c>
      <c r="N132" s="541">
        <v>2</v>
      </c>
      <c r="O132" s="541">
        <v>1296</v>
      </c>
      <c r="P132" s="534">
        <v>2.0473933649289098</v>
      </c>
      <c r="Q132" s="542">
        <v>648</v>
      </c>
    </row>
    <row r="133" spans="1:17" ht="14.4" customHeight="1" x14ac:dyDescent="0.3">
      <c r="A133" s="528" t="s">
        <v>1835</v>
      </c>
      <c r="B133" s="529" t="s">
        <v>460</v>
      </c>
      <c r="C133" s="529" t="s">
        <v>1859</v>
      </c>
      <c r="D133" s="529" t="s">
        <v>1950</v>
      </c>
      <c r="E133" s="529" t="s">
        <v>1951</v>
      </c>
      <c r="F133" s="541">
        <v>7</v>
      </c>
      <c r="G133" s="541">
        <v>2473</v>
      </c>
      <c r="H133" s="529">
        <v>1</v>
      </c>
      <c r="I133" s="529">
        <v>353.28571428571428</v>
      </c>
      <c r="J133" s="541">
        <v>11</v>
      </c>
      <c r="K133" s="541">
        <v>3916</v>
      </c>
      <c r="L133" s="529">
        <v>1.5835018196522443</v>
      </c>
      <c r="M133" s="529">
        <v>356</v>
      </c>
      <c r="N133" s="541">
        <v>6</v>
      </c>
      <c r="O133" s="541">
        <v>2184</v>
      </c>
      <c r="P133" s="534">
        <v>0.88313788920339664</v>
      </c>
      <c r="Q133" s="542">
        <v>364</v>
      </c>
    </row>
    <row r="134" spans="1:17" ht="14.4" customHeight="1" x14ac:dyDescent="0.3">
      <c r="A134" s="528" t="s">
        <v>1835</v>
      </c>
      <c r="B134" s="529" t="s">
        <v>460</v>
      </c>
      <c r="C134" s="529" t="s">
        <v>1859</v>
      </c>
      <c r="D134" s="529" t="s">
        <v>2015</v>
      </c>
      <c r="E134" s="529" t="s">
        <v>2016</v>
      </c>
      <c r="F134" s="541">
        <v>23</v>
      </c>
      <c r="G134" s="541">
        <v>14381</v>
      </c>
      <c r="H134" s="529">
        <v>1</v>
      </c>
      <c r="I134" s="529">
        <v>625.26086956521738</v>
      </c>
      <c r="J134" s="541">
        <v>11</v>
      </c>
      <c r="K134" s="541">
        <v>6908</v>
      </c>
      <c r="L134" s="529">
        <v>0.48035602531117444</v>
      </c>
      <c r="M134" s="529">
        <v>628</v>
      </c>
      <c r="N134" s="541">
        <v>13</v>
      </c>
      <c r="O134" s="541">
        <v>8268</v>
      </c>
      <c r="P134" s="534">
        <v>0.57492524859189209</v>
      </c>
      <c r="Q134" s="542">
        <v>636</v>
      </c>
    </row>
    <row r="135" spans="1:17" ht="14.4" customHeight="1" x14ac:dyDescent="0.3">
      <c r="A135" s="528" t="s">
        <v>1835</v>
      </c>
      <c r="B135" s="529" t="s">
        <v>460</v>
      </c>
      <c r="C135" s="529" t="s">
        <v>1859</v>
      </c>
      <c r="D135" s="529" t="s">
        <v>2017</v>
      </c>
      <c r="E135" s="529" t="s">
        <v>2018</v>
      </c>
      <c r="F135" s="541">
        <v>19</v>
      </c>
      <c r="G135" s="541">
        <v>30216</v>
      </c>
      <c r="H135" s="529">
        <v>1</v>
      </c>
      <c r="I135" s="529">
        <v>1590.3157894736842</v>
      </c>
      <c r="J135" s="541">
        <v>12</v>
      </c>
      <c r="K135" s="541">
        <v>19176</v>
      </c>
      <c r="L135" s="529">
        <v>0.6346306592533757</v>
      </c>
      <c r="M135" s="529">
        <v>1598</v>
      </c>
      <c r="N135" s="541">
        <v>3</v>
      </c>
      <c r="O135" s="541">
        <v>5004</v>
      </c>
      <c r="P135" s="534">
        <v>0.16560762509928514</v>
      </c>
      <c r="Q135" s="542">
        <v>1668</v>
      </c>
    </row>
    <row r="136" spans="1:17" ht="14.4" customHeight="1" x14ac:dyDescent="0.3">
      <c r="A136" s="528" t="s">
        <v>1835</v>
      </c>
      <c r="B136" s="529" t="s">
        <v>460</v>
      </c>
      <c r="C136" s="529" t="s">
        <v>1859</v>
      </c>
      <c r="D136" s="529" t="s">
        <v>1952</v>
      </c>
      <c r="E136" s="529" t="s">
        <v>1953</v>
      </c>
      <c r="F136" s="541">
        <v>21</v>
      </c>
      <c r="G136" s="541">
        <v>2406</v>
      </c>
      <c r="H136" s="529">
        <v>1</v>
      </c>
      <c r="I136" s="529">
        <v>114.57142857142857</v>
      </c>
      <c r="J136" s="541">
        <v>16</v>
      </c>
      <c r="K136" s="541">
        <v>1856</v>
      </c>
      <c r="L136" s="529">
        <v>0.77140482128013299</v>
      </c>
      <c r="M136" s="529">
        <v>116</v>
      </c>
      <c r="N136" s="541">
        <v>24</v>
      </c>
      <c r="O136" s="541">
        <v>2880</v>
      </c>
      <c r="P136" s="534">
        <v>1.1970074812967582</v>
      </c>
      <c r="Q136" s="542">
        <v>120</v>
      </c>
    </row>
    <row r="137" spans="1:17" ht="14.4" customHeight="1" x14ac:dyDescent="0.3">
      <c r="A137" s="528" t="s">
        <v>1835</v>
      </c>
      <c r="B137" s="529" t="s">
        <v>460</v>
      </c>
      <c r="C137" s="529" t="s">
        <v>1859</v>
      </c>
      <c r="D137" s="529" t="s">
        <v>1956</v>
      </c>
      <c r="E137" s="529" t="s">
        <v>1957</v>
      </c>
      <c r="F137" s="541">
        <v>80</v>
      </c>
      <c r="G137" s="541">
        <v>19332</v>
      </c>
      <c r="H137" s="529">
        <v>1</v>
      </c>
      <c r="I137" s="529">
        <v>241.65</v>
      </c>
      <c r="J137" s="541">
        <v>87</v>
      </c>
      <c r="K137" s="541">
        <v>21141</v>
      </c>
      <c r="L137" s="529">
        <v>1.0935754189944134</v>
      </c>
      <c r="M137" s="529">
        <v>243</v>
      </c>
      <c r="N137" s="541">
        <v>89</v>
      </c>
      <c r="O137" s="541">
        <v>21983</v>
      </c>
      <c r="P137" s="534">
        <v>1.1371301469066832</v>
      </c>
      <c r="Q137" s="542">
        <v>247</v>
      </c>
    </row>
    <row r="138" spans="1:17" ht="14.4" customHeight="1" x14ac:dyDescent="0.3">
      <c r="A138" s="528" t="s">
        <v>1835</v>
      </c>
      <c r="B138" s="529" t="s">
        <v>460</v>
      </c>
      <c r="C138" s="529" t="s">
        <v>1859</v>
      </c>
      <c r="D138" s="529" t="s">
        <v>1958</v>
      </c>
      <c r="E138" s="529" t="s">
        <v>1959</v>
      </c>
      <c r="F138" s="541">
        <v>17</v>
      </c>
      <c r="G138" s="541">
        <v>59873</v>
      </c>
      <c r="H138" s="529">
        <v>1</v>
      </c>
      <c r="I138" s="529">
        <v>3521.9411764705883</v>
      </c>
      <c r="J138" s="541">
        <v>11</v>
      </c>
      <c r="K138" s="541">
        <v>38885</v>
      </c>
      <c r="L138" s="529">
        <v>0.6494580194745545</v>
      </c>
      <c r="M138" s="529">
        <v>3535</v>
      </c>
      <c r="N138" s="541">
        <v>15</v>
      </c>
      <c r="O138" s="541">
        <v>55650</v>
      </c>
      <c r="P138" s="534">
        <v>0.92946737260534795</v>
      </c>
      <c r="Q138" s="542">
        <v>3710</v>
      </c>
    </row>
    <row r="139" spans="1:17" ht="14.4" customHeight="1" x14ac:dyDescent="0.3">
      <c r="A139" s="528" t="s">
        <v>1835</v>
      </c>
      <c r="B139" s="529" t="s">
        <v>460</v>
      </c>
      <c r="C139" s="529" t="s">
        <v>1859</v>
      </c>
      <c r="D139" s="529" t="s">
        <v>1960</v>
      </c>
      <c r="E139" s="529" t="s">
        <v>1961</v>
      </c>
      <c r="F139" s="541">
        <v>6</v>
      </c>
      <c r="G139" s="541">
        <v>9958</v>
      </c>
      <c r="H139" s="529">
        <v>1</v>
      </c>
      <c r="I139" s="529">
        <v>1659.6666666666667</v>
      </c>
      <c r="J139" s="541">
        <v>8</v>
      </c>
      <c r="K139" s="541">
        <v>13336</v>
      </c>
      <c r="L139" s="529">
        <v>1.3392247439244829</v>
      </c>
      <c r="M139" s="529">
        <v>1667</v>
      </c>
      <c r="N139" s="541">
        <v>7</v>
      </c>
      <c r="O139" s="541">
        <v>12138</v>
      </c>
      <c r="P139" s="534">
        <v>1.2189194617393051</v>
      </c>
      <c r="Q139" s="542">
        <v>1734</v>
      </c>
    </row>
    <row r="140" spans="1:17" ht="14.4" customHeight="1" x14ac:dyDescent="0.3">
      <c r="A140" s="528" t="s">
        <v>1835</v>
      </c>
      <c r="B140" s="529" t="s">
        <v>460</v>
      </c>
      <c r="C140" s="529" t="s">
        <v>1859</v>
      </c>
      <c r="D140" s="529" t="s">
        <v>2019</v>
      </c>
      <c r="E140" s="529" t="s">
        <v>1975</v>
      </c>
      <c r="F140" s="541">
        <v>1</v>
      </c>
      <c r="G140" s="541">
        <v>487</v>
      </c>
      <c r="H140" s="529">
        <v>1</v>
      </c>
      <c r="I140" s="529">
        <v>487</v>
      </c>
      <c r="J140" s="541"/>
      <c r="K140" s="541"/>
      <c r="L140" s="529"/>
      <c r="M140" s="529"/>
      <c r="N140" s="541">
        <v>1</v>
      </c>
      <c r="O140" s="541">
        <v>500</v>
      </c>
      <c r="P140" s="534">
        <v>1.0266940451745379</v>
      </c>
      <c r="Q140" s="542">
        <v>500</v>
      </c>
    </row>
    <row r="141" spans="1:17" ht="14.4" customHeight="1" x14ac:dyDescent="0.3">
      <c r="A141" s="528" t="s">
        <v>1835</v>
      </c>
      <c r="B141" s="529" t="s">
        <v>460</v>
      </c>
      <c r="C141" s="529" t="s">
        <v>1859</v>
      </c>
      <c r="D141" s="529" t="s">
        <v>2020</v>
      </c>
      <c r="E141" s="529" t="s">
        <v>2021</v>
      </c>
      <c r="F141" s="541"/>
      <c r="G141" s="541"/>
      <c r="H141" s="529"/>
      <c r="I141" s="529"/>
      <c r="J141" s="541">
        <v>1</v>
      </c>
      <c r="K141" s="541">
        <v>976</v>
      </c>
      <c r="L141" s="529"/>
      <c r="M141" s="529">
        <v>976</v>
      </c>
      <c r="N141" s="541"/>
      <c r="O141" s="541"/>
      <c r="P141" s="534"/>
      <c r="Q141" s="542"/>
    </row>
    <row r="142" spans="1:17" ht="14.4" customHeight="1" x14ac:dyDescent="0.3">
      <c r="A142" s="528" t="s">
        <v>1835</v>
      </c>
      <c r="B142" s="529" t="s">
        <v>460</v>
      </c>
      <c r="C142" s="529" t="s">
        <v>1859</v>
      </c>
      <c r="D142" s="529" t="s">
        <v>1962</v>
      </c>
      <c r="E142" s="529" t="s">
        <v>1963</v>
      </c>
      <c r="F142" s="541">
        <v>2</v>
      </c>
      <c r="G142" s="541">
        <v>1718</v>
      </c>
      <c r="H142" s="529">
        <v>1</v>
      </c>
      <c r="I142" s="529">
        <v>859</v>
      </c>
      <c r="J142" s="541">
        <v>2</v>
      </c>
      <c r="K142" s="541">
        <v>1724</v>
      </c>
      <c r="L142" s="529">
        <v>1.0034924330616997</v>
      </c>
      <c r="M142" s="529">
        <v>862</v>
      </c>
      <c r="N142" s="541"/>
      <c r="O142" s="541"/>
      <c r="P142" s="534"/>
      <c r="Q142" s="542"/>
    </row>
    <row r="143" spans="1:17" ht="14.4" customHeight="1" x14ac:dyDescent="0.3">
      <c r="A143" s="528" t="s">
        <v>1835</v>
      </c>
      <c r="B143" s="529" t="s">
        <v>460</v>
      </c>
      <c r="C143" s="529" t="s">
        <v>1859</v>
      </c>
      <c r="D143" s="529" t="s">
        <v>1964</v>
      </c>
      <c r="E143" s="529" t="s">
        <v>1965</v>
      </c>
      <c r="F143" s="541">
        <v>8</v>
      </c>
      <c r="G143" s="541">
        <v>2513</v>
      </c>
      <c r="H143" s="529">
        <v>1</v>
      </c>
      <c r="I143" s="529">
        <v>314.125</v>
      </c>
      <c r="J143" s="541">
        <v>1</v>
      </c>
      <c r="K143" s="541">
        <v>318</v>
      </c>
      <c r="L143" s="529">
        <v>0.12654198169518505</v>
      </c>
      <c r="M143" s="529">
        <v>318</v>
      </c>
      <c r="N143" s="541">
        <v>4</v>
      </c>
      <c r="O143" s="541">
        <v>1324</v>
      </c>
      <c r="P143" s="534">
        <v>0.52686032630322321</v>
      </c>
      <c r="Q143" s="542">
        <v>331</v>
      </c>
    </row>
    <row r="144" spans="1:17" ht="14.4" customHeight="1" x14ac:dyDescent="0.3">
      <c r="A144" s="528" t="s">
        <v>1835</v>
      </c>
      <c r="B144" s="529" t="s">
        <v>460</v>
      </c>
      <c r="C144" s="529" t="s">
        <v>1859</v>
      </c>
      <c r="D144" s="529" t="s">
        <v>2022</v>
      </c>
      <c r="E144" s="529" t="s">
        <v>2023</v>
      </c>
      <c r="F144" s="541"/>
      <c r="G144" s="541"/>
      <c r="H144" s="529"/>
      <c r="I144" s="529"/>
      <c r="J144" s="541">
        <v>1</v>
      </c>
      <c r="K144" s="541">
        <v>1008</v>
      </c>
      <c r="L144" s="529"/>
      <c r="M144" s="529">
        <v>1008</v>
      </c>
      <c r="N144" s="541">
        <v>2</v>
      </c>
      <c r="O144" s="541">
        <v>2066</v>
      </c>
      <c r="P144" s="534"/>
      <c r="Q144" s="542">
        <v>1033</v>
      </c>
    </row>
    <row r="145" spans="1:17" ht="14.4" customHeight="1" x14ac:dyDescent="0.3">
      <c r="A145" s="528" t="s">
        <v>1835</v>
      </c>
      <c r="B145" s="529" t="s">
        <v>460</v>
      </c>
      <c r="C145" s="529" t="s">
        <v>1859</v>
      </c>
      <c r="D145" s="529" t="s">
        <v>1966</v>
      </c>
      <c r="E145" s="529" t="s">
        <v>1967</v>
      </c>
      <c r="F145" s="541">
        <v>91</v>
      </c>
      <c r="G145" s="541">
        <v>73808</v>
      </c>
      <c r="H145" s="529">
        <v>1</v>
      </c>
      <c r="I145" s="529">
        <v>811.07692307692309</v>
      </c>
      <c r="J145" s="541">
        <v>94</v>
      </c>
      <c r="K145" s="541">
        <v>76610</v>
      </c>
      <c r="L145" s="529">
        <v>1.0379633644049426</v>
      </c>
      <c r="M145" s="529">
        <v>815</v>
      </c>
      <c r="N145" s="541">
        <v>72</v>
      </c>
      <c r="O145" s="541">
        <v>60480</v>
      </c>
      <c r="P145" s="534">
        <v>0.81942336874051591</v>
      </c>
      <c r="Q145" s="542">
        <v>840</v>
      </c>
    </row>
    <row r="146" spans="1:17" ht="14.4" customHeight="1" x14ac:dyDescent="0.3">
      <c r="A146" s="528" t="s">
        <v>1835</v>
      </c>
      <c r="B146" s="529" t="s">
        <v>460</v>
      </c>
      <c r="C146" s="529" t="s">
        <v>1859</v>
      </c>
      <c r="D146" s="529" t="s">
        <v>2024</v>
      </c>
      <c r="E146" s="529" t="s">
        <v>2025</v>
      </c>
      <c r="F146" s="541">
        <v>16</v>
      </c>
      <c r="G146" s="541">
        <v>18568</v>
      </c>
      <c r="H146" s="529">
        <v>1</v>
      </c>
      <c r="I146" s="529">
        <v>1160.5</v>
      </c>
      <c r="J146" s="541">
        <v>8</v>
      </c>
      <c r="K146" s="541">
        <v>9320</v>
      </c>
      <c r="L146" s="529">
        <v>0.50193881947436447</v>
      </c>
      <c r="M146" s="529">
        <v>1165</v>
      </c>
      <c r="N146" s="541">
        <v>26</v>
      </c>
      <c r="O146" s="541">
        <v>31200</v>
      </c>
      <c r="P146" s="534">
        <v>1.6803102111158983</v>
      </c>
      <c r="Q146" s="542">
        <v>1200</v>
      </c>
    </row>
    <row r="147" spans="1:17" ht="14.4" customHeight="1" x14ac:dyDescent="0.3">
      <c r="A147" s="528" t="s">
        <v>1835</v>
      </c>
      <c r="B147" s="529" t="s">
        <v>460</v>
      </c>
      <c r="C147" s="529" t="s">
        <v>1859</v>
      </c>
      <c r="D147" s="529" t="s">
        <v>2026</v>
      </c>
      <c r="E147" s="529" t="s">
        <v>2027</v>
      </c>
      <c r="F147" s="541">
        <v>1</v>
      </c>
      <c r="G147" s="541">
        <v>1317</v>
      </c>
      <c r="H147" s="529">
        <v>1</v>
      </c>
      <c r="I147" s="529">
        <v>1317</v>
      </c>
      <c r="J147" s="541"/>
      <c r="K147" s="541"/>
      <c r="L147" s="529"/>
      <c r="M147" s="529"/>
      <c r="N147" s="541">
        <v>4</v>
      </c>
      <c r="O147" s="541">
        <v>5476</v>
      </c>
      <c r="P147" s="534">
        <v>4.1579347000759306</v>
      </c>
      <c r="Q147" s="542">
        <v>1369</v>
      </c>
    </row>
    <row r="148" spans="1:17" ht="14.4" customHeight="1" x14ac:dyDescent="0.3">
      <c r="A148" s="528" t="s">
        <v>1835</v>
      </c>
      <c r="B148" s="529" t="s">
        <v>460</v>
      </c>
      <c r="C148" s="529" t="s">
        <v>1859</v>
      </c>
      <c r="D148" s="529" t="s">
        <v>1970</v>
      </c>
      <c r="E148" s="529" t="s">
        <v>1971</v>
      </c>
      <c r="F148" s="541">
        <v>1</v>
      </c>
      <c r="G148" s="541">
        <v>1796</v>
      </c>
      <c r="H148" s="529">
        <v>1</v>
      </c>
      <c r="I148" s="529">
        <v>1796</v>
      </c>
      <c r="J148" s="541">
        <v>1</v>
      </c>
      <c r="K148" s="541">
        <v>1803</v>
      </c>
      <c r="L148" s="529">
        <v>1.0038975501113585</v>
      </c>
      <c r="M148" s="529">
        <v>1803</v>
      </c>
      <c r="N148" s="541">
        <v>6</v>
      </c>
      <c r="O148" s="541">
        <v>11034</v>
      </c>
      <c r="P148" s="534">
        <v>6.1436525612472161</v>
      </c>
      <c r="Q148" s="542">
        <v>1839</v>
      </c>
    </row>
    <row r="149" spans="1:17" ht="14.4" customHeight="1" x14ac:dyDescent="0.3">
      <c r="A149" s="528" t="s">
        <v>1835</v>
      </c>
      <c r="B149" s="529" t="s">
        <v>460</v>
      </c>
      <c r="C149" s="529" t="s">
        <v>1859</v>
      </c>
      <c r="D149" s="529" t="s">
        <v>2028</v>
      </c>
      <c r="E149" s="529" t="s">
        <v>2029</v>
      </c>
      <c r="F149" s="541">
        <v>0</v>
      </c>
      <c r="G149" s="541">
        <v>0</v>
      </c>
      <c r="H149" s="529"/>
      <c r="I149" s="529"/>
      <c r="J149" s="541">
        <v>1</v>
      </c>
      <c r="K149" s="541">
        <v>734</v>
      </c>
      <c r="L149" s="529"/>
      <c r="M149" s="529">
        <v>734</v>
      </c>
      <c r="N149" s="541"/>
      <c r="O149" s="541"/>
      <c r="P149" s="534"/>
      <c r="Q149" s="542"/>
    </row>
    <row r="150" spans="1:17" ht="14.4" customHeight="1" x14ac:dyDescent="0.3">
      <c r="A150" s="528" t="s">
        <v>1835</v>
      </c>
      <c r="B150" s="529" t="s">
        <v>460</v>
      </c>
      <c r="C150" s="529" t="s">
        <v>1859</v>
      </c>
      <c r="D150" s="529" t="s">
        <v>1974</v>
      </c>
      <c r="E150" s="529" t="s">
        <v>1975</v>
      </c>
      <c r="F150" s="541">
        <v>2</v>
      </c>
      <c r="G150" s="541">
        <v>1756</v>
      </c>
      <c r="H150" s="529">
        <v>1</v>
      </c>
      <c r="I150" s="529">
        <v>878</v>
      </c>
      <c r="J150" s="541">
        <v>2</v>
      </c>
      <c r="K150" s="541">
        <v>1770</v>
      </c>
      <c r="L150" s="529">
        <v>1.0079726651480638</v>
      </c>
      <c r="M150" s="529">
        <v>885</v>
      </c>
      <c r="N150" s="541">
        <v>19</v>
      </c>
      <c r="O150" s="541">
        <v>17271</v>
      </c>
      <c r="P150" s="534">
        <v>9.8354214123006827</v>
      </c>
      <c r="Q150" s="542">
        <v>909</v>
      </c>
    </row>
    <row r="151" spans="1:17" ht="14.4" customHeight="1" x14ac:dyDescent="0.3">
      <c r="A151" s="528" t="s">
        <v>1835</v>
      </c>
      <c r="B151" s="529" t="s">
        <v>460</v>
      </c>
      <c r="C151" s="529" t="s">
        <v>1859</v>
      </c>
      <c r="D151" s="529" t="s">
        <v>2030</v>
      </c>
      <c r="E151" s="529" t="s">
        <v>2031</v>
      </c>
      <c r="F151" s="541">
        <v>1</v>
      </c>
      <c r="G151" s="541">
        <v>462</v>
      </c>
      <c r="H151" s="529">
        <v>1</v>
      </c>
      <c r="I151" s="529">
        <v>462</v>
      </c>
      <c r="J151" s="541"/>
      <c r="K151" s="541"/>
      <c r="L151" s="529"/>
      <c r="M151" s="529"/>
      <c r="N151" s="541"/>
      <c r="O151" s="541"/>
      <c r="P151" s="534"/>
      <c r="Q151" s="542"/>
    </row>
    <row r="152" spans="1:17" ht="14.4" customHeight="1" x14ac:dyDescent="0.3">
      <c r="A152" s="528" t="s">
        <v>1835</v>
      </c>
      <c r="B152" s="529" t="s">
        <v>460</v>
      </c>
      <c r="C152" s="529" t="s">
        <v>1859</v>
      </c>
      <c r="D152" s="529" t="s">
        <v>2032</v>
      </c>
      <c r="E152" s="529" t="s">
        <v>2033</v>
      </c>
      <c r="F152" s="541"/>
      <c r="G152" s="541"/>
      <c r="H152" s="529"/>
      <c r="I152" s="529"/>
      <c r="J152" s="541">
        <v>3</v>
      </c>
      <c r="K152" s="541">
        <v>6411</v>
      </c>
      <c r="L152" s="529"/>
      <c r="M152" s="529">
        <v>2137</v>
      </c>
      <c r="N152" s="541">
        <v>5</v>
      </c>
      <c r="O152" s="541">
        <v>11100</v>
      </c>
      <c r="P152" s="534"/>
      <c r="Q152" s="542">
        <v>2220</v>
      </c>
    </row>
    <row r="153" spans="1:17" ht="14.4" customHeight="1" x14ac:dyDescent="0.3">
      <c r="A153" s="528" t="s">
        <v>1835</v>
      </c>
      <c r="B153" s="529" t="s">
        <v>460</v>
      </c>
      <c r="C153" s="529" t="s">
        <v>1859</v>
      </c>
      <c r="D153" s="529" t="s">
        <v>2034</v>
      </c>
      <c r="E153" s="529" t="s">
        <v>2035</v>
      </c>
      <c r="F153" s="541"/>
      <c r="G153" s="541"/>
      <c r="H153" s="529"/>
      <c r="I153" s="529"/>
      <c r="J153" s="541">
        <v>1</v>
      </c>
      <c r="K153" s="541">
        <v>790</v>
      </c>
      <c r="L153" s="529"/>
      <c r="M153" s="529">
        <v>790</v>
      </c>
      <c r="N153" s="541">
        <v>1</v>
      </c>
      <c r="O153" s="541">
        <v>815</v>
      </c>
      <c r="P153" s="534"/>
      <c r="Q153" s="542">
        <v>815</v>
      </c>
    </row>
    <row r="154" spans="1:17" ht="14.4" customHeight="1" x14ac:dyDescent="0.3">
      <c r="A154" s="528" t="s">
        <v>1835</v>
      </c>
      <c r="B154" s="529" t="s">
        <v>460</v>
      </c>
      <c r="C154" s="529" t="s">
        <v>1859</v>
      </c>
      <c r="D154" s="529" t="s">
        <v>1978</v>
      </c>
      <c r="E154" s="529" t="s">
        <v>1979</v>
      </c>
      <c r="F154" s="541"/>
      <c r="G154" s="541"/>
      <c r="H154" s="529"/>
      <c r="I154" s="529"/>
      <c r="J154" s="541">
        <v>1</v>
      </c>
      <c r="K154" s="541">
        <v>107</v>
      </c>
      <c r="L154" s="529"/>
      <c r="M154" s="529">
        <v>107</v>
      </c>
      <c r="N154" s="541">
        <v>1</v>
      </c>
      <c r="O154" s="541">
        <v>111</v>
      </c>
      <c r="P154" s="534"/>
      <c r="Q154" s="542">
        <v>111</v>
      </c>
    </row>
    <row r="155" spans="1:17" ht="14.4" customHeight="1" x14ac:dyDescent="0.3">
      <c r="A155" s="528" t="s">
        <v>1835</v>
      </c>
      <c r="B155" s="529" t="s">
        <v>460</v>
      </c>
      <c r="C155" s="529" t="s">
        <v>1859</v>
      </c>
      <c r="D155" s="529" t="s">
        <v>1980</v>
      </c>
      <c r="E155" s="529" t="s">
        <v>1981</v>
      </c>
      <c r="F155" s="541"/>
      <c r="G155" s="541"/>
      <c r="H155" s="529"/>
      <c r="I155" s="529"/>
      <c r="J155" s="541">
        <v>1</v>
      </c>
      <c r="K155" s="541">
        <v>171</v>
      </c>
      <c r="L155" s="529"/>
      <c r="M155" s="529">
        <v>171</v>
      </c>
      <c r="N155" s="541"/>
      <c r="O155" s="541"/>
      <c r="P155" s="534"/>
      <c r="Q155" s="542"/>
    </row>
    <row r="156" spans="1:17" ht="14.4" customHeight="1" x14ac:dyDescent="0.3">
      <c r="A156" s="528" t="s">
        <v>1835</v>
      </c>
      <c r="B156" s="529" t="s">
        <v>463</v>
      </c>
      <c r="C156" s="529" t="s">
        <v>1836</v>
      </c>
      <c r="D156" s="529" t="s">
        <v>1839</v>
      </c>
      <c r="E156" s="529" t="s">
        <v>1840</v>
      </c>
      <c r="F156" s="541">
        <v>0.2</v>
      </c>
      <c r="G156" s="541">
        <v>31.58</v>
      </c>
      <c r="H156" s="529">
        <v>1</v>
      </c>
      <c r="I156" s="529">
        <v>157.89999999999998</v>
      </c>
      <c r="J156" s="541">
        <v>0.2</v>
      </c>
      <c r="K156" s="541">
        <v>30.2</v>
      </c>
      <c r="L156" s="529">
        <v>0.95630145661811272</v>
      </c>
      <c r="M156" s="529">
        <v>151</v>
      </c>
      <c r="N156" s="541">
        <v>0.30000000000000004</v>
      </c>
      <c r="O156" s="541">
        <v>45.31</v>
      </c>
      <c r="P156" s="534">
        <v>1.4347688410386321</v>
      </c>
      <c r="Q156" s="542">
        <v>151.03333333333333</v>
      </c>
    </row>
    <row r="157" spans="1:17" ht="14.4" customHeight="1" x14ac:dyDescent="0.3">
      <c r="A157" s="528" t="s">
        <v>1835</v>
      </c>
      <c r="B157" s="529" t="s">
        <v>463</v>
      </c>
      <c r="C157" s="529" t="s">
        <v>1836</v>
      </c>
      <c r="D157" s="529" t="s">
        <v>1841</v>
      </c>
      <c r="E157" s="529" t="s">
        <v>1842</v>
      </c>
      <c r="F157" s="541">
        <v>0.2</v>
      </c>
      <c r="G157" s="541">
        <v>53.02</v>
      </c>
      <c r="H157" s="529">
        <v>1</v>
      </c>
      <c r="I157" s="529">
        <v>265.10000000000002</v>
      </c>
      <c r="J157" s="541">
        <v>0.2</v>
      </c>
      <c r="K157" s="541">
        <v>50.71</v>
      </c>
      <c r="L157" s="529">
        <v>0.95643153526970948</v>
      </c>
      <c r="M157" s="529">
        <v>253.54999999999998</v>
      </c>
      <c r="N157" s="541">
        <v>0.8</v>
      </c>
      <c r="O157" s="541">
        <v>202.84</v>
      </c>
      <c r="P157" s="534">
        <v>3.8257261410788379</v>
      </c>
      <c r="Q157" s="542">
        <v>253.54999999999998</v>
      </c>
    </row>
    <row r="158" spans="1:17" ht="14.4" customHeight="1" x14ac:dyDescent="0.3">
      <c r="A158" s="528" t="s">
        <v>1835</v>
      </c>
      <c r="B158" s="529" t="s">
        <v>463</v>
      </c>
      <c r="C158" s="529" t="s">
        <v>1852</v>
      </c>
      <c r="D158" s="529" t="s">
        <v>1853</v>
      </c>
      <c r="E158" s="529" t="s">
        <v>1854</v>
      </c>
      <c r="F158" s="541"/>
      <c r="G158" s="541"/>
      <c r="H158" s="529"/>
      <c r="I158" s="529"/>
      <c r="J158" s="541"/>
      <c r="K158" s="541"/>
      <c r="L158" s="529"/>
      <c r="M158" s="529"/>
      <c r="N158" s="541">
        <v>1</v>
      </c>
      <c r="O158" s="541">
        <v>90.16</v>
      </c>
      <c r="P158" s="534"/>
      <c r="Q158" s="542">
        <v>90.16</v>
      </c>
    </row>
    <row r="159" spans="1:17" ht="14.4" customHeight="1" x14ac:dyDescent="0.3">
      <c r="A159" s="528" t="s">
        <v>1835</v>
      </c>
      <c r="B159" s="529" t="s">
        <v>463</v>
      </c>
      <c r="C159" s="529" t="s">
        <v>1859</v>
      </c>
      <c r="D159" s="529" t="s">
        <v>1989</v>
      </c>
      <c r="E159" s="529" t="s">
        <v>1990</v>
      </c>
      <c r="F159" s="541">
        <v>1</v>
      </c>
      <c r="G159" s="541">
        <v>130</v>
      </c>
      <c r="H159" s="529">
        <v>1</v>
      </c>
      <c r="I159" s="529">
        <v>130</v>
      </c>
      <c r="J159" s="541"/>
      <c r="K159" s="541"/>
      <c r="L159" s="529"/>
      <c r="M159" s="529"/>
      <c r="N159" s="541"/>
      <c r="O159" s="541"/>
      <c r="P159" s="534"/>
      <c r="Q159" s="542"/>
    </row>
    <row r="160" spans="1:17" ht="14.4" customHeight="1" x14ac:dyDescent="0.3">
      <c r="A160" s="528" t="s">
        <v>1835</v>
      </c>
      <c r="B160" s="529" t="s">
        <v>463</v>
      </c>
      <c r="C160" s="529" t="s">
        <v>1859</v>
      </c>
      <c r="D160" s="529" t="s">
        <v>1870</v>
      </c>
      <c r="E160" s="529" t="s">
        <v>1871</v>
      </c>
      <c r="F160" s="541">
        <v>1</v>
      </c>
      <c r="G160" s="541">
        <v>34</v>
      </c>
      <c r="H160" s="529">
        <v>1</v>
      </c>
      <c r="I160" s="529">
        <v>34</v>
      </c>
      <c r="J160" s="541"/>
      <c r="K160" s="541"/>
      <c r="L160" s="529"/>
      <c r="M160" s="529"/>
      <c r="N160" s="541"/>
      <c r="O160" s="541"/>
      <c r="P160" s="534"/>
      <c r="Q160" s="542"/>
    </row>
    <row r="161" spans="1:17" ht="14.4" customHeight="1" x14ac:dyDescent="0.3">
      <c r="A161" s="528" t="s">
        <v>1835</v>
      </c>
      <c r="B161" s="529" t="s">
        <v>463</v>
      </c>
      <c r="C161" s="529" t="s">
        <v>1859</v>
      </c>
      <c r="D161" s="529" t="s">
        <v>1880</v>
      </c>
      <c r="E161" s="529" t="s">
        <v>1881</v>
      </c>
      <c r="F161" s="541">
        <v>2</v>
      </c>
      <c r="G161" s="541">
        <v>314</v>
      </c>
      <c r="H161" s="529">
        <v>1</v>
      </c>
      <c r="I161" s="529">
        <v>157</v>
      </c>
      <c r="J161" s="541"/>
      <c r="K161" s="541"/>
      <c r="L161" s="529"/>
      <c r="M161" s="529"/>
      <c r="N161" s="541"/>
      <c r="O161" s="541"/>
      <c r="P161" s="534"/>
      <c r="Q161" s="542"/>
    </row>
    <row r="162" spans="1:17" ht="14.4" customHeight="1" x14ac:dyDescent="0.3">
      <c r="A162" s="528" t="s">
        <v>1835</v>
      </c>
      <c r="B162" s="529" t="s">
        <v>463</v>
      </c>
      <c r="C162" s="529" t="s">
        <v>1859</v>
      </c>
      <c r="D162" s="529" t="s">
        <v>1885</v>
      </c>
      <c r="E162" s="529" t="s">
        <v>1886</v>
      </c>
      <c r="F162" s="541"/>
      <c r="G162" s="541"/>
      <c r="H162" s="529"/>
      <c r="I162" s="529"/>
      <c r="J162" s="541"/>
      <c r="K162" s="541"/>
      <c r="L162" s="529"/>
      <c r="M162" s="529"/>
      <c r="N162" s="541">
        <v>1</v>
      </c>
      <c r="O162" s="541">
        <v>126</v>
      </c>
      <c r="P162" s="534"/>
      <c r="Q162" s="542">
        <v>126</v>
      </c>
    </row>
    <row r="163" spans="1:17" ht="14.4" customHeight="1" x14ac:dyDescent="0.3">
      <c r="A163" s="528" t="s">
        <v>1835</v>
      </c>
      <c r="B163" s="529" t="s">
        <v>463</v>
      </c>
      <c r="C163" s="529" t="s">
        <v>1859</v>
      </c>
      <c r="D163" s="529" t="s">
        <v>1887</v>
      </c>
      <c r="E163" s="529" t="s">
        <v>1888</v>
      </c>
      <c r="F163" s="541">
        <v>2</v>
      </c>
      <c r="G163" s="541">
        <v>1062</v>
      </c>
      <c r="H163" s="529">
        <v>1</v>
      </c>
      <c r="I163" s="529">
        <v>531</v>
      </c>
      <c r="J163" s="541">
        <v>2</v>
      </c>
      <c r="K163" s="541">
        <v>1064</v>
      </c>
      <c r="L163" s="529">
        <v>1.0018832391713748</v>
      </c>
      <c r="M163" s="529">
        <v>532</v>
      </c>
      <c r="N163" s="541">
        <v>1</v>
      </c>
      <c r="O163" s="541">
        <v>540</v>
      </c>
      <c r="P163" s="534">
        <v>0.50847457627118642</v>
      </c>
      <c r="Q163" s="542">
        <v>540</v>
      </c>
    </row>
    <row r="164" spans="1:17" ht="14.4" customHeight="1" x14ac:dyDescent="0.3">
      <c r="A164" s="528" t="s">
        <v>1835</v>
      </c>
      <c r="B164" s="529" t="s">
        <v>463</v>
      </c>
      <c r="C164" s="529" t="s">
        <v>1859</v>
      </c>
      <c r="D164" s="529" t="s">
        <v>1889</v>
      </c>
      <c r="E164" s="529" t="s">
        <v>1890</v>
      </c>
      <c r="F164" s="541">
        <v>1</v>
      </c>
      <c r="G164" s="541">
        <v>485</v>
      </c>
      <c r="H164" s="529">
        <v>1</v>
      </c>
      <c r="I164" s="529">
        <v>485</v>
      </c>
      <c r="J164" s="541">
        <v>4</v>
      </c>
      <c r="K164" s="541">
        <v>1944</v>
      </c>
      <c r="L164" s="529">
        <v>4.0082474226804123</v>
      </c>
      <c r="M164" s="529">
        <v>486</v>
      </c>
      <c r="N164" s="541">
        <v>4</v>
      </c>
      <c r="O164" s="541">
        <v>2000</v>
      </c>
      <c r="P164" s="534">
        <v>4.1237113402061851</v>
      </c>
      <c r="Q164" s="542">
        <v>500</v>
      </c>
    </row>
    <row r="165" spans="1:17" ht="14.4" customHeight="1" x14ac:dyDescent="0.3">
      <c r="A165" s="528" t="s">
        <v>1835</v>
      </c>
      <c r="B165" s="529" t="s">
        <v>463</v>
      </c>
      <c r="C165" s="529" t="s">
        <v>1859</v>
      </c>
      <c r="D165" s="529" t="s">
        <v>1893</v>
      </c>
      <c r="E165" s="529" t="s">
        <v>1894</v>
      </c>
      <c r="F165" s="541">
        <v>14</v>
      </c>
      <c r="G165" s="541">
        <v>14054</v>
      </c>
      <c r="H165" s="529">
        <v>1</v>
      </c>
      <c r="I165" s="529">
        <v>1003.8571428571429</v>
      </c>
      <c r="J165" s="541">
        <v>5</v>
      </c>
      <c r="K165" s="541">
        <v>5060</v>
      </c>
      <c r="L165" s="529">
        <v>0.36003984630710117</v>
      </c>
      <c r="M165" s="529">
        <v>1012</v>
      </c>
      <c r="N165" s="541">
        <v>11</v>
      </c>
      <c r="O165" s="541">
        <v>11341</v>
      </c>
      <c r="P165" s="534">
        <v>0.80695887291874202</v>
      </c>
      <c r="Q165" s="542">
        <v>1031</v>
      </c>
    </row>
    <row r="166" spans="1:17" ht="14.4" customHeight="1" x14ac:dyDescent="0.3">
      <c r="A166" s="528" t="s">
        <v>1835</v>
      </c>
      <c r="B166" s="529" t="s">
        <v>463</v>
      </c>
      <c r="C166" s="529" t="s">
        <v>1859</v>
      </c>
      <c r="D166" s="529" t="s">
        <v>1997</v>
      </c>
      <c r="E166" s="529" t="s">
        <v>1998</v>
      </c>
      <c r="F166" s="541">
        <v>1</v>
      </c>
      <c r="G166" s="541">
        <v>942</v>
      </c>
      <c r="H166" s="529">
        <v>1</v>
      </c>
      <c r="I166" s="529">
        <v>942</v>
      </c>
      <c r="J166" s="541">
        <v>2</v>
      </c>
      <c r="K166" s="541">
        <v>1892</v>
      </c>
      <c r="L166" s="529">
        <v>2.0084925690021231</v>
      </c>
      <c r="M166" s="529">
        <v>946</v>
      </c>
      <c r="N166" s="541"/>
      <c r="O166" s="541"/>
      <c r="P166" s="534"/>
      <c r="Q166" s="542"/>
    </row>
    <row r="167" spans="1:17" ht="14.4" customHeight="1" x14ac:dyDescent="0.3">
      <c r="A167" s="528" t="s">
        <v>1835</v>
      </c>
      <c r="B167" s="529" t="s">
        <v>463</v>
      </c>
      <c r="C167" s="529" t="s">
        <v>1859</v>
      </c>
      <c r="D167" s="529" t="s">
        <v>2001</v>
      </c>
      <c r="E167" s="529" t="s">
        <v>2002</v>
      </c>
      <c r="F167" s="541">
        <v>1</v>
      </c>
      <c r="G167" s="541">
        <v>1634</v>
      </c>
      <c r="H167" s="529">
        <v>1</v>
      </c>
      <c r="I167" s="529">
        <v>1634</v>
      </c>
      <c r="J167" s="541"/>
      <c r="K167" s="541"/>
      <c r="L167" s="529"/>
      <c r="M167" s="529"/>
      <c r="N167" s="541">
        <v>2</v>
      </c>
      <c r="O167" s="541">
        <v>3354</v>
      </c>
      <c r="P167" s="534">
        <v>2.0526315789473686</v>
      </c>
      <c r="Q167" s="542">
        <v>1677</v>
      </c>
    </row>
    <row r="168" spans="1:17" ht="14.4" customHeight="1" x14ac:dyDescent="0.3">
      <c r="A168" s="528" t="s">
        <v>1835</v>
      </c>
      <c r="B168" s="529" t="s">
        <v>463</v>
      </c>
      <c r="C168" s="529" t="s">
        <v>1859</v>
      </c>
      <c r="D168" s="529" t="s">
        <v>2003</v>
      </c>
      <c r="E168" s="529" t="s">
        <v>2004</v>
      </c>
      <c r="F168" s="541"/>
      <c r="G168" s="541"/>
      <c r="H168" s="529"/>
      <c r="I168" s="529"/>
      <c r="J168" s="541">
        <v>1</v>
      </c>
      <c r="K168" s="541">
        <v>1340</v>
      </c>
      <c r="L168" s="529"/>
      <c r="M168" s="529">
        <v>1340</v>
      </c>
      <c r="N168" s="541">
        <v>1</v>
      </c>
      <c r="O168" s="541">
        <v>1393</v>
      </c>
      <c r="P168" s="534"/>
      <c r="Q168" s="542">
        <v>1393</v>
      </c>
    </row>
    <row r="169" spans="1:17" ht="14.4" customHeight="1" x14ac:dyDescent="0.3">
      <c r="A169" s="528" t="s">
        <v>1835</v>
      </c>
      <c r="B169" s="529" t="s">
        <v>463</v>
      </c>
      <c r="C169" s="529" t="s">
        <v>1859</v>
      </c>
      <c r="D169" s="529" t="s">
        <v>2005</v>
      </c>
      <c r="E169" s="529" t="s">
        <v>2006</v>
      </c>
      <c r="F169" s="541"/>
      <c r="G169" s="541"/>
      <c r="H169" s="529"/>
      <c r="I169" s="529"/>
      <c r="J169" s="541">
        <v>2</v>
      </c>
      <c r="K169" s="541">
        <v>3022</v>
      </c>
      <c r="L169" s="529"/>
      <c r="M169" s="529">
        <v>1511</v>
      </c>
      <c r="N169" s="541"/>
      <c r="O169" s="541"/>
      <c r="P169" s="534"/>
      <c r="Q169" s="542"/>
    </row>
    <row r="170" spans="1:17" ht="14.4" customHeight="1" x14ac:dyDescent="0.3">
      <c r="A170" s="528" t="s">
        <v>1835</v>
      </c>
      <c r="B170" s="529" t="s">
        <v>463</v>
      </c>
      <c r="C170" s="529" t="s">
        <v>1859</v>
      </c>
      <c r="D170" s="529" t="s">
        <v>1903</v>
      </c>
      <c r="E170" s="529" t="s">
        <v>1904</v>
      </c>
      <c r="F170" s="541"/>
      <c r="G170" s="541"/>
      <c r="H170" s="529"/>
      <c r="I170" s="529"/>
      <c r="J170" s="541"/>
      <c r="K170" s="541"/>
      <c r="L170" s="529"/>
      <c r="M170" s="529"/>
      <c r="N170" s="541">
        <v>1</v>
      </c>
      <c r="O170" s="541">
        <v>33.33</v>
      </c>
      <c r="P170" s="534"/>
      <c r="Q170" s="542">
        <v>33.33</v>
      </c>
    </row>
    <row r="171" spans="1:17" ht="14.4" customHeight="1" x14ac:dyDescent="0.3">
      <c r="A171" s="528" t="s">
        <v>1835</v>
      </c>
      <c r="B171" s="529" t="s">
        <v>463</v>
      </c>
      <c r="C171" s="529" t="s">
        <v>1859</v>
      </c>
      <c r="D171" s="529" t="s">
        <v>1907</v>
      </c>
      <c r="E171" s="529" t="s">
        <v>1908</v>
      </c>
      <c r="F171" s="541">
        <v>3</v>
      </c>
      <c r="G171" s="541">
        <v>322</v>
      </c>
      <c r="H171" s="529">
        <v>1</v>
      </c>
      <c r="I171" s="529">
        <v>107.33333333333333</v>
      </c>
      <c r="J171" s="541">
        <v>1</v>
      </c>
      <c r="K171" s="541">
        <v>108</v>
      </c>
      <c r="L171" s="529">
        <v>0.33540372670807456</v>
      </c>
      <c r="M171" s="529">
        <v>108</v>
      </c>
      <c r="N171" s="541"/>
      <c r="O171" s="541"/>
      <c r="P171" s="534"/>
      <c r="Q171" s="542"/>
    </row>
    <row r="172" spans="1:17" ht="14.4" customHeight="1" x14ac:dyDescent="0.3">
      <c r="A172" s="528" t="s">
        <v>1835</v>
      </c>
      <c r="B172" s="529" t="s">
        <v>463</v>
      </c>
      <c r="C172" s="529" t="s">
        <v>1859</v>
      </c>
      <c r="D172" s="529" t="s">
        <v>1911</v>
      </c>
      <c r="E172" s="529" t="s">
        <v>1912</v>
      </c>
      <c r="F172" s="541">
        <v>11</v>
      </c>
      <c r="G172" s="541">
        <v>897</v>
      </c>
      <c r="H172" s="529">
        <v>1</v>
      </c>
      <c r="I172" s="529">
        <v>81.545454545454547</v>
      </c>
      <c r="J172" s="541">
        <v>16</v>
      </c>
      <c r="K172" s="541">
        <v>1312</v>
      </c>
      <c r="L172" s="529">
        <v>1.4626532887402452</v>
      </c>
      <c r="M172" s="529">
        <v>82</v>
      </c>
      <c r="N172" s="541">
        <v>17</v>
      </c>
      <c r="O172" s="541">
        <v>1462</v>
      </c>
      <c r="P172" s="534">
        <v>1.6298773690078039</v>
      </c>
      <c r="Q172" s="542">
        <v>86</v>
      </c>
    </row>
    <row r="173" spans="1:17" ht="14.4" customHeight="1" x14ac:dyDescent="0.3">
      <c r="A173" s="528" t="s">
        <v>1835</v>
      </c>
      <c r="B173" s="529" t="s">
        <v>463</v>
      </c>
      <c r="C173" s="529" t="s">
        <v>1859</v>
      </c>
      <c r="D173" s="529" t="s">
        <v>1913</v>
      </c>
      <c r="E173" s="529" t="s">
        <v>1914</v>
      </c>
      <c r="F173" s="541"/>
      <c r="G173" s="541"/>
      <c r="H173" s="529"/>
      <c r="I173" s="529"/>
      <c r="J173" s="541"/>
      <c r="K173" s="541"/>
      <c r="L173" s="529"/>
      <c r="M173" s="529"/>
      <c r="N173" s="541">
        <v>2</v>
      </c>
      <c r="O173" s="541">
        <v>64</v>
      </c>
      <c r="P173" s="534"/>
      <c r="Q173" s="542">
        <v>32</v>
      </c>
    </row>
    <row r="174" spans="1:17" ht="14.4" customHeight="1" x14ac:dyDescent="0.3">
      <c r="A174" s="528" t="s">
        <v>1835</v>
      </c>
      <c r="B174" s="529" t="s">
        <v>463</v>
      </c>
      <c r="C174" s="529" t="s">
        <v>1859</v>
      </c>
      <c r="D174" s="529" t="s">
        <v>1923</v>
      </c>
      <c r="E174" s="529" t="s">
        <v>1888</v>
      </c>
      <c r="F174" s="541">
        <v>1</v>
      </c>
      <c r="G174" s="541">
        <v>668</v>
      </c>
      <c r="H174" s="529">
        <v>1</v>
      </c>
      <c r="I174" s="529">
        <v>668</v>
      </c>
      <c r="J174" s="541">
        <v>1</v>
      </c>
      <c r="K174" s="541">
        <v>675</v>
      </c>
      <c r="L174" s="529">
        <v>1.0104790419161678</v>
      </c>
      <c r="M174" s="529">
        <v>675</v>
      </c>
      <c r="N174" s="541">
        <v>1</v>
      </c>
      <c r="O174" s="541">
        <v>688</v>
      </c>
      <c r="P174" s="534">
        <v>1.0299401197604789</v>
      </c>
      <c r="Q174" s="542">
        <v>688</v>
      </c>
    </row>
    <row r="175" spans="1:17" ht="14.4" customHeight="1" x14ac:dyDescent="0.3">
      <c r="A175" s="528" t="s">
        <v>1835</v>
      </c>
      <c r="B175" s="529" t="s">
        <v>463</v>
      </c>
      <c r="C175" s="529" t="s">
        <v>1859</v>
      </c>
      <c r="D175" s="529" t="s">
        <v>1924</v>
      </c>
      <c r="E175" s="529" t="s">
        <v>1925</v>
      </c>
      <c r="F175" s="541">
        <v>4</v>
      </c>
      <c r="G175" s="541">
        <v>488</v>
      </c>
      <c r="H175" s="529">
        <v>1</v>
      </c>
      <c r="I175" s="529">
        <v>122</v>
      </c>
      <c r="J175" s="541">
        <v>1</v>
      </c>
      <c r="K175" s="541">
        <v>158</v>
      </c>
      <c r="L175" s="529">
        <v>0.32377049180327871</v>
      </c>
      <c r="M175" s="529">
        <v>158</v>
      </c>
      <c r="N175" s="541">
        <v>1</v>
      </c>
      <c r="O175" s="541">
        <v>162</v>
      </c>
      <c r="P175" s="534">
        <v>0.33196721311475408</v>
      </c>
      <c r="Q175" s="542">
        <v>162</v>
      </c>
    </row>
    <row r="176" spans="1:17" ht="14.4" customHeight="1" x14ac:dyDescent="0.3">
      <c r="A176" s="528" t="s">
        <v>1835</v>
      </c>
      <c r="B176" s="529" t="s">
        <v>463</v>
      </c>
      <c r="C176" s="529" t="s">
        <v>1859</v>
      </c>
      <c r="D176" s="529" t="s">
        <v>1934</v>
      </c>
      <c r="E176" s="529" t="s">
        <v>1935</v>
      </c>
      <c r="F176" s="541"/>
      <c r="G176" s="541"/>
      <c r="H176" s="529"/>
      <c r="I176" s="529"/>
      <c r="J176" s="541">
        <v>1</v>
      </c>
      <c r="K176" s="541">
        <v>1050</v>
      </c>
      <c r="L176" s="529"/>
      <c r="M176" s="529">
        <v>1050</v>
      </c>
      <c r="N176" s="541"/>
      <c r="O176" s="541"/>
      <c r="P176" s="534"/>
      <c r="Q176" s="542"/>
    </row>
    <row r="177" spans="1:17" ht="14.4" customHeight="1" x14ac:dyDescent="0.3">
      <c r="A177" s="528" t="s">
        <v>1835</v>
      </c>
      <c r="B177" s="529" t="s">
        <v>463</v>
      </c>
      <c r="C177" s="529" t="s">
        <v>1859</v>
      </c>
      <c r="D177" s="529" t="s">
        <v>1940</v>
      </c>
      <c r="E177" s="529" t="s">
        <v>1941</v>
      </c>
      <c r="F177" s="541"/>
      <c r="G177" s="541"/>
      <c r="H177" s="529"/>
      <c r="I177" s="529"/>
      <c r="J177" s="541"/>
      <c r="K177" s="541"/>
      <c r="L177" s="529"/>
      <c r="M177" s="529"/>
      <c r="N177" s="541">
        <v>2</v>
      </c>
      <c r="O177" s="541">
        <v>1432</v>
      </c>
      <c r="P177" s="534"/>
      <c r="Q177" s="542">
        <v>716</v>
      </c>
    </row>
    <row r="178" spans="1:17" ht="14.4" customHeight="1" x14ac:dyDescent="0.3">
      <c r="A178" s="528" t="s">
        <v>1835</v>
      </c>
      <c r="B178" s="529" t="s">
        <v>463</v>
      </c>
      <c r="C178" s="529" t="s">
        <v>1859</v>
      </c>
      <c r="D178" s="529" t="s">
        <v>1950</v>
      </c>
      <c r="E178" s="529" t="s">
        <v>1951</v>
      </c>
      <c r="F178" s="541">
        <v>1</v>
      </c>
      <c r="G178" s="541">
        <v>355</v>
      </c>
      <c r="H178" s="529">
        <v>1</v>
      </c>
      <c r="I178" s="529">
        <v>355</v>
      </c>
      <c r="J178" s="541">
        <v>2</v>
      </c>
      <c r="K178" s="541">
        <v>712</v>
      </c>
      <c r="L178" s="529">
        <v>2.0056338028169014</v>
      </c>
      <c r="M178" s="529">
        <v>356</v>
      </c>
      <c r="N178" s="541">
        <v>1</v>
      </c>
      <c r="O178" s="541">
        <v>364</v>
      </c>
      <c r="P178" s="534">
        <v>1.0253521126760563</v>
      </c>
      <c r="Q178" s="542">
        <v>364</v>
      </c>
    </row>
    <row r="179" spans="1:17" ht="14.4" customHeight="1" x14ac:dyDescent="0.3">
      <c r="A179" s="528" t="s">
        <v>1835</v>
      </c>
      <c r="B179" s="529" t="s">
        <v>463</v>
      </c>
      <c r="C179" s="529" t="s">
        <v>1859</v>
      </c>
      <c r="D179" s="529" t="s">
        <v>2015</v>
      </c>
      <c r="E179" s="529" t="s">
        <v>2016</v>
      </c>
      <c r="F179" s="541">
        <v>1</v>
      </c>
      <c r="G179" s="541">
        <v>627</v>
      </c>
      <c r="H179" s="529">
        <v>1</v>
      </c>
      <c r="I179" s="529">
        <v>627</v>
      </c>
      <c r="J179" s="541">
        <v>1</v>
      </c>
      <c r="K179" s="541">
        <v>628</v>
      </c>
      <c r="L179" s="529">
        <v>1.0015948963317385</v>
      </c>
      <c r="M179" s="529">
        <v>628</v>
      </c>
      <c r="N179" s="541">
        <v>1</v>
      </c>
      <c r="O179" s="541">
        <v>636</v>
      </c>
      <c r="P179" s="534">
        <v>1.0143540669856459</v>
      </c>
      <c r="Q179" s="542">
        <v>636</v>
      </c>
    </row>
    <row r="180" spans="1:17" ht="14.4" customHeight="1" x14ac:dyDescent="0.3">
      <c r="A180" s="528" t="s">
        <v>1835</v>
      </c>
      <c r="B180" s="529" t="s">
        <v>463</v>
      </c>
      <c r="C180" s="529" t="s">
        <v>1859</v>
      </c>
      <c r="D180" s="529" t="s">
        <v>2017</v>
      </c>
      <c r="E180" s="529" t="s">
        <v>2018</v>
      </c>
      <c r="F180" s="541"/>
      <c r="G180" s="541"/>
      <c r="H180" s="529"/>
      <c r="I180" s="529"/>
      <c r="J180" s="541"/>
      <c r="K180" s="541"/>
      <c r="L180" s="529"/>
      <c r="M180" s="529"/>
      <c r="N180" s="541">
        <v>4</v>
      </c>
      <c r="O180" s="541">
        <v>6672</v>
      </c>
      <c r="P180" s="534"/>
      <c r="Q180" s="542">
        <v>1668</v>
      </c>
    </row>
    <row r="181" spans="1:17" ht="14.4" customHeight="1" x14ac:dyDescent="0.3">
      <c r="A181" s="528" t="s">
        <v>1835</v>
      </c>
      <c r="B181" s="529" t="s">
        <v>463</v>
      </c>
      <c r="C181" s="529" t="s">
        <v>1859</v>
      </c>
      <c r="D181" s="529" t="s">
        <v>1956</v>
      </c>
      <c r="E181" s="529" t="s">
        <v>1957</v>
      </c>
      <c r="F181" s="541">
        <v>1</v>
      </c>
      <c r="G181" s="541">
        <v>241</v>
      </c>
      <c r="H181" s="529">
        <v>1</v>
      </c>
      <c r="I181" s="529">
        <v>241</v>
      </c>
      <c r="J181" s="541">
        <v>2</v>
      </c>
      <c r="K181" s="541">
        <v>486</v>
      </c>
      <c r="L181" s="529">
        <v>2.0165975103734439</v>
      </c>
      <c r="M181" s="529">
        <v>243</v>
      </c>
      <c r="N181" s="541">
        <v>1</v>
      </c>
      <c r="O181" s="541">
        <v>247</v>
      </c>
      <c r="P181" s="534">
        <v>1.0248962655601659</v>
      </c>
      <c r="Q181" s="542">
        <v>247</v>
      </c>
    </row>
    <row r="182" spans="1:17" ht="14.4" customHeight="1" x14ac:dyDescent="0.3">
      <c r="A182" s="528" t="s">
        <v>1835</v>
      </c>
      <c r="B182" s="529" t="s">
        <v>463</v>
      </c>
      <c r="C182" s="529" t="s">
        <v>1859</v>
      </c>
      <c r="D182" s="529" t="s">
        <v>1958</v>
      </c>
      <c r="E182" s="529" t="s">
        <v>1959</v>
      </c>
      <c r="F182" s="541"/>
      <c r="G182" s="541"/>
      <c r="H182" s="529"/>
      <c r="I182" s="529"/>
      <c r="J182" s="541">
        <v>1</v>
      </c>
      <c r="K182" s="541">
        <v>3535</v>
      </c>
      <c r="L182" s="529"/>
      <c r="M182" s="529">
        <v>3535</v>
      </c>
      <c r="N182" s="541">
        <v>2</v>
      </c>
      <c r="O182" s="541">
        <v>7420</v>
      </c>
      <c r="P182" s="534"/>
      <c r="Q182" s="542">
        <v>3710</v>
      </c>
    </row>
    <row r="183" spans="1:17" ht="14.4" customHeight="1" x14ac:dyDescent="0.3">
      <c r="A183" s="528" t="s">
        <v>1835</v>
      </c>
      <c r="B183" s="529" t="s">
        <v>463</v>
      </c>
      <c r="C183" s="529" t="s">
        <v>1859</v>
      </c>
      <c r="D183" s="529" t="s">
        <v>1960</v>
      </c>
      <c r="E183" s="529" t="s">
        <v>1961</v>
      </c>
      <c r="F183" s="541"/>
      <c r="G183" s="541"/>
      <c r="H183" s="529"/>
      <c r="I183" s="529"/>
      <c r="J183" s="541">
        <v>1</v>
      </c>
      <c r="K183" s="541">
        <v>1667</v>
      </c>
      <c r="L183" s="529"/>
      <c r="M183" s="529">
        <v>1667</v>
      </c>
      <c r="N183" s="541"/>
      <c r="O183" s="541"/>
      <c r="P183" s="534"/>
      <c r="Q183" s="542"/>
    </row>
    <row r="184" spans="1:17" ht="14.4" customHeight="1" x14ac:dyDescent="0.3">
      <c r="A184" s="528" t="s">
        <v>1835</v>
      </c>
      <c r="B184" s="529" t="s">
        <v>463</v>
      </c>
      <c r="C184" s="529" t="s">
        <v>1859</v>
      </c>
      <c r="D184" s="529" t="s">
        <v>2020</v>
      </c>
      <c r="E184" s="529" t="s">
        <v>2021</v>
      </c>
      <c r="F184" s="541"/>
      <c r="G184" s="541"/>
      <c r="H184" s="529"/>
      <c r="I184" s="529"/>
      <c r="J184" s="541"/>
      <c r="K184" s="541"/>
      <c r="L184" s="529"/>
      <c r="M184" s="529"/>
      <c r="N184" s="541">
        <v>6</v>
      </c>
      <c r="O184" s="541">
        <v>6006</v>
      </c>
      <c r="P184" s="534"/>
      <c r="Q184" s="542">
        <v>1001</v>
      </c>
    </row>
    <row r="185" spans="1:17" ht="14.4" customHeight="1" x14ac:dyDescent="0.3">
      <c r="A185" s="528" t="s">
        <v>1835</v>
      </c>
      <c r="B185" s="529" t="s">
        <v>463</v>
      </c>
      <c r="C185" s="529" t="s">
        <v>1859</v>
      </c>
      <c r="D185" s="529" t="s">
        <v>1962</v>
      </c>
      <c r="E185" s="529" t="s">
        <v>1963</v>
      </c>
      <c r="F185" s="541">
        <v>1</v>
      </c>
      <c r="G185" s="541">
        <v>859</v>
      </c>
      <c r="H185" s="529">
        <v>1</v>
      </c>
      <c r="I185" s="529">
        <v>859</v>
      </c>
      <c r="J185" s="541"/>
      <c r="K185" s="541"/>
      <c r="L185" s="529"/>
      <c r="M185" s="529"/>
      <c r="N185" s="541">
        <v>1</v>
      </c>
      <c r="O185" s="541">
        <v>891</v>
      </c>
      <c r="P185" s="534">
        <v>1.0372526193247962</v>
      </c>
      <c r="Q185" s="542">
        <v>891</v>
      </c>
    </row>
    <row r="186" spans="1:17" ht="14.4" customHeight="1" x14ac:dyDescent="0.3">
      <c r="A186" s="528" t="s">
        <v>1835</v>
      </c>
      <c r="B186" s="529" t="s">
        <v>463</v>
      </c>
      <c r="C186" s="529" t="s">
        <v>1859</v>
      </c>
      <c r="D186" s="529" t="s">
        <v>1964</v>
      </c>
      <c r="E186" s="529" t="s">
        <v>1965</v>
      </c>
      <c r="F186" s="541"/>
      <c r="G186" s="541"/>
      <c r="H186" s="529"/>
      <c r="I186" s="529"/>
      <c r="J186" s="541"/>
      <c r="K186" s="541"/>
      <c r="L186" s="529"/>
      <c r="M186" s="529"/>
      <c r="N186" s="541">
        <v>1</v>
      </c>
      <c r="O186" s="541">
        <v>331</v>
      </c>
      <c r="P186" s="534"/>
      <c r="Q186" s="542">
        <v>331</v>
      </c>
    </row>
    <row r="187" spans="1:17" ht="14.4" customHeight="1" x14ac:dyDescent="0.3">
      <c r="A187" s="528" t="s">
        <v>1835</v>
      </c>
      <c r="B187" s="529" t="s">
        <v>463</v>
      </c>
      <c r="C187" s="529" t="s">
        <v>1859</v>
      </c>
      <c r="D187" s="529" t="s">
        <v>2022</v>
      </c>
      <c r="E187" s="529" t="s">
        <v>2023</v>
      </c>
      <c r="F187" s="541">
        <v>2</v>
      </c>
      <c r="G187" s="541">
        <v>2008</v>
      </c>
      <c r="H187" s="529">
        <v>1</v>
      </c>
      <c r="I187" s="529">
        <v>1004</v>
      </c>
      <c r="J187" s="541"/>
      <c r="K187" s="541"/>
      <c r="L187" s="529"/>
      <c r="M187" s="529"/>
      <c r="N187" s="541">
        <v>3</v>
      </c>
      <c r="O187" s="541">
        <v>3099</v>
      </c>
      <c r="P187" s="534">
        <v>1.5433266932270917</v>
      </c>
      <c r="Q187" s="542">
        <v>1033</v>
      </c>
    </row>
    <row r="188" spans="1:17" ht="14.4" customHeight="1" x14ac:dyDescent="0.3">
      <c r="A188" s="528" t="s">
        <v>1835</v>
      </c>
      <c r="B188" s="529" t="s">
        <v>463</v>
      </c>
      <c r="C188" s="529" t="s">
        <v>1859</v>
      </c>
      <c r="D188" s="529" t="s">
        <v>1966</v>
      </c>
      <c r="E188" s="529" t="s">
        <v>1967</v>
      </c>
      <c r="F188" s="541">
        <v>5</v>
      </c>
      <c r="G188" s="541">
        <v>4050</v>
      </c>
      <c r="H188" s="529">
        <v>1</v>
      </c>
      <c r="I188" s="529">
        <v>810</v>
      </c>
      <c r="J188" s="541">
        <v>4</v>
      </c>
      <c r="K188" s="541">
        <v>3260</v>
      </c>
      <c r="L188" s="529">
        <v>0.80493827160493825</v>
      </c>
      <c r="M188" s="529">
        <v>815</v>
      </c>
      <c r="N188" s="541">
        <v>1</v>
      </c>
      <c r="O188" s="541">
        <v>840</v>
      </c>
      <c r="P188" s="534">
        <v>0.2074074074074074</v>
      </c>
      <c r="Q188" s="542">
        <v>840</v>
      </c>
    </row>
    <row r="189" spans="1:17" ht="14.4" customHeight="1" x14ac:dyDescent="0.3">
      <c r="A189" s="528" t="s">
        <v>1835</v>
      </c>
      <c r="B189" s="529" t="s">
        <v>463</v>
      </c>
      <c r="C189" s="529" t="s">
        <v>1859</v>
      </c>
      <c r="D189" s="529" t="s">
        <v>2036</v>
      </c>
      <c r="E189" s="529" t="s">
        <v>2037</v>
      </c>
      <c r="F189" s="541">
        <v>1</v>
      </c>
      <c r="G189" s="541">
        <v>1961</v>
      </c>
      <c r="H189" s="529">
        <v>1</v>
      </c>
      <c r="I189" s="529">
        <v>1961</v>
      </c>
      <c r="J189" s="541"/>
      <c r="K189" s="541"/>
      <c r="L189" s="529"/>
      <c r="M189" s="529"/>
      <c r="N189" s="541"/>
      <c r="O189" s="541"/>
      <c r="P189" s="534"/>
      <c r="Q189" s="542"/>
    </row>
    <row r="190" spans="1:17" ht="14.4" customHeight="1" x14ac:dyDescent="0.3">
      <c r="A190" s="528" t="s">
        <v>1835</v>
      </c>
      <c r="B190" s="529" t="s">
        <v>463</v>
      </c>
      <c r="C190" s="529" t="s">
        <v>1859</v>
      </c>
      <c r="D190" s="529" t="s">
        <v>1974</v>
      </c>
      <c r="E190" s="529" t="s">
        <v>1975</v>
      </c>
      <c r="F190" s="541">
        <v>1</v>
      </c>
      <c r="G190" s="541">
        <v>883</v>
      </c>
      <c r="H190" s="529">
        <v>1</v>
      </c>
      <c r="I190" s="529">
        <v>883</v>
      </c>
      <c r="J190" s="541"/>
      <c r="K190" s="541"/>
      <c r="L190" s="529"/>
      <c r="M190" s="529"/>
      <c r="N190" s="541"/>
      <c r="O190" s="541"/>
      <c r="P190" s="534"/>
      <c r="Q190" s="542"/>
    </row>
    <row r="191" spans="1:17" ht="14.4" customHeight="1" x14ac:dyDescent="0.3">
      <c r="A191" s="528" t="s">
        <v>1835</v>
      </c>
      <c r="B191" s="529" t="s">
        <v>463</v>
      </c>
      <c r="C191" s="529" t="s">
        <v>1859</v>
      </c>
      <c r="D191" s="529" t="s">
        <v>2038</v>
      </c>
      <c r="E191" s="529" t="s">
        <v>2039</v>
      </c>
      <c r="F191" s="541">
        <v>1</v>
      </c>
      <c r="G191" s="541">
        <v>569</v>
      </c>
      <c r="H191" s="529">
        <v>1</v>
      </c>
      <c r="I191" s="529">
        <v>569</v>
      </c>
      <c r="J191" s="541"/>
      <c r="K191" s="541"/>
      <c r="L191" s="529"/>
      <c r="M191" s="529"/>
      <c r="N191" s="541"/>
      <c r="O191" s="541"/>
      <c r="P191" s="534"/>
      <c r="Q191" s="542"/>
    </row>
    <row r="192" spans="1:17" ht="14.4" customHeight="1" x14ac:dyDescent="0.3">
      <c r="A192" s="528" t="s">
        <v>1835</v>
      </c>
      <c r="B192" s="529" t="s">
        <v>463</v>
      </c>
      <c r="C192" s="529" t="s">
        <v>1859</v>
      </c>
      <c r="D192" s="529" t="s">
        <v>2032</v>
      </c>
      <c r="E192" s="529" t="s">
        <v>2033</v>
      </c>
      <c r="F192" s="541"/>
      <c r="G192" s="541"/>
      <c r="H192" s="529"/>
      <c r="I192" s="529"/>
      <c r="J192" s="541">
        <v>3</v>
      </c>
      <c r="K192" s="541">
        <v>6411</v>
      </c>
      <c r="L192" s="529"/>
      <c r="M192" s="529">
        <v>2137</v>
      </c>
      <c r="N192" s="541">
        <v>2</v>
      </c>
      <c r="O192" s="541">
        <v>4440</v>
      </c>
      <c r="P192" s="534"/>
      <c r="Q192" s="542">
        <v>2220</v>
      </c>
    </row>
    <row r="193" spans="1:17" ht="14.4" customHeight="1" thickBot="1" x14ac:dyDescent="0.35">
      <c r="A193" s="520" t="s">
        <v>1835</v>
      </c>
      <c r="B193" s="521" t="s">
        <v>463</v>
      </c>
      <c r="C193" s="521" t="s">
        <v>1859</v>
      </c>
      <c r="D193" s="521" t="s">
        <v>1978</v>
      </c>
      <c r="E193" s="521" t="s">
        <v>1979</v>
      </c>
      <c r="F193" s="543"/>
      <c r="G193" s="543"/>
      <c r="H193" s="521"/>
      <c r="I193" s="521"/>
      <c r="J193" s="543">
        <v>1</v>
      </c>
      <c r="K193" s="543">
        <v>107</v>
      </c>
      <c r="L193" s="521"/>
      <c r="M193" s="521">
        <v>107</v>
      </c>
      <c r="N193" s="543"/>
      <c r="O193" s="543"/>
      <c r="P193" s="526"/>
      <c r="Q193" s="54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6" t="s">
        <v>130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364461</v>
      </c>
      <c r="C3" s="226">
        <f t="shared" ref="C3:R3" si="0">SUBTOTAL(9,C6:C1048576)</f>
        <v>20</v>
      </c>
      <c r="D3" s="226">
        <f t="shared" si="0"/>
        <v>302058.60999999993</v>
      </c>
      <c r="E3" s="226">
        <f t="shared" si="0"/>
        <v>123.44677329000473</v>
      </c>
      <c r="F3" s="226">
        <f t="shared" si="0"/>
        <v>278775</v>
      </c>
      <c r="G3" s="229">
        <f>IF(B3&lt;&gt;0,F3/B3,"")</f>
        <v>0.76489665560924214</v>
      </c>
      <c r="H3" s="225">
        <f t="shared" si="0"/>
        <v>227.51</v>
      </c>
      <c r="I3" s="226">
        <f t="shared" si="0"/>
        <v>1</v>
      </c>
      <c r="J3" s="226">
        <f t="shared" si="0"/>
        <v>640.88</v>
      </c>
      <c r="K3" s="226">
        <f t="shared" si="0"/>
        <v>2.8169311239066417</v>
      </c>
      <c r="L3" s="226">
        <f t="shared" si="0"/>
        <v>0</v>
      </c>
      <c r="M3" s="227">
        <f>IF(H3&lt;&gt;0,L3/H3,"")</f>
        <v>0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90" t="s">
        <v>106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  <c r="N4" s="391" t="s">
        <v>102</v>
      </c>
      <c r="O4" s="392"/>
      <c r="P4" s="392"/>
      <c r="Q4" s="392"/>
      <c r="R4" s="392"/>
      <c r="S4" s="393"/>
    </row>
    <row r="5" spans="1:19" ht="14.4" customHeight="1" thickBot="1" x14ac:dyDescent="0.35">
      <c r="A5" s="597"/>
      <c r="B5" s="598">
        <v>2014</v>
      </c>
      <c r="C5" s="599"/>
      <c r="D5" s="599">
        <v>2015</v>
      </c>
      <c r="E5" s="599"/>
      <c r="F5" s="599">
        <v>2016</v>
      </c>
      <c r="G5" s="600" t="s">
        <v>2</v>
      </c>
      <c r="H5" s="598">
        <v>2014</v>
      </c>
      <c r="I5" s="599"/>
      <c r="J5" s="599">
        <v>2015</v>
      </c>
      <c r="K5" s="599"/>
      <c r="L5" s="599">
        <v>2016</v>
      </c>
      <c r="M5" s="600" t="s">
        <v>2</v>
      </c>
      <c r="N5" s="598">
        <v>2014</v>
      </c>
      <c r="O5" s="599"/>
      <c r="P5" s="599">
        <v>2015</v>
      </c>
      <c r="Q5" s="599"/>
      <c r="R5" s="599">
        <v>2016</v>
      </c>
      <c r="S5" s="600" t="s">
        <v>2</v>
      </c>
    </row>
    <row r="6" spans="1:19" ht="14.4" customHeight="1" x14ac:dyDescent="0.3">
      <c r="A6" s="552" t="s">
        <v>2041</v>
      </c>
      <c r="B6" s="604">
        <v>707</v>
      </c>
      <c r="C6" s="451">
        <v>1</v>
      </c>
      <c r="D6" s="604">
        <v>856.33</v>
      </c>
      <c r="E6" s="451">
        <v>1.2112164073550213</v>
      </c>
      <c r="F6" s="604">
        <v>378</v>
      </c>
      <c r="G6" s="474">
        <v>0.53465346534653468</v>
      </c>
      <c r="H6" s="604"/>
      <c r="I6" s="451"/>
      <c r="J6" s="604"/>
      <c r="K6" s="451"/>
      <c r="L6" s="604"/>
      <c r="M6" s="474"/>
      <c r="N6" s="604"/>
      <c r="O6" s="451"/>
      <c r="P6" s="604"/>
      <c r="Q6" s="451"/>
      <c r="R6" s="604"/>
      <c r="S6" s="125"/>
    </row>
    <row r="7" spans="1:19" ht="14.4" customHeight="1" x14ac:dyDescent="0.3">
      <c r="A7" s="553" t="s">
        <v>2042</v>
      </c>
      <c r="B7" s="605"/>
      <c r="C7" s="529"/>
      <c r="D7" s="605">
        <v>3887.66</v>
      </c>
      <c r="E7" s="529"/>
      <c r="F7" s="605">
        <v>377</v>
      </c>
      <c r="G7" s="534"/>
      <c r="H7" s="605"/>
      <c r="I7" s="529"/>
      <c r="J7" s="605"/>
      <c r="K7" s="529"/>
      <c r="L7" s="605"/>
      <c r="M7" s="534"/>
      <c r="N7" s="605"/>
      <c r="O7" s="529"/>
      <c r="P7" s="605"/>
      <c r="Q7" s="529"/>
      <c r="R7" s="605"/>
      <c r="S7" s="535"/>
    </row>
    <row r="8" spans="1:19" ht="14.4" customHeight="1" x14ac:dyDescent="0.3">
      <c r="A8" s="553" t="s">
        <v>2043</v>
      </c>
      <c r="B8" s="605">
        <v>1675</v>
      </c>
      <c r="C8" s="529">
        <v>1</v>
      </c>
      <c r="D8" s="605">
        <v>5760.33</v>
      </c>
      <c r="E8" s="529">
        <v>3.4390029850746267</v>
      </c>
      <c r="F8" s="605">
        <v>4969</v>
      </c>
      <c r="G8" s="534">
        <v>2.9665671641791045</v>
      </c>
      <c r="H8" s="605"/>
      <c r="I8" s="529"/>
      <c r="J8" s="605"/>
      <c r="K8" s="529"/>
      <c r="L8" s="605"/>
      <c r="M8" s="534"/>
      <c r="N8" s="605"/>
      <c r="O8" s="529"/>
      <c r="P8" s="605"/>
      <c r="Q8" s="529"/>
      <c r="R8" s="605"/>
      <c r="S8" s="535"/>
    </row>
    <row r="9" spans="1:19" ht="14.4" customHeight="1" x14ac:dyDescent="0.3">
      <c r="A9" s="553" t="s">
        <v>2044</v>
      </c>
      <c r="B9" s="605">
        <v>32265</v>
      </c>
      <c r="C9" s="529">
        <v>1</v>
      </c>
      <c r="D9" s="605">
        <v>43383.66</v>
      </c>
      <c r="E9" s="529">
        <v>1.3446043700604371</v>
      </c>
      <c r="F9" s="605">
        <v>26247</v>
      </c>
      <c r="G9" s="534">
        <v>0.81348210134821008</v>
      </c>
      <c r="H9" s="605">
        <v>227.51</v>
      </c>
      <c r="I9" s="529">
        <v>1</v>
      </c>
      <c r="J9" s="605">
        <v>640.88</v>
      </c>
      <c r="K9" s="529">
        <v>2.8169311239066417</v>
      </c>
      <c r="L9" s="605"/>
      <c r="M9" s="534"/>
      <c r="N9" s="605"/>
      <c r="O9" s="529"/>
      <c r="P9" s="605"/>
      <c r="Q9" s="529"/>
      <c r="R9" s="605"/>
      <c r="S9" s="535"/>
    </row>
    <row r="10" spans="1:19" ht="14.4" customHeight="1" x14ac:dyDescent="0.3">
      <c r="A10" s="553" t="s">
        <v>2045</v>
      </c>
      <c r="B10" s="605">
        <v>348</v>
      </c>
      <c r="C10" s="529">
        <v>1</v>
      </c>
      <c r="D10" s="605">
        <v>236</v>
      </c>
      <c r="E10" s="529">
        <v>0.67816091954022983</v>
      </c>
      <c r="F10" s="605">
        <v>1001</v>
      </c>
      <c r="G10" s="534">
        <v>2.8764367816091956</v>
      </c>
      <c r="H10" s="605"/>
      <c r="I10" s="529"/>
      <c r="J10" s="605"/>
      <c r="K10" s="529"/>
      <c r="L10" s="605"/>
      <c r="M10" s="534"/>
      <c r="N10" s="605"/>
      <c r="O10" s="529"/>
      <c r="P10" s="605"/>
      <c r="Q10" s="529"/>
      <c r="R10" s="605"/>
      <c r="S10" s="535"/>
    </row>
    <row r="11" spans="1:19" ht="14.4" customHeight="1" x14ac:dyDescent="0.3">
      <c r="A11" s="553" t="s">
        <v>2046</v>
      </c>
      <c r="B11" s="605">
        <v>2438</v>
      </c>
      <c r="C11" s="529">
        <v>1</v>
      </c>
      <c r="D11" s="605">
        <v>2074</v>
      </c>
      <c r="E11" s="529">
        <v>0.85069729286300244</v>
      </c>
      <c r="F11" s="605">
        <v>6469</v>
      </c>
      <c r="G11" s="534">
        <v>2.6534044298605415</v>
      </c>
      <c r="H11" s="605"/>
      <c r="I11" s="529"/>
      <c r="J11" s="605"/>
      <c r="K11" s="529"/>
      <c r="L11" s="605"/>
      <c r="M11" s="534"/>
      <c r="N11" s="605"/>
      <c r="O11" s="529"/>
      <c r="P11" s="605"/>
      <c r="Q11" s="529"/>
      <c r="R11" s="605"/>
      <c r="S11" s="535"/>
    </row>
    <row r="12" spans="1:19" ht="14.4" customHeight="1" x14ac:dyDescent="0.3">
      <c r="A12" s="553" t="s">
        <v>2047</v>
      </c>
      <c r="B12" s="605">
        <v>1130</v>
      </c>
      <c r="C12" s="529">
        <v>1</v>
      </c>
      <c r="D12" s="605">
        <v>2420</v>
      </c>
      <c r="E12" s="529">
        <v>2.1415929203539825</v>
      </c>
      <c r="F12" s="605">
        <v>2563</v>
      </c>
      <c r="G12" s="534">
        <v>2.2681415929203541</v>
      </c>
      <c r="H12" s="605"/>
      <c r="I12" s="529"/>
      <c r="J12" s="605"/>
      <c r="K12" s="529"/>
      <c r="L12" s="605"/>
      <c r="M12" s="534"/>
      <c r="N12" s="605"/>
      <c r="O12" s="529"/>
      <c r="P12" s="605"/>
      <c r="Q12" s="529"/>
      <c r="R12" s="605"/>
      <c r="S12" s="535"/>
    </row>
    <row r="13" spans="1:19" ht="14.4" customHeight="1" x14ac:dyDescent="0.3">
      <c r="A13" s="553" t="s">
        <v>2048</v>
      </c>
      <c r="B13" s="605"/>
      <c r="C13" s="529"/>
      <c r="D13" s="605">
        <v>963</v>
      </c>
      <c r="E13" s="529"/>
      <c r="F13" s="605">
        <v>377</v>
      </c>
      <c r="G13" s="534"/>
      <c r="H13" s="605"/>
      <c r="I13" s="529"/>
      <c r="J13" s="605"/>
      <c r="K13" s="529"/>
      <c r="L13" s="605"/>
      <c r="M13" s="534"/>
      <c r="N13" s="605"/>
      <c r="O13" s="529"/>
      <c r="P13" s="605"/>
      <c r="Q13" s="529"/>
      <c r="R13" s="605"/>
      <c r="S13" s="535"/>
    </row>
    <row r="14" spans="1:19" ht="14.4" customHeight="1" x14ac:dyDescent="0.3">
      <c r="A14" s="553" t="s">
        <v>2049</v>
      </c>
      <c r="B14" s="605"/>
      <c r="C14" s="529"/>
      <c r="D14" s="605">
        <v>588</v>
      </c>
      <c r="E14" s="529"/>
      <c r="F14" s="605">
        <v>502</v>
      </c>
      <c r="G14" s="534"/>
      <c r="H14" s="605"/>
      <c r="I14" s="529"/>
      <c r="J14" s="605"/>
      <c r="K14" s="529"/>
      <c r="L14" s="605"/>
      <c r="M14" s="534"/>
      <c r="N14" s="605"/>
      <c r="O14" s="529"/>
      <c r="P14" s="605"/>
      <c r="Q14" s="529"/>
      <c r="R14" s="605"/>
      <c r="S14" s="535"/>
    </row>
    <row r="15" spans="1:19" ht="14.4" customHeight="1" x14ac:dyDescent="0.3">
      <c r="A15" s="553" t="s">
        <v>2050</v>
      </c>
      <c r="B15" s="605">
        <v>278186</v>
      </c>
      <c r="C15" s="529">
        <v>1</v>
      </c>
      <c r="D15" s="605">
        <v>204390</v>
      </c>
      <c r="E15" s="529">
        <v>0.73472424924331203</v>
      </c>
      <c r="F15" s="605">
        <v>162080</v>
      </c>
      <c r="G15" s="534">
        <v>0.58263176435909791</v>
      </c>
      <c r="H15" s="605"/>
      <c r="I15" s="529"/>
      <c r="J15" s="605"/>
      <c r="K15" s="529"/>
      <c r="L15" s="605"/>
      <c r="M15" s="534"/>
      <c r="N15" s="605"/>
      <c r="O15" s="529"/>
      <c r="P15" s="605"/>
      <c r="Q15" s="529"/>
      <c r="R15" s="605"/>
      <c r="S15" s="535"/>
    </row>
    <row r="16" spans="1:19" ht="14.4" customHeight="1" x14ac:dyDescent="0.3">
      <c r="A16" s="553" t="s">
        <v>2051</v>
      </c>
      <c r="B16" s="605">
        <v>4153</v>
      </c>
      <c r="C16" s="529">
        <v>1</v>
      </c>
      <c r="D16" s="605">
        <v>7943.66</v>
      </c>
      <c r="E16" s="529">
        <v>1.9127522273055622</v>
      </c>
      <c r="F16" s="605">
        <v>4714</v>
      </c>
      <c r="G16" s="534">
        <v>1.135083072477727</v>
      </c>
      <c r="H16" s="605"/>
      <c r="I16" s="529"/>
      <c r="J16" s="605"/>
      <c r="K16" s="529"/>
      <c r="L16" s="605"/>
      <c r="M16" s="534"/>
      <c r="N16" s="605"/>
      <c r="O16" s="529"/>
      <c r="P16" s="605"/>
      <c r="Q16" s="529"/>
      <c r="R16" s="605"/>
      <c r="S16" s="535"/>
    </row>
    <row r="17" spans="1:19" ht="14.4" customHeight="1" x14ac:dyDescent="0.3">
      <c r="A17" s="553" t="s">
        <v>2052</v>
      </c>
      <c r="B17" s="605">
        <v>35</v>
      </c>
      <c r="C17" s="529">
        <v>1</v>
      </c>
      <c r="D17" s="605">
        <v>532</v>
      </c>
      <c r="E17" s="529">
        <v>15.2</v>
      </c>
      <c r="F17" s="605">
        <v>1424</v>
      </c>
      <c r="G17" s="534">
        <v>40.685714285714283</v>
      </c>
      <c r="H17" s="605"/>
      <c r="I17" s="529"/>
      <c r="J17" s="605"/>
      <c r="K17" s="529"/>
      <c r="L17" s="605"/>
      <c r="M17" s="534"/>
      <c r="N17" s="605"/>
      <c r="O17" s="529"/>
      <c r="P17" s="605"/>
      <c r="Q17" s="529"/>
      <c r="R17" s="605"/>
      <c r="S17" s="535"/>
    </row>
    <row r="18" spans="1:19" ht="14.4" customHeight="1" x14ac:dyDescent="0.3">
      <c r="A18" s="553" t="s">
        <v>2053</v>
      </c>
      <c r="B18" s="605">
        <v>116</v>
      </c>
      <c r="C18" s="529">
        <v>1</v>
      </c>
      <c r="D18" s="605">
        <v>7620.66</v>
      </c>
      <c r="E18" s="529">
        <v>65.695344827586212</v>
      </c>
      <c r="F18" s="605">
        <v>12326</v>
      </c>
      <c r="G18" s="534">
        <v>106.25862068965517</v>
      </c>
      <c r="H18" s="605"/>
      <c r="I18" s="529"/>
      <c r="J18" s="605"/>
      <c r="K18" s="529"/>
      <c r="L18" s="605"/>
      <c r="M18" s="534"/>
      <c r="N18" s="605"/>
      <c r="O18" s="529"/>
      <c r="P18" s="605"/>
      <c r="Q18" s="529"/>
      <c r="R18" s="605"/>
      <c r="S18" s="535"/>
    </row>
    <row r="19" spans="1:19" ht="14.4" customHeight="1" x14ac:dyDescent="0.3">
      <c r="A19" s="553" t="s">
        <v>2054</v>
      </c>
      <c r="B19" s="605">
        <v>153</v>
      </c>
      <c r="C19" s="529">
        <v>1</v>
      </c>
      <c r="D19" s="605"/>
      <c r="E19" s="529"/>
      <c r="F19" s="605">
        <v>126</v>
      </c>
      <c r="G19" s="534">
        <v>0.82352941176470584</v>
      </c>
      <c r="H19" s="605"/>
      <c r="I19" s="529"/>
      <c r="J19" s="605"/>
      <c r="K19" s="529"/>
      <c r="L19" s="605"/>
      <c r="M19" s="534"/>
      <c r="N19" s="605"/>
      <c r="O19" s="529"/>
      <c r="P19" s="605"/>
      <c r="Q19" s="529"/>
      <c r="R19" s="605"/>
      <c r="S19" s="535"/>
    </row>
    <row r="20" spans="1:19" ht="14.4" customHeight="1" x14ac:dyDescent="0.3">
      <c r="A20" s="553" t="s">
        <v>2055</v>
      </c>
      <c r="B20" s="605"/>
      <c r="C20" s="529"/>
      <c r="D20" s="605">
        <v>1243.6599999999999</v>
      </c>
      <c r="E20" s="529"/>
      <c r="F20" s="605">
        <v>2754</v>
      </c>
      <c r="G20" s="534"/>
      <c r="H20" s="605"/>
      <c r="I20" s="529"/>
      <c r="J20" s="605"/>
      <c r="K20" s="529"/>
      <c r="L20" s="605"/>
      <c r="M20" s="534"/>
      <c r="N20" s="605"/>
      <c r="O20" s="529"/>
      <c r="P20" s="605"/>
      <c r="Q20" s="529"/>
      <c r="R20" s="605"/>
      <c r="S20" s="535"/>
    </row>
    <row r="21" spans="1:19" ht="14.4" customHeight="1" x14ac:dyDescent="0.3">
      <c r="A21" s="553" t="s">
        <v>2056</v>
      </c>
      <c r="B21" s="605"/>
      <c r="C21" s="529"/>
      <c r="D21" s="605">
        <v>235</v>
      </c>
      <c r="E21" s="529"/>
      <c r="F21" s="605">
        <v>1120</v>
      </c>
      <c r="G21" s="534"/>
      <c r="H21" s="605"/>
      <c r="I21" s="529"/>
      <c r="J21" s="605"/>
      <c r="K21" s="529"/>
      <c r="L21" s="605"/>
      <c r="M21" s="534"/>
      <c r="N21" s="605"/>
      <c r="O21" s="529"/>
      <c r="P21" s="605"/>
      <c r="Q21" s="529"/>
      <c r="R21" s="605"/>
      <c r="S21" s="535"/>
    </row>
    <row r="22" spans="1:19" ht="14.4" customHeight="1" x14ac:dyDescent="0.3">
      <c r="A22" s="553" t="s">
        <v>2057</v>
      </c>
      <c r="B22" s="605">
        <v>1065</v>
      </c>
      <c r="C22" s="529">
        <v>1</v>
      </c>
      <c r="D22" s="605">
        <v>1674</v>
      </c>
      <c r="E22" s="529">
        <v>1.5718309859154929</v>
      </c>
      <c r="F22" s="605"/>
      <c r="G22" s="534"/>
      <c r="H22" s="605"/>
      <c r="I22" s="529"/>
      <c r="J22" s="605"/>
      <c r="K22" s="529"/>
      <c r="L22" s="605"/>
      <c r="M22" s="534"/>
      <c r="N22" s="605"/>
      <c r="O22" s="529"/>
      <c r="P22" s="605"/>
      <c r="Q22" s="529"/>
      <c r="R22" s="605"/>
      <c r="S22" s="535"/>
    </row>
    <row r="23" spans="1:19" ht="14.4" customHeight="1" x14ac:dyDescent="0.3">
      <c r="A23" s="553" t="s">
        <v>2058</v>
      </c>
      <c r="B23" s="605">
        <v>116</v>
      </c>
      <c r="C23" s="529">
        <v>1</v>
      </c>
      <c r="D23" s="605">
        <v>1531</v>
      </c>
      <c r="E23" s="529">
        <v>13.198275862068966</v>
      </c>
      <c r="F23" s="605">
        <v>13317</v>
      </c>
      <c r="G23" s="534">
        <v>114.80172413793103</v>
      </c>
      <c r="H23" s="605"/>
      <c r="I23" s="529"/>
      <c r="J23" s="605"/>
      <c r="K23" s="529"/>
      <c r="L23" s="605"/>
      <c r="M23" s="534"/>
      <c r="N23" s="605"/>
      <c r="O23" s="529"/>
      <c r="P23" s="605"/>
      <c r="Q23" s="529"/>
      <c r="R23" s="605"/>
      <c r="S23" s="535"/>
    </row>
    <row r="24" spans="1:19" ht="14.4" customHeight="1" x14ac:dyDescent="0.3">
      <c r="A24" s="553" t="s">
        <v>2059</v>
      </c>
      <c r="B24" s="605">
        <v>484</v>
      </c>
      <c r="C24" s="529">
        <v>1</v>
      </c>
      <c r="D24" s="605">
        <v>151.32999999999998</v>
      </c>
      <c r="E24" s="529">
        <v>0.3126652892561983</v>
      </c>
      <c r="F24" s="605">
        <v>126</v>
      </c>
      <c r="G24" s="534">
        <v>0.26033057851239672</v>
      </c>
      <c r="H24" s="605"/>
      <c r="I24" s="529"/>
      <c r="J24" s="605"/>
      <c r="K24" s="529"/>
      <c r="L24" s="605"/>
      <c r="M24" s="534"/>
      <c r="N24" s="605"/>
      <c r="O24" s="529"/>
      <c r="P24" s="605"/>
      <c r="Q24" s="529"/>
      <c r="R24" s="605"/>
      <c r="S24" s="535"/>
    </row>
    <row r="25" spans="1:19" ht="14.4" customHeight="1" x14ac:dyDescent="0.3">
      <c r="A25" s="553" t="s">
        <v>2060</v>
      </c>
      <c r="B25" s="605">
        <v>350</v>
      </c>
      <c r="C25" s="529">
        <v>1</v>
      </c>
      <c r="D25" s="605">
        <v>2622</v>
      </c>
      <c r="E25" s="529">
        <v>7.4914285714285711</v>
      </c>
      <c r="F25" s="605"/>
      <c r="G25" s="534"/>
      <c r="H25" s="605"/>
      <c r="I25" s="529"/>
      <c r="J25" s="605"/>
      <c r="K25" s="529"/>
      <c r="L25" s="605"/>
      <c r="M25" s="534"/>
      <c r="N25" s="605"/>
      <c r="O25" s="529"/>
      <c r="P25" s="605"/>
      <c r="Q25" s="529"/>
      <c r="R25" s="605"/>
      <c r="S25" s="535"/>
    </row>
    <row r="26" spans="1:19" ht="14.4" customHeight="1" x14ac:dyDescent="0.3">
      <c r="A26" s="553" t="s">
        <v>2061</v>
      </c>
      <c r="B26" s="605">
        <v>1331</v>
      </c>
      <c r="C26" s="529">
        <v>1</v>
      </c>
      <c r="D26" s="605">
        <v>354</v>
      </c>
      <c r="E26" s="529">
        <v>0.26596543951915852</v>
      </c>
      <c r="F26" s="605">
        <v>793</v>
      </c>
      <c r="G26" s="534">
        <v>0.59579263711495112</v>
      </c>
      <c r="H26" s="605"/>
      <c r="I26" s="529"/>
      <c r="J26" s="605"/>
      <c r="K26" s="529"/>
      <c r="L26" s="605"/>
      <c r="M26" s="534"/>
      <c r="N26" s="605"/>
      <c r="O26" s="529"/>
      <c r="P26" s="605"/>
      <c r="Q26" s="529"/>
      <c r="R26" s="605"/>
      <c r="S26" s="535"/>
    </row>
    <row r="27" spans="1:19" ht="14.4" customHeight="1" x14ac:dyDescent="0.3">
      <c r="A27" s="553" t="s">
        <v>2062</v>
      </c>
      <c r="B27" s="605">
        <v>232</v>
      </c>
      <c r="C27" s="529">
        <v>1</v>
      </c>
      <c r="D27" s="605">
        <v>1515.33</v>
      </c>
      <c r="E27" s="529">
        <v>6.5315948275862068</v>
      </c>
      <c r="F27" s="605"/>
      <c r="G27" s="534"/>
      <c r="H27" s="605"/>
      <c r="I27" s="529"/>
      <c r="J27" s="605"/>
      <c r="K27" s="529"/>
      <c r="L27" s="605"/>
      <c r="M27" s="534"/>
      <c r="N27" s="605"/>
      <c r="O27" s="529"/>
      <c r="P27" s="605"/>
      <c r="Q27" s="529"/>
      <c r="R27" s="605"/>
      <c r="S27" s="535"/>
    </row>
    <row r="28" spans="1:19" ht="14.4" customHeight="1" x14ac:dyDescent="0.3">
      <c r="A28" s="553" t="s">
        <v>2063</v>
      </c>
      <c r="B28" s="605">
        <v>30517</v>
      </c>
      <c r="C28" s="529">
        <v>1</v>
      </c>
      <c r="D28" s="605">
        <v>8706.33</v>
      </c>
      <c r="E28" s="529">
        <v>0.28529442605760724</v>
      </c>
      <c r="F28" s="605">
        <v>27051</v>
      </c>
      <c r="G28" s="534">
        <v>0.88642396041550608</v>
      </c>
      <c r="H28" s="605"/>
      <c r="I28" s="529"/>
      <c r="J28" s="605"/>
      <c r="K28" s="529"/>
      <c r="L28" s="605"/>
      <c r="M28" s="534"/>
      <c r="N28" s="605"/>
      <c r="O28" s="529"/>
      <c r="P28" s="605"/>
      <c r="Q28" s="529"/>
      <c r="R28" s="605"/>
      <c r="S28" s="535"/>
    </row>
    <row r="29" spans="1:19" ht="14.4" customHeight="1" x14ac:dyDescent="0.3">
      <c r="A29" s="553" t="s">
        <v>2064</v>
      </c>
      <c r="B29" s="605">
        <v>784</v>
      </c>
      <c r="C29" s="529">
        <v>1</v>
      </c>
      <c r="D29" s="605">
        <v>235</v>
      </c>
      <c r="E29" s="529">
        <v>0.29974489795918369</v>
      </c>
      <c r="F29" s="605"/>
      <c r="G29" s="534"/>
      <c r="H29" s="605"/>
      <c r="I29" s="529"/>
      <c r="J29" s="605"/>
      <c r="K29" s="529"/>
      <c r="L29" s="605"/>
      <c r="M29" s="534"/>
      <c r="N29" s="605"/>
      <c r="O29" s="529"/>
      <c r="P29" s="605"/>
      <c r="Q29" s="529"/>
      <c r="R29" s="605"/>
      <c r="S29" s="535"/>
    </row>
    <row r="30" spans="1:19" ht="14.4" customHeight="1" x14ac:dyDescent="0.3">
      <c r="A30" s="553" t="s">
        <v>2065</v>
      </c>
      <c r="B30" s="605"/>
      <c r="C30" s="529"/>
      <c r="D30" s="605">
        <v>774.66</v>
      </c>
      <c r="E30" s="529"/>
      <c r="F30" s="605"/>
      <c r="G30" s="534"/>
      <c r="H30" s="605"/>
      <c r="I30" s="529"/>
      <c r="J30" s="605"/>
      <c r="K30" s="529"/>
      <c r="L30" s="605"/>
      <c r="M30" s="534"/>
      <c r="N30" s="605"/>
      <c r="O30" s="529"/>
      <c r="P30" s="605"/>
      <c r="Q30" s="529"/>
      <c r="R30" s="605"/>
      <c r="S30" s="535"/>
    </row>
    <row r="31" spans="1:19" ht="14.4" customHeight="1" thickBot="1" x14ac:dyDescent="0.35">
      <c r="A31" s="607" t="s">
        <v>2066</v>
      </c>
      <c r="B31" s="606">
        <v>8376</v>
      </c>
      <c r="C31" s="521">
        <v>1</v>
      </c>
      <c r="D31" s="606">
        <v>2361</v>
      </c>
      <c r="E31" s="521">
        <v>0.28187679083094558</v>
      </c>
      <c r="F31" s="606">
        <v>10061</v>
      </c>
      <c r="G31" s="526">
        <v>1.2011700095510984</v>
      </c>
      <c r="H31" s="606"/>
      <c r="I31" s="521"/>
      <c r="J31" s="606"/>
      <c r="K31" s="521"/>
      <c r="L31" s="606"/>
      <c r="M31" s="526"/>
      <c r="N31" s="606"/>
      <c r="O31" s="521"/>
      <c r="P31" s="606"/>
      <c r="Q31" s="521"/>
      <c r="R31" s="606"/>
      <c r="S31" s="5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2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7" t="s">
        <v>2107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829.2</v>
      </c>
      <c r="G3" s="104">
        <f t="shared" si="0"/>
        <v>364688.51</v>
      </c>
      <c r="H3" s="104"/>
      <c r="I3" s="104"/>
      <c r="J3" s="104">
        <f t="shared" si="0"/>
        <v>914</v>
      </c>
      <c r="K3" s="104">
        <f t="shared" si="0"/>
        <v>302699.48999999993</v>
      </c>
      <c r="L3" s="104"/>
      <c r="M3" s="104"/>
      <c r="N3" s="104">
        <f t="shared" si="0"/>
        <v>678</v>
      </c>
      <c r="O3" s="104">
        <f t="shared" si="0"/>
        <v>278775</v>
      </c>
      <c r="P3" s="75">
        <f>IF(G3=0,0,O3/G3)</f>
        <v>0.76441947677485089</v>
      </c>
      <c r="Q3" s="105">
        <f>IF(N3=0,0,O3/N3)</f>
        <v>411.1725663716814</v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98</v>
      </c>
      <c r="E4" s="400" t="s">
        <v>70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2067</v>
      </c>
      <c r="B6" s="451" t="s">
        <v>1835</v>
      </c>
      <c r="C6" s="451" t="s">
        <v>1859</v>
      </c>
      <c r="D6" s="451" t="s">
        <v>1883</v>
      </c>
      <c r="E6" s="451" t="s">
        <v>1884</v>
      </c>
      <c r="F6" s="454">
        <v>2</v>
      </c>
      <c r="G6" s="454">
        <v>468</v>
      </c>
      <c r="H6" s="454">
        <v>1</v>
      </c>
      <c r="I6" s="454">
        <v>234</v>
      </c>
      <c r="J6" s="454">
        <v>3</v>
      </c>
      <c r="K6" s="454">
        <v>705</v>
      </c>
      <c r="L6" s="454">
        <v>1.5064102564102564</v>
      </c>
      <c r="M6" s="454">
        <v>235</v>
      </c>
      <c r="N6" s="454"/>
      <c r="O6" s="454"/>
      <c r="P6" s="474"/>
      <c r="Q6" s="540"/>
    </row>
    <row r="7" spans="1:17" ht="14.4" customHeight="1" x14ac:dyDescent="0.3">
      <c r="A7" s="528" t="s">
        <v>2067</v>
      </c>
      <c r="B7" s="529" t="s">
        <v>1835</v>
      </c>
      <c r="C7" s="529" t="s">
        <v>1859</v>
      </c>
      <c r="D7" s="529" t="s">
        <v>1885</v>
      </c>
      <c r="E7" s="529" t="s">
        <v>1886</v>
      </c>
      <c r="F7" s="541">
        <v>1</v>
      </c>
      <c r="G7" s="541">
        <v>118</v>
      </c>
      <c r="H7" s="541">
        <v>1</v>
      </c>
      <c r="I7" s="541">
        <v>118</v>
      </c>
      <c r="J7" s="541">
        <v>1</v>
      </c>
      <c r="K7" s="541">
        <v>118</v>
      </c>
      <c r="L7" s="541">
        <v>1</v>
      </c>
      <c r="M7" s="541">
        <v>118</v>
      </c>
      <c r="N7" s="541">
        <v>3</v>
      </c>
      <c r="O7" s="541">
        <v>378</v>
      </c>
      <c r="P7" s="534">
        <v>3.2033898305084745</v>
      </c>
      <c r="Q7" s="542">
        <v>126</v>
      </c>
    </row>
    <row r="8" spans="1:17" ht="14.4" customHeight="1" x14ac:dyDescent="0.3">
      <c r="A8" s="528" t="s">
        <v>2067</v>
      </c>
      <c r="B8" s="529" t="s">
        <v>1835</v>
      </c>
      <c r="C8" s="529" t="s">
        <v>1859</v>
      </c>
      <c r="D8" s="529" t="s">
        <v>1903</v>
      </c>
      <c r="E8" s="529" t="s">
        <v>1904</v>
      </c>
      <c r="F8" s="541"/>
      <c r="G8" s="541"/>
      <c r="H8" s="541"/>
      <c r="I8" s="541"/>
      <c r="J8" s="541">
        <v>2</v>
      </c>
      <c r="K8" s="541">
        <v>33.33</v>
      </c>
      <c r="L8" s="541"/>
      <c r="M8" s="541">
        <v>16.664999999999999</v>
      </c>
      <c r="N8" s="541"/>
      <c r="O8" s="541"/>
      <c r="P8" s="534"/>
      <c r="Q8" s="542"/>
    </row>
    <row r="9" spans="1:17" ht="14.4" customHeight="1" x14ac:dyDescent="0.3">
      <c r="A9" s="528" t="s">
        <v>2067</v>
      </c>
      <c r="B9" s="529" t="s">
        <v>1835</v>
      </c>
      <c r="C9" s="529" t="s">
        <v>1859</v>
      </c>
      <c r="D9" s="529" t="s">
        <v>1948</v>
      </c>
      <c r="E9" s="529" t="s">
        <v>1949</v>
      </c>
      <c r="F9" s="541">
        <v>1</v>
      </c>
      <c r="G9" s="541">
        <v>121</v>
      </c>
      <c r="H9" s="541">
        <v>1</v>
      </c>
      <c r="I9" s="541">
        <v>121</v>
      </c>
      <c r="J9" s="541"/>
      <c r="K9" s="541"/>
      <c r="L9" s="541"/>
      <c r="M9" s="541"/>
      <c r="N9" s="541"/>
      <c r="O9" s="541"/>
      <c r="P9" s="534"/>
      <c r="Q9" s="542"/>
    </row>
    <row r="10" spans="1:17" ht="14.4" customHeight="1" x14ac:dyDescent="0.3">
      <c r="A10" s="528" t="s">
        <v>2068</v>
      </c>
      <c r="B10" s="529" t="s">
        <v>1835</v>
      </c>
      <c r="C10" s="529" t="s">
        <v>1859</v>
      </c>
      <c r="D10" s="529" t="s">
        <v>1883</v>
      </c>
      <c r="E10" s="529" t="s">
        <v>1884</v>
      </c>
      <c r="F10" s="541"/>
      <c r="G10" s="541"/>
      <c r="H10" s="541"/>
      <c r="I10" s="541"/>
      <c r="J10" s="541">
        <v>1</v>
      </c>
      <c r="K10" s="541">
        <v>235</v>
      </c>
      <c r="L10" s="541"/>
      <c r="M10" s="541">
        <v>235</v>
      </c>
      <c r="N10" s="541">
        <v>1</v>
      </c>
      <c r="O10" s="541">
        <v>251</v>
      </c>
      <c r="P10" s="534"/>
      <c r="Q10" s="542">
        <v>251</v>
      </c>
    </row>
    <row r="11" spans="1:17" ht="14.4" customHeight="1" x14ac:dyDescent="0.3">
      <c r="A11" s="528" t="s">
        <v>2068</v>
      </c>
      <c r="B11" s="529" t="s">
        <v>1835</v>
      </c>
      <c r="C11" s="529" t="s">
        <v>1859</v>
      </c>
      <c r="D11" s="529" t="s">
        <v>1885</v>
      </c>
      <c r="E11" s="529" t="s">
        <v>1886</v>
      </c>
      <c r="F11" s="541"/>
      <c r="G11" s="541"/>
      <c r="H11" s="541"/>
      <c r="I11" s="541"/>
      <c r="J11" s="541">
        <v>6</v>
      </c>
      <c r="K11" s="541">
        <v>708</v>
      </c>
      <c r="L11" s="541"/>
      <c r="M11" s="541">
        <v>118</v>
      </c>
      <c r="N11" s="541">
        <v>1</v>
      </c>
      <c r="O11" s="541">
        <v>126</v>
      </c>
      <c r="P11" s="534"/>
      <c r="Q11" s="542">
        <v>126</v>
      </c>
    </row>
    <row r="12" spans="1:17" ht="14.4" customHeight="1" x14ac:dyDescent="0.3">
      <c r="A12" s="528" t="s">
        <v>2068</v>
      </c>
      <c r="B12" s="529" t="s">
        <v>1835</v>
      </c>
      <c r="C12" s="529" t="s">
        <v>1859</v>
      </c>
      <c r="D12" s="529" t="s">
        <v>1903</v>
      </c>
      <c r="E12" s="529" t="s">
        <v>1904</v>
      </c>
      <c r="F12" s="541"/>
      <c r="G12" s="541"/>
      <c r="H12" s="541"/>
      <c r="I12" s="541"/>
      <c r="J12" s="541">
        <v>2</v>
      </c>
      <c r="K12" s="541">
        <v>66.66</v>
      </c>
      <c r="L12" s="541"/>
      <c r="M12" s="541">
        <v>33.33</v>
      </c>
      <c r="N12" s="541"/>
      <c r="O12" s="541"/>
      <c r="P12" s="534"/>
      <c r="Q12" s="542"/>
    </row>
    <row r="13" spans="1:17" ht="14.4" customHeight="1" x14ac:dyDescent="0.3">
      <c r="A13" s="528" t="s">
        <v>2068</v>
      </c>
      <c r="B13" s="529" t="s">
        <v>1835</v>
      </c>
      <c r="C13" s="529" t="s">
        <v>1859</v>
      </c>
      <c r="D13" s="529" t="s">
        <v>1917</v>
      </c>
      <c r="E13" s="529" t="s">
        <v>1918</v>
      </c>
      <c r="F13" s="541"/>
      <c r="G13" s="541"/>
      <c r="H13" s="541"/>
      <c r="I13" s="541"/>
      <c r="J13" s="541">
        <v>1</v>
      </c>
      <c r="K13" s="541">
        <v>492</v>
      </c>
      <c r="L13" s="541"/>
      <c r="M13" s="541">
        <v>492</v>
      </c>
      <c r="N13" s="541"/>
      <c r="O13" s="541"/>
      <c r="P13" s="534"/>
      <c r="Q13" s="542"/>
    </row>
    <row r="14" spans="1:17" ht="14.4" customHeight="1" x14ac:dyDescent="0.3">
      <c r="A14" s="528" t="s">
        <v>2068</v>
      </c>
      <c r="B14" s="529" t="s">
        <v>1835</v>
      </c>
      <c r="C14" s="529" t="s">
        <v>1859</v>
      </c>
      <c r="D14" s="529" t="s">
        <v>637</v>
      </c>
      <c r="E14" s="529" t="s">
        <v>2069</v>
      </c>
      <c r="F14" s="541"/>
      <c r="G14" s="541"/>
      <c r="H14" s="541"/>
      <c r="I14" s="541"/>
      <c r="J14" s="541">
        <v>2</v>
      </c>
      <c r="K14" s="541">
        <v>2386</v>
      </c>
      <c r="L14" s="541"/>
      <c r="M14" s="541">
        <v>1193</v>
      </c>
      <c r="N14" s="541"/>
      <c r="O14" s="541"/>
      <c r="P14" s="534"/>
      <c r="Q14" s="542"/>
    </row>
    <row r="15" spans="1:17" ht="14.4" customHeight="1" x14ac:dyDescent="0.3">
      <c r="A15" s="528" t="s">
        <v>2070</v>
      </c>
      <c r="B15" s="529" t="s">
        <v>1835</v>
      </c>
      <c r="C15" s="529" t="s">
        <v>1859</v>
      </c>
      <c r="D15" s="529" t="s">
        <v>1870</v>
      </c>
      <c r="E15" s="529" t="s">
        <v>1871</v>
      </c>
      <c r="F15" s="541">
        <v>1</v>
      </c>
      <c r="G15" s="541">
        <v>35</v>
      </c>
      <c r="H15" s="541">
        <v>1</v>
      </c>
      <c r="I15" s="541">
        <v>35</v>
      </c>
      <c r="J15" s="541"/>
      <c r="K15" s="541"/>
      <c r="L15" s="541"/>
      <c r="M15" s="541"/>
      <c r="N15" s="541"/>
      <c r="O15" s="541"/>
      <c r="P15" s="534"/>
      <c r="Q15" s="542"/>
    </row>
    <row r="16" spans="1:17" ht="14.4" customHeight="1" x14ac:dyDescent="0.3">
      <c r="A16" s="528" t="s">
        <v>2070</v>
      </c>
      <c r="B16" s="529" t="s">
        <v>1835</v>
      </c>
      <c r="C16" s="529" t="s">
        <v>1859</v>
      </c>
      <c r="D16" s="529" t="s">
        <v>1883</v>
      </c>
      <c r="E16" s="529" t="s">
        <v>1884</v>
      </c>
      <c r="F16" s="541">
        <v>3</v>
      </c>
      <c r="G16" s="541">
        <v>700</v>
      </c>
      <c r="H16" s="541">
        <v>1</v>
      </c>
      <c r="I16" s="541">
        <v>233.33333333333334</v>
      </c>
      <c r="J16" s="541">
        <v>2</v>
      </c>
      <c r="K16" s="541">
        <v>470</v>
      </c>
      <c r="L16" s="541">
        <v>0.67142857142857137</v>
      </c>
      <c r="M16" s="541">
        <v>235</v>
      </c>
      <c r="N16" s="541">
        <v>2</v>
      </c>
      <c r="O16" s="541">
        <v>502</v>
      </c>
      <c r="P16" s="534">
        <v>0.71714285714285719</v>
      </c>
      <c r="Q16" s="542">
        <v>251</v>
      </c>
    </row>
    <row r="17" spans="1:17" ht="14.4" customHeight="1" x14ac:dyDescent="0.3">
      <c r="A17" s="528" t="s">
        <v>2070</v>
      </c>
      <c r="B17" s="529" t="s">
        <v>1835</v>
      </c>
      <c r="C17" s="529" t="s">
        <v>1859</v>
      </c>
      <c r="D17" s="529" t="s">
        <v>1885</v>
      </c>
      <c r="E17" s="529" t="s">
        <v>1886</v>
      </c>
      <c r="F17" s="541">
        <v>8</v>
      </c>
      <c r="G17" s="541">
        <v>940</v>
      </c>
      <c r="H17" s="541">
        <v>1</v>
      </c>
      <c r="I17" s="541">
        <v>117.5</v>
      </c>
      <c r="J17" s="541">
        <v>7</v>
      </c>
      <c r="K17" s="541">
        <v>826</v>
      </c>
      <c r="L17" s="541">
        <v>0.87872340425531914</v>
      </c>
      <c r="M17" s="541">
        <v>118</v>
      </c>
      <c r="N17" s="541">
        <v>9</v>
      </c>
      <c r="O17" s="541">
        <v>1134</v>
      </c>
      <c r="P17" s="534">
        <v>1.2063829787234042</v>
      </c>
      <c r="Q17" s="542">
        <v>126</v>
      </c>
    </row>
    <row r="18" spans="1:17" ht="14.4" customHeight="1" x14ac:dyDescent="0.3">
      <c r="A18" s="528" t="s">
        <v>2070</v>
      </c>
      <c r="B18" s="529" t="s">
        <v>1835</v>
      </c>
      <c r="C18" s="529" t="s">
        <v>1859</v>
      </c>
      <c r="D18" s="529" t="s">
        <v>1891</v>
      </c>
      <c r="E18" s="529" t="s">
        <v>1892</v>
      </c>
      <c r="F18" s="541"/>
      <c r="G18" s="541"/>
      <c r="H18" s="541"/>
      <c r="I18" s="541"/>
      <c r="J18" s="541"/>
      <c r="K18" s="541"/>
      <c r="L18" s="541"/>
      <c r="M18" s="541"/>
      <c r="N18" s="541">
        <v>2</v>
      </c>
      <c r="O18" s="541">
        <v>1358</v>
      </c>
      <c r="P18" s="534"/>
      <c r="Q18" s="542">
        <v>679</v>
      </c>
    </row>
    <row r="19" spans="1:17" ht="14.4" customHeight="1" x14ac:dyDescent="0.3">
      <c r="A19" s="528" t="s">
        <v>2070</v>
      </c>
      <c r="B19" s="529" t="s">
        <v>1835</v>
      </c>
      <c r="C19" s="529" t="s">
        <v>1859</v>
      </c>
      <c r="D19" s="529" t="s">
        <v>1903</v>
      </c>
      <c r="E19" s="529" t="s">
        <v>1904</v>
      </c>
      <c r="F19" s="541"/>
      <c r="G19" s="541"/>
      <c r="H19" s="541"/>
      <c r="I19" s="541"/>
      <c r="J19" s="541">
        <v>2</v>
      </c>
      <c r="K19" s="541">
        <v>33.33</v>
      </c>
      <c r="L19" s="541"/>
      <c r="M19" s="541">
        <v>16.664999999999999</v>
      </c>
      <c r="N19" s="541"/>
      <c r="O19" s="541"/>
      <c r="P19" s="534"/>
      <c r="Q19" s="542"/>
    </row>
    <row r="20" spans="1:17" ht="14.4" customHeight="1" x14ac:dyDescent="0.3">
      <c r="A20" s="528" t="s">
        <v>2070</v>
      </c>
      <c r="B20" s="529" t="s">
        <v>1835</v>
      </c>
      <c r="C20" s="529" t="s">
        <v>1859</v>
      </c>
      <c r="D20" s="529" t="s">
        <v>1911</v>
      </c>
      <c r="E20" s="529" t="s">
        <v>1912</v>
      </c>
      <c r="F20" s="541"/>
      <c r="G20" s="541"/>
      <c r="H20" s="541"/>
      <c r="I20" s="541"/>
      <c r="J20" s="541"/>
      <c r="K20" s="541"/>
      <c r="L20" s="541"/>
      <c r="M20" s="541"/>
      <c r="N20" s="541">
        <v>2</v>
      </c>
      <c r="O20" s="541">
        <v>172</v>
      </c>
      <c r="P20" s="534"/>
      <c r="Q20" s="542">
        <v>86</v>
      </c>
    </row>
    <row r="21" spans="1:17" ht="14.4" customHeight="1" x14ac:dyDescent="0.3">
      <c r="A21" s="528" t="s">
        <v>2070</v>
      </c>
      <c r="B21" s="529" t="s">
        <v>1835</v>
      </c>
      <c r="C21" s="529" t="s">
        <v>1859</v>
      </c>
      <c r="D21" s="529" t="s">
        <v>1940</v>
      </c>
      <c r="E21" s="529" t="s">
        <v>1941</v>
      </c>
      <c r="F21" s="541"/>
      <c r="G21" s="541"/>
      <c r="H21" s="541"/>
      <c r="I21" s="541"/>
      <c r="J21" s="541"/>
      <c r="K21" s="541"/>
      <c r="L21" s="541"/>
      <c r="M21" s="541"/>
      <c r="N21" s="541">
        <v>1</v>
      </c>
      <c r="O21" s="541">
        <v>716</v>
      </c>
      <c r="P21" s="534"/>
      <c r="Q21" s="542">
        <v>716</v>
      </c>
    </row>
    <row r="22" spans="1:17" ht="14.4" customHeight="1" x14ac:dyDescent="0.3">
      <c r="A22" s="528" t="s">
        <v>2070</v>
      </c>
      <c r="B22" s="529" t="s">
        <v>1835</v>
      </c>
      <c r="C22" s="529" t="s">
        <v>1859</v>
      </c>
      <c r="D22" s="529" t="s">
        <v>1950</v>
      </c>
      <c r="E22" s="529" t="s">
        <v>1951</v>
      </c>
      <c r="F22" s="541"/>
      <c r="G22" s="541"/>
      <c r="H22" s="541"/>
      <c r="I22" s="541"/>
      <c r="J22" s="541">
        <v>10</v>
      </c>
      <c r="K22" s="541">
        <v>3560</v>
      </c>
      <c r="L22" s="541"/>
      <c r="M22" s="541">
        <v>356</v>
      </c>
      <c r="N22" s="541"/>
      <c r="O22" s="541"/>
      <c r="P22" s="534"/>
      <c r="Q22" s="542"/>
    </row>
    <row r="23" spans="1:17" ht="14.4" customHeight="1" x14ac:dyDescent="0.3">
      <c r="A23" s="528" t="s">
        <v>2070</v>
      </c>
      <c r="B23" s="529" t="s">
        <v>1835</v>
      </c>
      <c r="C23" s="529" t="s">
        <v>1859</v>
      </c>
      <c r="D23" s="529" t="s">
        <v>2015</v>
      </c>
      <c r="E23" s="529" t="s">
        <v>2016</v>
      </c>
      <c r="F23" s="541"/>
      <c r="G23" s="541"/>
      <c r="H23" s="541"/>
      <c r="I23" s="541"/>
      <c r="J23" s="541">
        <v>1</v>
      </c>
      <c r="K23" s="541">
        <v>628</v>
      </c>
      <c r="L23" s="541"/>
      <c r="M23" s="541">
        <v>628</v>
      </c>
      <c r="N23" s="541"/>
      <c r="O23" s="541"/>
      <c r="P23" s="534"/>
      <c r="Q23" s="542"/>
    </row>
    <row r="24" spans="1:17" ht="14.4" customHeight="1" x14ac:dyDescent="0.3">
      <c r="A24" s="528" t="s">
        <v>2070</v>
      </c>
      <c r="B24" s="529" t="s">
        <v>1835</v>
      </c>
      <c r="C24" s="529" t="s">
        <v>1859</v>
      </c>
      <c r="D24" s="529" t="s">
        <v>1956</v>
      </c>
      <c r="E24" s="529" t="s">
        <v>1957</v>
      </c>
      <c r="F24" s="541"/>
      <c r="G24" s="541"/>
      <c r="H24" s="541"/>
      <c r="I24" s="541"/>
      <c r="J24" s="541">
        <v>1</v>
      </c>
      <c r="K24" s="541">
        <v>243</v>
      </c>
      <c r="L24" s="541"/>
      <c r="M24" s="541">
        <v>243</v>
      </c>
      <c r="N24" s="541">
        <v>1</v>
      </c>
      <c r="O24" s="541">
        <v>247</v>
      </c>
      <c r="P24" s="534"/>
      <c r="Q24" s="542">
        <v>247</v>
      </c>
    </row>
    <row r="25" spans="1:17" ht="14.4" customHeight="1" x14ac:dyDescent="0.3">
      <c r="A25" s="528" t="s">
        <v>2070</v>
      </c>
      <c r="B25" s="529" t="s">
        <v>1835</v>
      </c>
      <c r="C25" s="529" t="s">
        <v>1859</v>
      </c>
      <c r="D25" s="529" t="s">
        <v>1966</v>
      </c>
      <c r="E25" s="529" t="s">
        <v>1967</v>
      </c>
      <c r="F25" s="541"/>
      <c r="G25" s="541"/>
      <c r="H25" s="541"/>
      <c r="I25" s="541"/>
      <c r="J25" s="541"/>
      <c r="K25" s="541"/>
      <c r="L25" s="541"/>
      <c r="M25" s="541"/>
      <c r="N25" s="541">
        <v>1</v>
      </c>
      <c r="O25" s="541">
        <v>840</v>
      </c>
      <c r="P25" s="534"/>
      <c r="Q25" s="542">
        <v>840</v>
      </c>
    </row>
    <row r="26" spans="1:17" ht="14.4" customHeight="1" x14ac:dyDescent="0.3">
      <c r="A26" s="528" t="s">
        <v>2071</v>
      </c>
      <c r="B26" s="529" t="s">
        <v>1835</v>
      </c>
      <c r="C26" s="529" t="s">
        <v>1836</v>
      </c>
      <c r="D26" s="529" t="s">
        <v>2072</v>
      </c>
      <c r="E26" s="529"/>
      <c r="F26" s="541">
        <v>0.2</v>
      </c>
      <c r="G26" s="541">
        <v>75.95</v>
      </c>
      <c r="H26" s="541">
        <v>1</v>
      </c>
      <c r="I26" s="541">
        <v>379.75</v>
      </c>
      <c r="J26" s="541"/>
      <c r="K26" s="541"/>
      <c r="L26" s="541"/>
      <c r="M26" s="541"/>
      <c r="N26" s="541"/>
      <c r="O26" s="541"/>
      <c r="P26" s="534"/>
      <c r="Q26" s="542"/>
    </row>
    <row r="27" spans="1:17" ht="14.4" customHeight="1" x14ac:dyDescent="0.3">
      <c r="A27" s="528" t="s">
        <v>2071</v>
      </c>
      <c r="B27" s="529" t="s">
        <v>1835</v>
      </c>
      <c r="C27" s="529" t="s">
        <v>1836</v>
      </c>
      <c r="D27" s="529" t="s">
        <v>1849</v>
      </c>
      <c r="E27" s="529" t="s">
        <v>1850</v>
      </c>
      <c r="F27" s="541">
        <v>1</v>
      </c>
      <c r="G27" s="541">
        <v>151.56</v>
      </c>
      <c r="H27" s="541">
        <v>1</v>
      </c>
      <c r="I27" s="541">
        <v>151.56</v>
      </c>
      <c r="J27" s="541"/>
      <c r="K27" s="541"/>
      <c r="L27" s="541"/>
      <c r="M27" s="541"/>
      <c r="N27" s="541"/>
      <c r="O27" s="541"/>
      <c r="P27" s="534"/>
      <c r="Q27" s="542"/>
    </row>
    <row r="28" spans="1:17" ht="14.4" customHeight="1" x14ac:dyDescent="0.3">
      <c r="A28" s="528" t="s">
        <v>2071</v>
      </c>
      <c r="B28" s="529" t="s">
        <v>1835</v>
      </c>
      <c r="C28" s="529" t="s">
        <v>1852</v>
      </c>
      <c r="D28" s="529" t="s">
        <v>2073</v>
      </c>
      <c r="E28" s="529" t="s">
        <v>2074</v>
      </c>
      <c r="F28" s="541"/>
      <c r="G28" s="541"/>
      <c r="H28" s="541"/>
      <c r="I28" s="541"/>
      <c r="J28" s="541">
        <v>2</v>
      </c>
      <c r="K28" s="541">
        <v>640.88</v>
      </c>
      <c r="L28" s="541"/>
      <c r="M28" s="541">
        <v>320.44</v>
      </c>
      <c r="N28" s="541"/>
      <c r="O28" s="541"/>
      <c r="P28" s="534"/>
      <c r="Q28" s="542"/>
    </row>
    <row r="29" spans="1:17" ht="14.4" customHeight="1" x14ac:dyDescent="0.3">
      <c r="A29" s="528" t="s">
        <v>2071</v>
      </c>
      <c r="B29" s="529" t="s">
        <v>1835</v>
      </c>
      <c r="C29" s="529" t="s">
        <v>1859</v>
      </c>
      <c r="D29" s="529" t="s">
        <v>1870</v>
      </c>
      <c r="E29" s="529" t="s">
        <v>1871</v>
      </c>
      <c r="F29" s="541">
        <v>51</v>
      </c>
      <c r="G29" s="541">
        <v>1761</v>
      </c>
      <c r="H29" s="541">
        <v>1</v>
      </c>
      <c r="I29" s="541">
        <v>34.529411764705884</v>
      </c>
      <c r="J29" s="541">
        <v>109</v>
      </c>
      <c r="K29" s="541">
        <v>3815</v>
      </c>
      <c r="L29" s="541">
        <v>2.1663827370812037</v>
      </c>
      <c r="M29" s="541">
        <v>35</v>
      </c>
      <c r="N29" s="541">
        <v>32</v>
      </c>
      <c r="O29" s="541">
        <v>1184</v>
      </c>
      <c r="P29" s="534">
        <v>0.67234525837592274</v>
      </c>
      <c r="Q29" s="542">
        <v>37</v>
      </c>
    </row>
    <row r="30" spans="1:17" ht="14.4" customHeight="1" x14ac:dyDescent="0.3">
      <c r="A30" s="528" t="s">
        <v>2071</v>
      </c>
      <c r="B30" s="529" t="s">
        <v>1835</v>
      </c>
      <c r="C30" s="529" t="s">
        <v>1859</v>
      </c>
      <c r="D30" s="529" t="s">
        <v>1883</v>
      </c>
      <c r="E30" s="529" t="s">
        <v>1884</v>
      </c>
      <c r="F30" s="541">
        <v>3</v>
      </c>
      <c r="G30" s="541">
        <v>700</v>
      </c>
      <c r="H30" s="541">
        <v>1</v>
      </c>
      <c r="I30" s="541">
        <v>233.33333333333334</v>
      </c>
      <c r="J30" s="541">
        <v>2</v>
      </c>
      <c r="K30" s="541">
        <v>470</v>
      </c>
      <c r="L30" s="541">
        <v>0.67142857142857137</v>
      </c>
      <c r="M30" s="541">
        <v>235</v>
      </c>
      <c r="N30" s="541">
        <v>1</v>
      </c>
      <c r="O30" s="541">
        <v>251</v>
      </c>
      <c r="P30" s="534">
        <v>0.3585714285714286</v>
      </c>
      <c r="Q30" s="542">
        <v>251</v>
      </c>
    </row>
    <row r="31" spans="1:17" ht="14.4" customHeight="1" x14ac:dyDescent="0.3">
      <c r="A31" s="528" t="s">
        <v>2071</v>
      </c>
      <c r="B31" s="529" t="s">
        <v>1835</v>
      </c>
      <c r="C31" s="529" t="s">
        <v>1859</v>
      </c>
      <c r="D31" s="529" t="s">
        <v>1885</v>
      </c>
      <c r="E31" s="529" t="s">
        <v>1886</v>
      </c>
      <c r="F31" s="541">
        <v>13</v>
      </c>
      <c r="G31" s="541">
        <v>1524</v>
      </c>
      <c r="H31" s="541">
        <v>1</v>
      </c>
      <c r="I31" s="541">
        <v>117.23076923076923</v>
      </c>
      <c r="J31" s="541">
        <v>13</v>
      </c>
      <c r="K31" s="541">
        <v>1534</v>
      </c>
      <c r="L31" s="541">
        <v>1.0065616797900263</v>
      </c>
      <c r="M31" s="541">
        <v>118</v>
      </c>
      <c r="N31" s="541">
        <v>9</v>
      </c>
      <c r="O31" s="541">
        <v>1134</v>
      </c>
      <c r="P31" s="534">
        <v>0.74409448818897639</v>
      </c>
      <c r="Q31" s="542">
        <v>126</v>
      </c>
    </row>
    <row r="32" spans="1:17" ht="14.4" customHeight="1" x14ac:dyDescent="0.3">
      <c r="A32" s="528" t="s">
        <v>2071</v>
      </c>
      <c r="B32" s="529" t="s">
        <v>1835</v>
      </c>
      <c r="C32" s="529" t="s">
        <v>1859</v>
      </c>
      <c r="D32" s="529" t="s">
        <v>1887</v>
      </c>
      <c r="E32" s="529" t="s">
        <v>1888</v>
      </c>
      <c r="F32" s="541"/>
      <c r="G32" s="541"/>
      <c r="H32" s="541"/>
      <c r="I32" s="541"/>
      <c r="J32" s="541">
        <v>5</v>
      </c>
      <c r="K32" s="541">
        <v>2660</v>
      </c>
      <c r="L32" s="541"/>
      <c r="M32" s="541">
        <v>532</v>
      </c>
      <c r="N32" s="541"/>
      <c r="O32" s="541"/>
      <c r="P32" s="534"/>
      <c r="Q32" s="542"/>
    </row>
    <row r="33" spans="1:17" ht="14.4" customHeight="1" x14ac:dyDescent="0.3">
      <c r="A33" s="528" t="s">
        <v>2071</v>
      </c>
      <c r="B33" s="529" t="s">
        <v>1835</v>
      </c>
      <c r="C33" s="529" t="s">
        <v>1859</v>
      </c>
      <c r="D33" s="529" t="s">
        <v>1889</v>
      </c>
      <c r="E33" s="529" t="s">
        <v>1890</v>
      </c>
      <c r="F33" s="541"/>
      <c r="G33" s="541"/>
      <c r="H33" s="541"/>
      <c r="I33" s="541"/>
      <c r="J33" s="541">
        <v>1</v>
      </c>
      <c r="K33" s="541">
        <v>486</v>
      </c>
      <c r="L33" s="541"/>
      <c r="M33" s="541">
        <v>486</v>
      </c>
      <c r="N33" s="541"/>
      <c r="O33" s="541"/>
      <c r="P33" s="534"/>
      <c r="Q33" s="542"/>
    </row>
    <row r="34" spans="1:17" ht="14.4" customHeight="1" x14ac:dyDescent="0.3">
      <c r="A34" s="528" t="s">
        <v>2071</v>
      </c>
      <c r="B34" s="529" t="s">
        <v>1835</v>
      </c>
      <c r="C34" s="529" t="s">
        <v>1859</v>
      </c>
      <c r="D34" s="529" t="s">
        <v>1891</v>
      </c>
      <c r="E34" s="529" t="s">
        <v>1892</v>
      </c>
      <c r="F34" s="541"/>
      <c r="G34" s="541"/>
      <c r="H34" s="541"/>
      <c r="I34" s="541"/>
      <c r="J34" s="541">
        <v>3</v>
      </c>
      <c r="K34" s="541">
        <v>1998</v>
      </c>
      <c r="L34" s="541"/>
      <c r="M34" s="541">
        <v>666</v>
      </c>
      <c r="N34" s="541"/>
      <c r="O34" s="541"/>
      <c r="P34" s="534"/>
      <c r="Q34" s="542"/>
    </row>
    <row r="35" spans="1:17" ht="14.4" customHeight="1" x14ac:dyDescent="0.3">
      <c r="A35" s="528" t="s">
        <v>2071</v>
      </c>
      <c r="B35" s="529" t="s">
        <v>1835</v>
      </c>
      <c r="C35" s="529" t="s">
        <v>1859</v>
      </c>
      <c r="D35" s="529" t="s">
        <v>1893</v>
      </c>
      <c r="E35" s="529" t="s">
        <v>1894</v>
      </c>
      <c r="F35" s="541"/>
      <c r="G35" s="541"/>
      <c r="H35" s="541"/>
      <c r="I35" s="541"/>
      <c r="J35" s="541">
        <v>9</v>
      </c>
      <c r="K35" s="541">
        <v>9108</v>
      </c>
      <c r="L35" s="541"/>
      <c r="M35" s="541">
        <v>1012</v>
      </c>
      <c r="N35" s="541">
        <v>7</v>
      </c>
      <c r="O35" s="541">
        <v>7217</v>
      </c>
      <c r="P35" s="534"/>
      <c r="Q35" s="542">
        <v>1031</v>
      </c>
    </row>
    <row r="36" spans="1:17" ht="14.4" customHeight="1" x14ac:dyDescent="0.3">
      <c r="A36" s="528" t="s">
        <v>2071</v>
      </c>
      <c r="B36" s="529" t="s">
        <v>1835</v>
      </c>
      <c r="C36" s="529" t="s">
        <v>1859</v>
      </c>
      <c r="D36" s="529" t="s">
        <v>1993</v>
      </c>
      <c r="E36" s="529" t="s">
        <v>1994</v>
      </c>
      <c r="F36" s="541"/>
      <c r="G36" s="541"/>
      <c r="H36" s="541"/>
      <c r="I36" s="541"/>
      <c r="J36" s="541">
        <v>5</v>
      </c>
      <c r="K36" s="541">
        <v>10085</v>
      </c>
      <c r="L36" s="541"/>
      <c r="M36" s="541">
        <v>2017</v>
      </c>
      <c r="N36" s="541">
        <v>3</v>
      </c>
      <c r="O36" s="541">
        <v>6294</v>
      </c>
      <c r="P36" s="534"/>
      <c r="Q36" s="542">
        <v>2098</v>
      </c>
    </row>
    <row r="37" spans="1:17" ht="14.4" customHeight="1" x14ac:dyDescent="0.3">
      <c r="A37" s="528" t="s">
        <v>2071</v>
      </c>
      <c r="B37" s="529" t="s">
        <v>1835</v>
      </c>
      <c r="C37" s="529" t="s">
        <v>1859</v>
      </c>
      <c r="D37" s="529" t="s">
        <v>1995</v>
      </c>
      <c r="E37" s="529" t="s">
        <v>1996</v>
      </c>
      <c r="F37" s="541">
        <v>4</v>
      </c>
      <c r="G37" s="541">
        <v>4916</v>
      </c>
      <c r="H37" s="541">
        <v>1</v>
      </c>
      <c r="I37" s="541">
        <v>1229</v>
      </c>
      <c r="J37" s="541"/>
      <c r="K37" s="541"/>
      <c r="L37" s="541"/>
      <c r="M37" s="541"/>
      <c r="N37" s="541"/>
      <c r="O37" s="541"/>
      <c r="P37" s="534"/>
      <c r="Q37" s="542"/>
    </row>
    <row r="38" spans="1:17" ht="14.4" customHeight="1" x14ac:dyDescent="0.3">
      <c r="A38" s="528" t="s">
        <v>2071</v>
      </c>
      <c r="B38" s="529" t="s">
        <v>1835</v>
      </c>
      <c r="C38" s="529" t="s">
        <v>1859</v>
      </c>
      <c r="D38" s="529" t="s">
        <v>1903</v>
      </c>
      <c r="E38" s="529" t="s">
        <v>1904</v>
      </c>
      <c r="F38" s="541"/>
      <c r="G38" s="541"/>
      <c r="H38" s="541"/>
      <c r="I38" s="541"/>
      <c r="J38" s="541">
        <v>6</v>
      </c>
      <c r="K38" s="541">
        <v>66.66</v>
      </c>
      <c r="L38" s="541"/>
      <c r="M38" s="541">
        <v>11.11</v>
      </c>
      <c r="N38" s="541"/>
      <c r="O38" s="541"/>
      <c r="P38" s="534"/>
      <c r="Q38" s="542"/>
    </row>
    <row r="39" spans="1:17" ht="14.4" customHeight="1" x14ac:dyDescent="0.3">
      <c r="A39" s="528" t="s">
        <v>2071</v>
      </c>
      <c r="B39" s="529" t="s">
        <v>1835</v>
      </c>
      <c r="C39" s="529" t="s">
        <v>1859</v>
      </c>
      <c r="D39" s="529" t="s">
        <v>1911</v>
      </c>
      <c r="E39" s="529" t="s">
        <v>1912</v>
      </c>
      <c r="F39" s="541">
        <v>6</v>
      </c>
      <c r="G39" s="541">
        <v>488</v>
      </c>
      <c r="H39" s="541">
        <v>1</v>
      </c>
      <c r="I39" s="541">
        <v>81.333333333333329</v>
      </c>
      <c r="J39" s="541">
        <v>5</v>
      </c>
      <c r="K39" s="541">
        <v>410</v>
      </c>
      <c r="L39" s="541">
        <v>0.8401639344262295</v>
      </c>
      <c r="M39" s="541">
        <v>82</v>
      </c>
      <c r="N39" s="541">
        <v>6</v>
      </c>
      <c r="O39" s="541">
        <v>516</v>
      </c>
      <c r="P39" s="534">
        <v>1.0573770491803278</v>
      </c>
      <c r="Q39" s="542">
        <v>86</v>
      </c>
    </row>
    <row r="40" spans="1:17" ht="14.4" customHeight="1" x14ac:dyDescent="0.3">
      <c r="A40" s="528" t="s">
        <v>2071</v>
      </c>
      <c r="B40" s="529" t="s">
        <v>1835</v>
      </c>
      <c r="C40" s="529" t="s">
        <v>1859</v>
      </c>
      <c r="D40" s="529" t="s">
        <v>1923</v>
      </c>
      <c r="E40" s="529" t="s">
        <v>1888</v>
      </c>
      <c r="F40" s="541">
        <v>5</v>
      </c>
      <c r="G40" s="541">
        <v>3365</v>
      </c>
      <c r="H40" s="541">
        <v>1</v>
      </c>
      <c r="I40" s="541">
        <v>673</v>
      </c>
      <c r="J40" s="541">
        <v>5</v>
      </c>
      <c r="K40" s="541">
        <v>3375</v>
      </c>
      <c r="L40" s="541">
        <v>1.0029717682020802</v>
      </c>
      <c r="M40" s="541">
        <v>675</v>
      </c>
      <c r="N40" s="541">
        <v>4</v>
      </c>
      <c r="O40" s="541">
        <v>2752</v>
      </c>
      <c r="P40" s="534">
        <v>0.81783060921248141</v>
      </c>
      <c r="Q40" s="542">
        <v>688</v>
      </c>
    </row>
    <row r="41" spans="1:17" ht="14.4" customHeight="1" x14ac:dyDescent="0.3">
      <c r="A41" s="528" t="s">
        <v>2071</v>
      </c>
      <c r="B41" s="529" t="s">
        <v>1835</v>
      </c>
      <c r="C41" s="529" t="s">
        <v>1859</v>
      </c>
      <c r="D41" s="529" t="s">
        <v>1934</v>
      </c>
      <c r="E41" s="529" t="s">
        <v>1935</v>
      </c>
      <c r="F41" s="541">
        <v>1</v>
      </c>
      <c r="G41" s="541">
        <v>1048</v>
      </c>
      <c r="H41" s="541">
        <v>1</v>
      </c>
      <c r="I41" s="541">
        <v>1048</v>
      </c>
      <c r="J41" s="541"/>
      <c r="K41" s="541"/>
      <c r="L41" s="541"/>
      <c r="M41" s="541"/>
      <c r="N41" s="541"/>
      <c r="O41" s="541"/>
      <c r="P41" s="534"/>
      <c r="Q41" s="542"/>
    </row>
    <row r="42" spans="1:17" ht="14.4" customHeight="1" x14ac:dyDescent="0.3">
      <c r="A42" s="528" t="s">
        <v>2071</v>
      </c>
      <c r="B42" s="529" t="s">
        <v>1835</v>
      </c>
      <c r="C42" s="529" t="s">
        <v>1859</v>
      </c>
      <c r="D42" s="529" t="s">
        <v>1940</v>
      </c>
      <c r="E42" s="529" t="s">
        <v>1941</v>
      </c>
      <c r="F42" s="541">
        <v>1</v>
      </c>
      <c r="G42" s="541">
        <v>684</v>
      </c>
      <c r="H42" s="541">
        <v>1</v>
      </c>
      <c r="I42" s="541">
        <v>684</v>
      </c>
      <c r="J42" s="541">
        <v>5</v>
      </c>
      <c r="K42" s="541">
        <v>3455</v>
      </c>
      <c r="L42" s="541">
        <v>5.0511695906432745</v>
      </c>
      <c r="M42" s="541">
        <v>691</v>
      </c>
      <c r="N42" s="541">
        <v>4</v>
      </c>
      <c r="O42" s="541">
        <v>2864</v>
      </c>
      <c r="P42" s="534">
        <v>4.1871345029239766</v>
      </c>
      <c r="Q42" s="542">
        <v>716</v>
      </c>
    </row>
    <row r="43" spans="1:17" ht="14.4" customHeight="1" x14ac:dyDescent="0.3">
      <c r="A43" s="528" t="s">
        <v>2071</v>
      </c>
      <c r="B43" s="529" t="s">
        <v>1835</v>
      </c>
      <c r="C43" s="529" t="s">
        <v>1859</v>
      </c>
      <c r="D43" s="529" t="s">
        <v>1944</v>
      </c>
      <c r="E43" s="529" t="s">
        <v>1945</v>
      </c>
      <c r="F43" s="541"/>
      <c r="G43" s="541"/>
      <c r="H43" s="541"/>
      <c r="I43" s="541"/>
      <c r="J43" s="541"/>
      <c r="K43" s="541"/>
      <c r="L43" s="541"/>
      <c r="M43" s="541"/>
      <c r="N43" s="541">
        <v>1</v>
      </c>
      <c r="O43" s="541">
        <v>183</v>
      </c>
      <c r="P43" s="534"/>
      <c r="Q43" s="542">
        <v>183</v>
      </c>
    </row>
    <row r="44" spans="1:17" ht="14.4" customHeight="1" x14ac:dyDescent="0.3">
      <c r="A44" s="528" t="s">
        <v>2071</v>
      </c>
      <c r="B44" s="529" t="s">
        <v>1835</v>
      </c>
      <c r="C44" s="529" t="s">
        <v>1859</v>
      </c>
      <c r="D44" s="529" t="s">
        <v>1950</v>
      </c>
      <c r="E44" s="529" t="s">
        <v>1951</v>
      </c>
      <c r="F44" s="541">
        <v>7</v>
      </c>
      <c r="G44" s="541">
        <v>2481</v>
      </c>
      <c r="H44" s="541">
        <v>1</v>
      </c>
      <c r="I44" s="541">
        <v>354.42857142857144</v>
      </c>
      <c r="J44" s="541">
        <v>4</v>
      </c>
      <c r="K44" s="541">
        <v>1424</v>
      </c>
      <c r="L44" s="541">
        <v>0.57396211205159209</v>
      </c>
      <c r="M44" s="541">
        <v>356</v>
      </c>
      <c r="N44" s="541">
        <v>4</v>
      </c>
      <c r="O44" s="541">
        <v>1456</v>
      </c>
      <c r="P44" s="534">
        <v>0.58686013704151552</v>
      </c>
      <c r="Q44" s="542">
        <v>364</v>
      </c>
    </row>
    <row r="45" spans="1:17" ht="14.4" customHeight="1" x14ac:dyDescent="0.3">
      <c r="A45" s="528" t="s">
        <v>2071</v>
      </c>
      <c r="B45" s="529" t="s">
        <v>1835</v>
      </c>
      <c r="C45" s="529" t="s">
        <v>1859</v>
      </c>
      <c r="D45" s="529" t="s">
        <v>2015</v>
      </c>
      <c r="E45" s="529" t="s">
        <v>2016</v>
      </c>
      <c r="F45" s="541"/>
      <c r="G45" s="541"/>
      <c r="H45" s="541"/>
      <c r="I45" s="541"/>
      <c r="J45" s="541">
        <v>1</v>
      </c>
      <c r="K45" s="541">
        <v>628</v>
      </c>
      <c r="L45" s="541"/>
      <c r="M45" s="541">
        <v>628</v>
      </c>
      <c r="N45" s="541"/>
      <c r="O45" s="541"/>
      <c r="P45" s="534"/>
      <c r="Q45" s="542"/>
    </row>
    <row r="46" spans="1:17" ht="14.4" customHeight="1" x14ac:dyDescent="0.3">
      <c r="A46" s="528" t="s">
        <v>2071</v>
      </c>
      <c r="B46" s="529" t="s">
        <v>1835</v>
      </c>
      <c r="C46" s="529" t="s">
        <v>1859</v>
      </c>
      <c r="D46" s="529" t="s">
        <v>1956</v>
      </c>
      <c r="E46" s="529" t="s">
        <v>1957</v>
      </c>
      <c r="F46" s="541"/>
      <c r="G46" s="541"/>
      <c r="H46" s="541"/>
      <c r="I46" s="541"/>
      <c r="J46" s="541">
        <v>1</v>
      </c>
      <c r="K46" s="541">
        <v>243</v>
      </c>
      <c r="L46" s="541"/>
      <c r="M46" s="541">
        <v>243</v>
      </c>
      <c r="N46" s="541"/>
      <c r="O46" s="541"/>
      <c r="P46" s="534"/>
      <c r="Q46" s="542"/>
    </row>
    <row r="47" spans="1:17" ht="14.4" customHeight="1" x14ac:dyDescent="0.3">
      <c r="A47" s="528" t="s">
        <v>2071</v>
      </c>
      <c r="B47" s="529" t="s">
        <v>1835</v>
      </c>
      <c r="C47" s="529" t="s">
        <v>1859</v>
      </c>
      <c r="D47" s="529" t="s">
        <v>1960</v>
      </c>
      <c r="E47" s="529" t="s">
        <v>1961</v>
      </c>
      <c r="F47" s="541">
        <v>1</v>
      </c>
      <c r="G47" s="541">
        <v>1653</v>
      </c>
      <c r="H47" s="541">
        <v>1</v>
      </c>
      <c r="I47" s="541">
        <v>1653</v>
      </c>
      <c r="J47" s="541"/>
      <c r="K47" s="541"/>
      <c r="L47" s="541"/>
      <c r="M47" s="541"/>
      <c r="N47" s="541">
        <v>1</v>
      </c>
      <c r="O47" s="541">
        <v>1734</v>
      </c>
      <c r="P47" s="534">
        <v>1.0490018148820326</v>
      </c>
      <c r="Q47" s="542">
        <v>1734</v>
      </c>
    </row>
    <row r="48" spans="1:17" ht="14.4" customHeight="1" x14ac:dyDescent="0.3">
      <c r="A48" s="528" t="s">
        <v>2071</v>
      </c>
      <c r="B48" s="529" t="s">
        <v>1835</v>
      </c>
      <c r="C48" s="529" t="s">
        <v>1859</v>
      </c>
      <c r="D48" s="529" t="s">
        <v>637</v>
      </c>
      <c r="E48" s="529" t="s">
        <v>2069</v>
      </c>
      <c r="F48" s="541">
        <v>4</v>
      </c>
      <c r="G48" s="541">
        <v>4764</v>
      </c>
      <c r="H48" s="541">
        <v>1</v>
      </c>
      <c r="I48" s="541">
        <v>1191</v>
      </c>
      <c r="J48" s="541"/>
      <c r="K48" s="541"/>
      <c r="L48" s="541"/>
      <c r="M48" s="541"/>
      <c r="N48" s="541"/>
      <c r="O48" s="541"/>
      <c r="P48" s="534"/>
      <c r="Q48" s="542"/>
    </row>
    <row r="49" spans="1:17" ht="14.4" customHeight="1" x14ac:dyDescent="0.3">
      <c r="A49" s="528" t="s">
        <v>2071</v>
      </c>
      <c r="B49" s="529" t="s">
        <v>1835</v>
      </c>
      <c r="C49" s="529" t="s">
        <v>1859</v>
      </c>
      <c r="D49" s="529" t="s">
        <v>1964</v>
      </c>
      <c r="E49" s="529" t="s">
        <v>1965</v>
      </c>
      <c r="F49" s="541"/>
      <c r="G49" s="541"/>
      <c r="H49" s="541"/>
      <c r="I49" s="541"/>
      <c r="J49" s="541"/>
      <c r="K49" s="541"/>
      <c r="L49" s="541"/>
      <c r="M49" s="541"/>
      <c r="N49" s="541">
        <v>2</v>
      </c>
      <c r="O49" s="541">
        <v>662</v>
      </c>
      <c r="P49" s="534"/>
      <c r="Q49" s="542">
        <v>331</v>
      </c>
    </row>
    <row r="50" spans="1:17" ht="14.4" customHeight="1" x14ac:dyDescent="0.3">
      <c r="A50" s="528" t="s">
        <v>2071</v>
      </c>
      <c r="B50" s="529" t="s">
        <v>1835</v>
      </c>
      <c r="C50" s="529" t="s">
        <v>1859</v>
      </c>
      <c r="D50" s="529" t="s">
        <v>2022</v>
      </c>
      <c r="E50" s="529" t="s">
        <v>2023</v>
      </c>
      <c r="F50" s="541"/>
      <c r="G50" s="541"/>
      <c r="H50" s="541"/>
      <c r="I50" s="541"/>
      <c r="J50" s="541">
        <v>1</v>
      </c>
      <c r="K50" s="541">
        <v>1008</v>
      </c>
      <c r="L50" s="541"/>
      <c r="M50" s="541">
        <v>1008</v>
      </c>
      <c r="N50" s="541"/>
      <c r="O50" s="541"/>
      <c r="P50" s="534"/>
      <c r="Q50" s="542"/>
    </row>
    <row r="51" spans="1:17" ht="14.4" customHeight="1" x14ac:dyDescent="0.3">
      <c r="A51" s="528" t="s">
        <v>2071</v>
      </c>
      <c r="B51" s="529" t="s">
        <v>1835</v>
      </c>
      <c r="C51" s="529" t="s">
        <v>1859</v>
      </c>
      <c r="D51" s="529" t="s">
        <v>1966</v>
      </c>
      <c r="E51" s="529" t="s">
        <v>1967</v>
      </c>
      <c r="F51" s="541">
        <v>4</v>
      </c>
      <c r="G51" s="541">
        <v>3252</v>
      </c>
      <c r="H51" s="541">
        <v>1</v>
      </c>
      <c r="I51" s="541">
        <v>813</v>
      </c>
      <c r="J51" s="541">
        <v>1</v>
      </c>
      <c r="K51" s="541">
        <v>815</v>
      </c>
      <c r="L51" s="541">
        <v>0.25061500615006149</v>
      </c>
      <c r="M51" s="541">
        <v>815</v>
      </c>
      <c r="N51" s="541"/>
      <c r="O51" s="541"/>
      <c r="P51" s="534"/>
      <c r="Q51" s="542"/>
    </row>
    <row r="52" spans="1:17" ht="14.4" customHeight="1" x14ac:dyDescent="0.3">
      <c r="A52" s="528" t="s">
        <v>2071</v>
      </c>
      <c r="B52" s="529" t="s">
        <v>1835</v>
      </c>
      <c r="C52" s="529" t="s">
        <v>1859</v>
      </c>
      <c r="D52" s="529" t="s">
        <v>1970</v>
      </c>
      <c r="E52" s="529" t="s">
        <v>1971</v>
      </c>
      <c r="F52" s="541">
        <v>1</v>
      </c>
      <c r="G52" s="541">
        <v>1801</v>
      </c>
      <c r="H52" s="541">
        <v>1</v>
      </c>
      <c r="I52" s="541">
        <v>1801</v>
      </c>
      <c r="J52" s="541">
        <v>1</v>
      </c>
      <c r="K52" s="541">
        <v>1803</v>
      </c>
      <c r="L52" s="541">
        <v>1.0011104941699056</v>
      </c>
      <c r="M52" s="541">
        <v>1803</v>
      </c>
      <c r="N52" s="541"/>
      <c r="O52" s="541"/>
      <c r="P52" s="534"/>
      <c r="Q52" s="542"/>
    </row>
    <row r="53" spans="1:17" ht="14.4" customHeight="1" x14ac:dyDescent="0.3">
      <c r="A53" s="528" t="s">
        <v>2071</v>
      </c>
      <c r="B53" s="529" t="s">
        <v>1835</v>
      </c>
      <c r="C53" s="529" t="s">
        <v>1859</v>
      </c>
      <c r="D53" s="529" t="s">
        <v>2075</v>
      </c>
      <c r="E53" s="529" t="s">
        <v>2076</v>
      </c>
      <c r="F53" s="541">
        <v>4</v>
      </c>
      <c r="G53" s="541">
        <v>3100</v>
      </c>
      <c r="H53" s="541">
        <v>1</v>
      </c>
      <c r="I53" s="541">
        <v>775</v>
      </c>
      <c r="J53" s="541"/>
      <c r="K53" s="541"/>
      <c r="L53" s="541"/>
      <c r="M53" s="541"/>
      <c r="N53" s="541"/>
      <c r="O53" s="541"/>
      <c r="P53" s="534"/>
      <c r="Q53" s="542"/>
    </row>
    <row r="54" spans="1:17" ht="14.4" customHeight="1" x14ac:dyDescent="0.3">
      <c r="A54" s="528" t="s">
        <v>2071</v>
      </c>
      <c r="B54" s="529" t="s">
        <v>1835</v>
      </c>
      <c r="C54" s="529" t="s">
        <v>1859</v>
      </c>
      <c r="D54" s="529" t="s">
        <v>2077</v>
      </c>
      <c r="E54" s="529" t="s">
        <v>2078</v>
      </c>
      <c r="F54" s="541">
        <v>2</v>
      </c>
      <c r="G54" s="541">
        <v>728</v>
      </c>
      <c r="H54" s="541">
        <v>1</v>
      </c>
      <c r="I54" s="541">
        <v>364</v>
      </c>
      <c r="J54" s="541"/>
      <c r="K54" s="541"/>
      <c r="L54" s="541"/>
      <c r="M54" s="541"/>
      <c r="N54" s="541"/>
      <c r="O54" s="541"/>
      <c r="P54" s="534"/>
      <c r="Q54" s="542"/>
    </row>
    <row r="55" spans="1:17" ht="14.4" customHeight="1" x14ac:dyDescent="0.3">
      <c r="A55" s="528" t="s">
        <v>2079</v>
      </c>
      <c r="B55" s="529" t="s">
        <v>1835</v>
      </c>
      <c r="C55" s="529" t="s">
        <v>1859</v>
      </c>
      <c r="D55" s="529" t="s">
        <v>1883</v>
      </c>
      <c r="E55" s="529" t="s">
        <v>1884</v>
      </c>
      <c r="F55" s="541">
        <v>1</v>
      </c>
      <c r="G55" s="541">
        <v>232</v>
      </c>
      <c r="H55" s="541">
        <v>1</v>
      </c>
      <c r="I55" s="541">
        <v>232</v>
      </c>
      <c r="J55" s="541"/>
      <c r="K55" s="541"/>
      <c r="L55" s="541"/>
      <c r="M55" s="541"/>
      <c r="N55" s="541"/>
      <c r="O55" s="541"/>
      <c r="P55" s="534"/>
      <c r="Q55" s="542"/>
    </row>
    <row r="56" spans="1:17" ht="14.4" customHeight="1" x14ac:dyDescent="0.3">
      <c r="A56" s="528" t="s">
        <v>2079</v>
      </c>
      <c r="B56" s="529" t="s">
        <v>1835</v>
      </c>
      <c r="C56" s="529" t="s">
        <v>1859</v>
      </c>
      <c r="D56" s="529" t="s">
        <v>1885</v>
      </c>
      <c r="E56" s="529" t="s">
        <v>1886</v>
      </c>
      <c r="F56" s="541">
        <v>1</v>
      </c>
      <c r="G56" s="541">
        <v>116</v>
      </c>
      <c r="H56" s="541">
        <v>1</v>
      </c>
      <c r="I56" s="541">
        <v>116</v>
      </c>
      <c r="J56" s="541">
        <v>2</v>
      </c>
      <c r="K56" s="541">
        <v>236</v>
      </c>
      <c r="L56" s="541">
        <v>2.0344827586206895</v>
      </c>
      <c r="M56" s="541">
        <v>118</v>
      </c>
      <c r="N56" s="541"/>
      <c r="O56" s="541"/>
      <c r="P56" s="534"/>
      <c r="Q56" s="542"/>
    </row>
    <row r="57" spans="1:17" ht="14.4" customHeight="1" x14ac:dyDescent="0.3">
      <c r="A57" s="528" t="s">
        <v>2079</v>
      </c>
      <c r="B57" s="529" t="s">
        <v>1835</v>
      </c>
      <c r="C57" s="529" t="s">
        <v>1859</v>
      </c>
      <c r="D57" s="529" t="s">
        <v>1903</v>
      </c>
      <c r="E57" s="529" t="s">
        <v>1904</v>
      </c>
      <c r="F57" s="541"/>
      <c r="G57" s="541"/>
      <c r="H57" s="541"/>
      <c r="I57" s="541"/>
      <c r="J57" s="541">
        <v>1</v>
      </c>
      <c r="K57" s="541">
        <v>0</v>
      </c>
      <c r="L57" s="541"/>
      <c r="M57" s="541">
        <v>0</v>
      </c>
      <c r="N57" s="541"/>
      <c r="O57" s="541"/>
      <c r="P57" s="534"/>
      <c r="Q57" s="542"/>
    </row>
    <row r="58" spans="1:17" ht="14.4" customHeight="1" x14ac:dyDescent="0.3">
      <c r="A58" s="528" t="s">
        <v>2079</v>
      </c>
      <c r="B58" s="529" t="s">
        <v>1835</v>
      </c>
      <c r="C58" s="529" t="s">
        <v>1859</v>
      </c>
      <c r="D58" s="529" t="s">
        <v>2020</v>
      </c>
      <c r="E58" s="529" t="s">
        <v>2021</v>
      </c>
      <c r="F58" s="541"/>
      <c r="G58" s="541"/>
      <c r="H58" s="541"/>
      <c r="I58" s="541"/>
      <c r="J58" s="541"/>
      <c r="K58" s="541"/>
      <c r="L58" s="541"/>
      <c r="M58" s="541"/>
      <c r="N58" s="541">
        <v>1</v>
      </c>
      <c r="O58" s="541">
        <v>1001</v>
      </c>
      <c r="P58" s="534"/>
      <c r="Q58" s="542">
        <v>1001</v>
      </c>
    </row>
    <row r="59" spans="1:17" ht="14.4" customHeight="1" x14ac:dyDescent="0.3">
      <c r="A59" s="528" t="s">
        <v>2080</v>
      </c>
      <c r="B59" s="529" t="s">
        <v>1835</v>
      </c>
      <c r="C59" s="529" t="s">
        <v>1859</v>
      </c>
      <c r="D59" s="529" t="s">
        <v>1883</v>
      </c>
      <c r="E59" s="529" t="s">
        <v>1884</v>
      </c>
      <c r="F59" s="541">
        <v>1</v>
      </c>
      <c r="G59" s="541">
        <v>232</v>
      </c>
      <c r="H59" s="541">
        <v>1</v>
      </c>
      <c r="I59" s="541">
        <v>232</v>
      </c>
      <c r="J59" s="541"/>
      <c r="K59" s="541"/>
      <c r="L59" s="541"/>
      <c r="M59" s="541"/>
      <c r="N59" s="541">
        <v>1</v>
      </c>
      <c r="O59" s="541">
        <v>251</v>
      </c>
      <c r="P59" s="534">
        <v>1.0818965517241379</v>
      </c>
      <c r="Q59" s="542">
        <v>251</v>
      </c>
    </row>
    <row r="60" spans="1:17" ht="14.4" customHeight="1" x14ac:dyDescent="0.3">
      <c r="A60" s="528" t="s">
        <v>2080</v>
      </c>
      <c r="B60" s="529" t="s">
        <v>1835</v>
      </c>
      <c r="C60" s="529" t="s">
        <v>1859</v>
      </c>
      <c r="D60" s="529" t="s">
        <v>1885</v>
      </c>
      <c r="E60" s="529" t="s">
        <v>1886</v>
      </c>
      <c r="F60" s="541">
        <v>7</v>
      </c>
      <c r="G60" s="541">
        <v>812</v>
      </c>
      <c r="H60" s="541">
        <v>1</v>
      </c>
      <c r="I60" s="541">
        <v>116</v>
      </c>
      <c r="J60" s="541">
        <v>5</v>
      </c>
      <c r="K60" s="541">
        <v>590</v>
      </c>
      <c r="L60" s="541">
        <v>0.72660098522167482</v>
      </c>
      <c r="M60" s="541">
        <v>118</v>
      </c>
      <c r="N60" s="541">
        <v>11</v>
      </c>
      <c r="O60" s="541">
        <v>1386</v>
      </c>
      <c r="P60" s="534">
        <v>1.7068965517241379</v>
      </c>
      <c r="Q60" s="542">
        <v>126</v>
      </c>
    </row>
    <row r="61" spans="1:17" ht="14.4" customHeight="1" x14ac:dyDescent="0.3">
      <c r="A61" s="528" t="s">
        <v>2080</v>
      </c>
      <c r="B61" s="529" t="s">
        <v>1835</v>
      </c>
      <c r="C61" s="529" t="s">
        <v>1859</v>
      </c>
      <c r="D61" s="529" t="s">
        <v>1993</v>
      </c>
      <c r="E61" s="529" t="s">
        <v>1994</v>
      </c>
      <c r="F61" s="541"/>
      <c r="G61" s="541"/>
      <c r="H61" s="541"/>
      <c r="I61" s="541"/>
      <c r="J61" s="541"/>
      <c r="K61" s="541"/>
      <c r="L61" s="541"/>
      <c r="M61" s="541"/>
      <c r="N61" s="541">
        <v>1</v>
      </c>
      <c r="O61" s="541">
        <v>2098</v>
      </c>
      <c r="P61" s="534"/>
      <c r="Q61" s="542">
        <v>2098</v>
      </c>
    </row>
    <row r="62" spans="1:17" ht="14.4" customHeight="1" x14ac:dyDescent="0.3">
      <c r="A62" s="528" t="s">
        <v>2080</v>
      </c>
      <c r="B62" s="529" t="s">
        <v>1835</v>
      </c>
      <c r="C62" s="529" t="s">
        <v>1859</v>
      </c>
      <c r="D62" s="529" t="s">
        <v>1903</v>
      </c>
      <c r="E62" s="529" t="s">
        <v>1904</v>
      </c>
      <c r="F62" s="541"/>
      <c r="G62" s="541"/>
      <c r="H62" s="541"/>
      <c r="I62" s="541"/>
      <c r="J62" s="541">
        <v>3</v>
      </c>
      <c r="K62" s="541">
        <v>0</v>
      </c>
      <c r="L62" s="541"/>
      <c r="M62" s="541">
        <v>0</v>
      </c>
      <c r="N62" s="541"/>
      <c r="O62" s="541"/>
      <c r="P62" s="534"/>
      <c r="Q62" s="542"/>
    </row>
    <row r="63" spans="1:17" ht="14.4" customHeight="1" x14ac:dyDescent="0.3">
      <c r="A63" s="528" t="s">
        <v>2080</v>
      </c>
      <c r="B63" s="529" t="s">
        <v>1835</v>
      </c>
      <c r="C63" s="529" t="s">
        <v>1859</v>
      </c>
      <c r="D63" s="529" t="s">
        <v>1934</v>
      </c>
      <c r="E63" s="529" t="s">
        <v>1935</v>
      </c>
      <c r="F63" s="541">
        <v>1</v>
      </c>
      <c r="G63" s="541">
        <v>1043</v>
      </c>
      <c r="H63" s="541">
        <v>1</v>
      </c>
      <c r="I63" s="541">
        <v>1043</v>
      </c>
      <c r="J63" s="541"/>
      <c r="K63" s="541"/>
      <c r="L63" s="541"/>
      <c r="M63" s="541"/>
      <c r="N63" s="541"/>
      <c r="O63" s="541"/>
      <c r="P63" s="534"/>
      <c r="Q63" s="542"/>
    </row>
    <row r="64" spans="1:17" ht="14.4" customHeight="1" x14ac:dyDescent="0.3">
      <c r="A64" s="528" t="s">
        <v>2080</v>
      </c>
      <c r="B64" s="529" t="s">
        <v>1835</v>
      </c>
      <c r="C64" s="529" t="s">
        <v>1859</v>
      </c>
      <c r="D64" s="529" t="s">
        <v>1950</v>
      </c>
      <c r="E64" s="529" t="s">
        <v>1951</v>
      </c>
      <c r="F64" s="541">
        <v>1</v>
      </c>
      <c r="G64" s="541">
        <v>351</v>
      </c>
      <c r="H64" s="541">
        <v>1</v>
      </c>
      <c r="I64" s="541">
        <v>351</v>
      </c>
      <c r="J64" s="541">
        <v>1</v>
      </c>
      <c r="K64" s="541">
        <v>356</v>
      </c>
      <c r="L64" s="541">
        <v>1.0142450142450143</v>
      </c>
      <c r="M64" s="541">
        <v>356</v>
      </c>
      <c r="N64" s="541">
        <v>1</v>
      </c>
      <c r="O64" s="541">
        <v>364</v>
      </c>
      <c r="P64" s="534">
        <v>1.037037037037037</v>
      </c>
      <c r="Q64" s="542">
        <v>364</v>
      </c>
    </row>
    <row r="65" spans="1:17" ht="14.4" customHeight="1" x14ac:dyDescent="0.3">
      <c r="A65" s="528" t="s">
        <v>2080</v>
      </c>
      <c r="B65" s="529" t="s">
        <v>1835</v>
      </c>
      <c r="C65" s="529" t="s">
        <v>1859</v>
      </c>
      <c r="D65" s="529" t="s">
        <v>2015</v>
      </c>
      <c r="E65" s="529" t="s">
        <v>2016</v>
      </c>
      <c r="F65" s="541"/>
      <c r="G65" s="541"/>
      <c r="H65" s="541"/>
      <c r="I65" s="541"/>
      <c r="J65" s="541"/>
      <c r="K65" s="541"/>
      <c r="L65" s="541"/>
      <c r="M65" s="541"/>
      <c r="N65" s="541">
        <v>1</v>
      </c>
      <c r="O65" s="541">
        <v>636</v>
      </c>
      <c r="P65" s="534"/>
      <c r="Q65" s="542">
        <v>636</v>
      </c>
    </row>
    <row r="66" spans="1:17" ht="14.4" customHeight="1" x14ac:dyDescent="0.3">
      <c r="A66" s="528" t="s">
        <v>2080</v>
      </c>
      <c r="B66" s="529" t="s">
        <v>1835</v>
      </c>
      <c r="C66" s="529" t="s">
        <v>1859</v>
      </c>
      <c r="D66" s="529" t="s">
        <v>1956</v>
      </c>
      <c r="E66" s="529" t="s">
        <v>1957</v>
      </c>
      <c r="F66" s="541"/>
      <c r="G66" s="541"/>
      <c r="H66" s="541"/>
      <c r="I66" s="541"/>
      <c r="J66" s="541">
        <v>1</v>
      </c>
      <c r="K66" s="541">
        <v>243</v>
      </c>
      <c r="L66" s="541"/>
      <c r="M66" s="541">
        <v>243</v>
      </c>
      <c r="N66" s="541"/>
      <c r="O66" s="541"/>
      <c r="P66" s="534"/>
      <c r="Q66" s="542"/>
    </row>
    <row r="67" spans="1:17" ht="14.4" customHeight="1" x14ac:dyDescent="0.3">
      <c r="A67" s="528" t="s">
        <v>2080</v>
      </c>
      <c r="B67" s="529" t="s">
        <v>1835</v>
      </c>
      <c r="C67" s="529" t="s">
        <v>1859</v>
      </c>
      <c r="D67" s="529" t="s">
        <v>1960</v>
      </c>
      <c r="E67" s="529" t="s">
        <v>1961</v>
      </c>
      <c r="F67" s="541"/>
      <c r="G67" s="541"/>
      <c r="H67" s="541"/>
      <c r="I67" s="541"/>
      <c r="J67" s="541"/>
      <c r="K67" s="541"/>
      <c r="L67" s="541"/>
      <c r="M67" s="541"/>
      <c r="N67" s="541">
        <v>1</v>
      </c>
      <c r="O67" s="541">
        <v>1734</v>
      </c>
      <c r="P67" s="534"/>
      <c r="Q67" s="542">
        <v>1734</v>
      </c>
    </row>
    <row r="68" spans="1:17" ht="14.4" customHeight="1" x14ac:dyDescent="0.3">
      <c r="A68" s="528" t="s">
        <v>2080</v>
      </c>
      <c r="B68" s="529" t="s">
        <v>1835</v>
      </c>
      <c r="C68" s="529" t="s">
        <v>1859</v>
      </c>
      <c r="D68" s="529" t="s">
        <v>1974</v>
      </c>
      <c r="E68" s="529" t="s">
        <v>1975</v>
      </c>
      <c r="F68" s="541"/>
      <c r="G68" s="541"/>
      <c r="H68" s="541"/>
      <c r="I68" s="541"/>
      <c r="J68" s="541">
        <v>1</v>
      </c>
      <c r="K68" s="541">
        <v>885</v>
      </c>
      <c r="L68" s="541"/>
      <c r="M68" s="541">
        <v>885</v>
      </c>
      <c r="N68" s="541"/>
      <c r="O68" s="541"/>
      <c r="P68" s="534"/>
      <c r="Q68" s="542"/>
    </row>
    <row r="69" spans="1:17" ht="14.4" customHeight="1" x14ac:dyDescent="0.3">
      <c r="A69" s="528" t="s">
        <v>2081</v>
      </c>
      <c r="B69" s="529" t="s">
        <v>1835</v>
      </c>
      <c r="C69" s="529" t="s">
        <v>1859</v>
      </c>
      <c r="D69" s="529" t="s">
        <v>1870</v>
      </c>
      <c r="E69" s="529" t="s">
        <v>1871</v>
      </c>
      <c r="F69" s="541">
        <v>2</v>
      </c>
      <c r="G69" s="541">
        <v>70</v>
      </c>
      <c r="H69" s="541">
        <v>1</v>
      </c>
      <c r="I69" s="541">
        <v>35</v>
      </c>
      <c r="J69" s="541"/>
      <c r="K69" s="541"/>
      <c r="L69" s="541"/>
      <c r="M69" s="541"/>
      <c r="N69" s="541"/>
      <c r="O69" s="541"/>
      <c r="P69" s="534"/>
      <c r="Q69" s="542"/>
    </row>
    <row r="70" spans="1:17" ht="14.4" customHeight="1" x14ac:dyDescent="0.3">
      <c r="A70" s="528" t="s">
        <v>2081</v>
      </c>
      <c r="B70" s="529" t="s">
        <v>1835</v>
      </c>
      <c r="C70" s="529" t="s">
        <v>1859</v>
      </c>
      <c r="D70" s="529" t="s">
        <v>1883</v>
      </c>
      <c r="E70" s="529" t="s">
        <v>1884</v>
      </c>
      <c r="F70" s="541"/>
      <c r="G70" s="541"/>
      <c r="H70" s="541"/>
      <c r="I70" s="541"/>
      <c r="J70" s="541"/>
      <c r="K70" s="541"/>
      <c r="L70" s="541"/>
      <c r="M70" s="541"/>
      <c r="N70" s="541">
        <v>1</v>
      </c>
      <c r="O70" s="541">
        <v>251</v>
      </c>
      <c r="P70" s="534"/>
      <c r="Q70" s="542">
        <v>251</v>
      </c>
    </row>
    <row r="71" spans="1:17" ht="14.4" customHeight="1" x14ac:dyDescent="0.3">
      <c r="A71" s="528" t="s">
        <v>2081</v>
      </c>
      <c r="B71" s="529" t="s">
        <v>1835</v>
      </c>
      <c r="C71" s="529" t="s">
        <v>1859</v>
      </c>
      <c r="D71" s="529" t="s">
        <v>1885</v>
      </c>
      <c r="E71" s="529" t="s">
        <v>1886</v>
      </c>
      <c r="F71" s="541">
        <v>9</v>
      </c>
      <c r="G71" s="541">
        <v>1060</v>
      </c>
      <c r="H71" s="541">
        <v>1</v>
      </c>
      <c r="I71" s="541">
        <v>117.77777777777777</v>
      </c>
      <c r="J71" s="541">
        <v>8</v>
      </c>
      <c r="K71" s="541">
        <v>944</v>
      </c>
      <c r="L71" s="541">
        <v>0.89056603773584908</v>
      </c>
      <c r="M71" s="541">
        <v>118</v>
      </c>
      <c r="N71" s="541">
        <v>10</v>
      </c>
      <c r="O71" s="541">
        <v>1260</v>
      </c>
      <c r="P71" s="534">
        <v>1.1886792452830188</v>
      </c>
      <c r="Q71" s="542">
        <v>126</v>
      </c>
    </row>
    <row r="72" spans="1:17" ht="14.4" customHeight="1" x14ac:dyDescent="0.3">
      <c r="A72" s="528" t="s">
        <v>2081</v>
      </c>
      <c r="B72" s="529" t="s">
        <v>1835</v>
      </c>
      <c r="C72" s="529" t="s">
        <v>1859</v>
      </c>
      <c r="D72" s="529" t="s">
        <v>1917</v>
      </c>
      <c r="E72" s="529" t="s">
        <v>1918</v>
      </c>
      <c r="F72" s="541"/>
      <c r="G72" s="541"/>
      <c r="H72" s="541"/>
      <c r="I72" s="541"/>
      <c r="J72" s="541">
        <v>3</v>
      </c>
      <c r="K72" s="541">
        <v>1476</v>
      </c>
      <c r="L72" s="541"/>
      <c r="M72" s="541">
        <v>492</v>
      </c>
      <c r="N72" s="541"/>
      <c r="O72" s="541"/>
      <c r="P72" s="534"/>
      <c r="Q72" s="542"/>
    </row>
    <row r="73" spans="1:17" ht="14.4" customHeight="1" x14ac:dyDescent="0.3">
      <c r="A73" s="528" t="s">
        <v>2081</v>
      </c>
      <c r="B73" s="529" t="s">
        <v>1835</v>
      </c>
      <c r="C73" s="529" t="s">
        <v>1859</v>
      </c>
      <c r="D73" s="529" t="s">
        <v>1923</v>
      </c>
      <c r="E73" s="529" t="s">
        <v>1888</v>
      </c>
      <c r="F73" s="541"/>
      <c r="G73" s="541"/>
      <c r="H73" s="541"/>
      <c r="I73" s="541"/>
      <c r="J73" s="541"/>
      <c r="K73" s="541"/>
      <c r="L73" s="541"/>
      <c r="M73" s="541"/>
      <c r="N73" s="541">
        <v>1</v>
      </c>
      <c r="O73" s="541">
        <v>688</v>
      </c>
      <c r="P73" s="534"/>
      <c r="Q73" s="542">
        <v>688</v>
      </c>
    </row>
    <row r="74" spans="1:17" ht="14.4" customHeight="1" x14ac:dyDescent="0.3">
      <c r="A74" s="528" t="s">
        <v>2081</v>
      </c>
      <c r="B74" s="529" t="s">
        <v>1835</v>
      </c>
      <c r="C74" s="529" t="s">
        <v>1859</v>
      </c>
      <c r="D74" s="529" t="s">
        <v>1950</v>
      </c>
      <c r="E74" s="529" t="s">
        <v>1951</v>
      </c>
      <c r="F74" s="541"/>
      <c r="G74" s="541"/>
      <c r="H74" s="541"/>
      <c r="I74" s="541"/>
      <c r="J74" s="541"/>
      <c r="K74" s="541"/>
      <c r="L74" s="541"/>
      <c r="M74" s="541"/>
      <c r="N74" s="541">
        <v>1</v>
      </c>
      <c r="O74" s="541">
        <v>364</v>
      </c>
      <c r="P74" s="534"/>
      <c r="Q74" s="542">
        <v>364</v>
      </c>
    </row>
    <row r="75" spans="1:17" ht="14.4" customHeight="1" x14ac:dyDescent="0.3">
      <c r="A75" s="528" t="s">
        <v>2082</v>
      </c>
      <c r="B75" s="529" t="s">
        <v>1835</v>
      </c>
      <c r="C75" s="529" t="s">
        <v>1859</v>
      </c>
      <c r="D75" s="529" t="s">
        <v>1883</v>
      </c>
      <c r="E75" s="529" t="s">
        <v>1884</v>
      </c>
      <c r="F75" s="541"/>
      <c r="G75" s="541"/>
      <c r="H75" s="541"/>
      <c r="I75" s="541"/>
      <c r="J75" s="541">
        <v>1</v>
      </c>
      <c r="K75" s="541">
        <v>235</v>
      </c>
      <c r="L75" s="541"/>
      <c r="M75" s="541">
        <v>235</v>
      </c>
      <c r="N75" s="541">
        <v>1</v>
      </c>
      <c r="O75" s="541">
        <v>251</v>
      </c>
      <c r="P75" s="534"/>
      <c r="Q75" s="542">
        <v>251</v>
      </c>
    </row>
    <row r="76" spans="1:17" ht="14.4" customHeight="1" x14ac:dyDescent="0.3">
      <c r="A76" s="528" t="s">
        <v>2082</v>
      </c>
      <c r="B76" s="529" t="s">
        <v>1835</v>
      </c>
      <c r="C76" s="529" t="s">
        <v>1859</v>
      </c>
      <c r="D76" s="529" t="s">
        <v>1885</v>
      </c>
      <c r="E76" s="529" t="s">
        <v>1886</v>
      </c>
      <c r="F76" s="541"/>
      <c r="G76" s="541"/>
      <c r="H76" s="541"/>
      <c r="I76" s="541"/>
      <c r="J76" s="541">
        <v>2</v>
      </c>
      <c r="K76" s="541">
        <v>236</v>
      </c>
      <c r="L76" s="541"/>
      <c r="M76" s="541">
        <v>118</v>
      </c>
      <c r="N76" s="541">
        <v>1</v>
      </c>
      <c r="O76" s="541">
        <v>126</v>
      </c>
      <c r="P76" s="534"/>
      <c r="Q76" s="542">
        <v>126</v>
      </c>
    </row>
    <row r="77" spans="1:17" ht="14.4" customHeight="1" x14ac:dyDescent="0.3">
      <c r="A77" s="528" t="s">
        <v>2082</v>
      </c>
      <c r="B77" s="529" t="s">
        <v>1835</v>
      </c>
      <c r="C77" s="529" t="s">
        <v>1859</v>
      </c>
      <c r="D77" s="529" t="s">
        <v>1917</v>
      </c>
      <c r="E77" s="529" t="s">
        <v>1918</v>
      </c>
      <c r="F77" s="541"/>
      <c r="G77" s="541"/>
      <c r="H77" s="541"/>
      <c r="I77" s="541"/>
      <c r="J77" s="541">
        <v>1</v>
      </c>
      <c r="K77" s="541">
        <v>492</v>
      </c>
      <c r="L77" s="541"/>
      <c r="M77" s="541">
        <v>492</v>
      </c>
      <c r="N77" s="541"/>
      <c r="O77" s="541"/>
      <c r="P77" s="534"/>
      <c r="Q77" s="542"/>
    </row>
    <row r="78" spans="1:17" ht="14.4" customHeight="1" x14ac:dyDescent="0.3">
      <c r="A78" s="528" t="s">
        <v>2083</v>
      </c>
      <c r="B78" s="529" t="s">
        <v>1835</v>
      </c>
      <c r="C78" s="529" t="s">
        <v>1859</v>
      </c>
      <c r="D78" s="529" t="s">
        <v>1883</v>
      </c>
      <c r="E78" s="529" t="s">
        <v>1884</v>
      </c>
      <c r="F78" s="541"/>
      <c r="G78" s="541"/>
      <c r="H78" s="541"/>
      <c r="I78" s="541"/>
      <c r="J78" s="541">
        <v>2</v>
      </c>
      <c r="K78" s="541">
        <v>470</v>
      </c>
      <c r="L78" s="541"/>
      <c r="M78" s="541">
        <v>235</v>
      </c>
      <c r="N78" s="541">
        <v>2</v>
      </c>
      <c r="O78" s="541">
        <v>502</v>
      </c>
      <c r="P78" s="534"/>
      <c r="Q78" s="542">
        <v>251</v>
      </c>
    </row>
    <row r="79" spans="1:17" ht="14.4" customHeight="1" x14ac:dyDescent="0.3">
      <c r="A79" s="528" t="s">
        <v>2083</v>
      </c>
      <c r="B79" s="529" t="s">
        <v>1835</v>
      </c>
      <c r="C79" s="529" t="s">
        <v>1859</v>
      </c>
      <c r="D79" s="529" t="s">
        <v>1885</v>
      </c>
      <c r="E79" s="529" t="s">
        <v>1886</v>
      </c>
      <c r="F79" s="541"/>
      <c r="G79" s="541"/>
      <c r="H79" s="541"/>
      <c r="I79" s="541"/>
      <c r="J79" s="541">
        <v>1</v>
      </c>
      <c r="K79" s="541">
        <v>118</v>
      </c>
      <c r="L79" s="541"/>
      <c r="M79" s="541">
        <v>118</v>
      </c>
      <c r="N79" s="541"/>
      <c r="O79" s="541"/>
      <c r="P79" s="534"/>
      <c r="Q79" s="542"/>
    </row>
    <row r="80" spans="1:17" ht="14.4" customHeight="1" x14ac:dyDescent="0.3">
      <c r="A80" s="528" t="s">
        <v>2084</v>
      </c>
      <c r="B80" s="529" t="s">
        <v>1835</v>
      </c>
      <c r="C80" s="529" t="s">
        <v>1859</v>
      </c>
      <c r="D80" s="529" t="s">
        <v>1989</v>
      </c>
      <c r="E80" s="529" t="s">
        <v>1990</v>
      </c>
      <c r="F80" s="541">
        <v>1</v>
      </c>
      <c r="G80" s="541">
        <v>130</v>
      </c>
      <c r="H80" s="541">
        <v>1</v>
      </c>
      <c r="I80" s="541">
        <v>130</v>
      </c>
      <c r="J80" s="541"/>
      <c r="K80" s="541"/>
      <c r="L80" s="541"/>
      <c r="M80" s="541"/>
      <c r="N80" s="541"/>
      <c r="O80" s="541"/>
      <c r="P80" s="534"/>
      <c r="Q80" s="542"/>
    </row>
    <row r="81" spans="1:17" ht="14.4" customHeight="1" x14ac:dyDescent="0.3">
      <c r="A81" s="528" t="s">
        <v>2084</v>
      </c>
      <c r="B81" s="529" t="s">
        <v>1835</v>
      </c>
      <c r="C81" s="529" t="s">
        <v>1859</v>
      </c>
      <c r="D81" s="529" t="s">
        <v>1870</v>
      </c>
      <c r="E81" s="529" t="s">
        <v>1871</v>
      </c>
      <c r="F81" s="541">
        <v>31</v>
      </c>
      <c r="G81" s="541">
        <v>1076</v>
      </c>
      <c r="H81" s="541">
        <v>1</v>
      </c>
      <c r="I81" s="541">
        <v>34.70967741935484</v>
      </c>
      <c r="J81" s="541">
        <v>14</v>
      </c>
      <c r="K81" s="541">
        <v>490</v>
      </c>
      <c r="L81" s="541">
        <v>0.45539033457249073</v>
      </c>
      <c r="M81" s="541">
        <v>35</v>
      </c>
      <c r="N81" s="541">
        <v>11</v>
      </c>
      <c r="O81" s="541">
        <v>407</v>
      </c>
      <c r="P81" s="534">
        <v>0.37825278810408924</v>
      </c>
      <c r="Q81" s="542">
        <v>37</v>
      </c>
    </row>
    <row r="82" spans="1:17" ht="14.4" customHeight="1" x14ac:dyDescent="0.3">
      <c r="A82" s="528" t="s">
        <v>2084</v>
      </c>
      <c r="B82" s="529" t="s">
        <v>1835</v>
      </c>
      <c r="C82" s="529" t="s">
        <v>1859</v>
      </c>
      <c r="D82" s="529" t="s">
        <v>1880</v>
      </c>
      <c r="E82" s="529" t="s">
        <v>1881</v>
      </c>
      <c r="F82" s="541">
        <v>0</v>
      </c>
      <c r="G82" s="541">
        <v>0</v>
      </c>
      <c r="H82" s="541"/>
      <c r="I82" s="541"/>
      <c r="J82" s="541"/>
      <c r="K82" s="541"/>
      <c r="L82" s="541"/>
      <c r="M82" s="541"/>
      <c r="N82" s="541"/>
      <c r="O82" s="541"/>
      <c r="P82" s="534"/>
      <c r="Q82" s="542"/>
    </row>
    <row r="83" spans="1:17" ht="14.4" customHeight="1" x14ac:dyDescent="0.3">
      <c r="A83" s="528" t="s">
        <v>2084</v>
      </c>
      <c r="B83" s="529" t="s">
        <v>1835</v>
      </c>
      <c r="C83" s="529" t="s">
        <v>1859</v>
      </c>
      <c r="D83" s="529" t="s">
        <v>1883</v>
      </c>
      <c r="E83" s="529" t="s">
        <v>1884</v>
      </c>
      <c r="F83" s="541">
        <v>16</v>
      </c>
      <c r="G83" s="541">
        <v>3736</v>
      </c>
      <c r="H83" s="541">
        <v>1</v>
      </c>
      <c r="I83" s="541">
        <v>233.5</v>
      </c>
      <c r="J83" s="541">
        <v>12</v>
      </c>
      <c r="K83" s="541">
        <v>2820</v>
      </c>
      <c r="L83" s="541">
        <v>0.7548179871520343</v>
      </c>
      <c r="M83" s="541">
        <v>235</v>
      </c>
      <c r="N83" s="541">
        <v>15</v>
      </c>
      <c r="O83" s="541">
        <v>3765</v>
      </c>
      <c r="P83" s="534">
        <v>1.0077623126338329</v>
      </c>
      <c r="Q83" s="542">
        <v>251</v>
      </c>
    </row>
    <row r="84" spans="1:17" ht="14.4" customHeight="1" x14ac:dyDescent="0.3">
      <c r="A84" s="528" t="s">
        <v>2084</v>
      </c>
      <c r="B84" s="529" t="s">
        <v>1835</v>
      </c>
      <c r="C84" s="529" t="s">
        <v>1859</v>
      </c>
      <c r="D84" s="529" t="s">
        <v>1885</v>
      </c>
      <c r="E84" s="529" t="s">
        <v>1886</v>
      </c>
      <c r="F84" s="541">
        <v>121</v>
      </c>
      <c r="G84" s="541">
        <v>14164</v>
      </c>
      <c r="H84" s="541">
        <v>1</v>
      </c>
      <c r="I84" s="541">
        <v>117.05785123966942</v>
      </c>
      <c r="J84" s="541">
        <v>123</v>
      </c>
      <c r="K84" s="541">
        <v>14514</v>
      </c>
      <c r="L84" s="541">
        <v>1.0247105337475289</v>
      </c>
      <c r="M84" s="541">
        <v>118</v>
      </c>
      <c r="N84" s="541">
        <v>104</v>
      </c>
      <c r="O84" s="541">
        <v>13104</v>
      </c>
      <c r="P84" s="534">
        <v>0.92516238350748381</v>
      </c>
      <c r="Q84" s="542">
        <v>126</v>
      </c>
    </row>
    <row r="85" spans="1:17" ht="14.4" customHeight="1" x14ac:dyDescent="0.3">
      <c r="A85" s="528" t="s">
        <v>2084</v>
      </c>
      <c r="B85" s="529" t="s">
        <v>1835</v>
      </c>
      <c r="C85" s="529" t="s">
        <v>1859</v>
      </c>
      <c r="D85" s="529" t="s">
        <v>1887</v>
      </c>
      <c r="E85" s="529" t="s">
        <v>1888</v>
      </c>
      <c r="F85" s="541">
        <v>27</v>
      </c>
      <c r="G85" s="541">
        <v>14329</v>
      </c>
      <c r="H85" s="541">
        <v>1</v>
      </c>
      <c r="I85" s="541">
        <v>530.7037037037037</v>
      </c>
      <c r="J85" s="541">
        <v>3</v>
      </c>
      <c r="K85" s="541">
        <v>1596</v>
      </c>
      <c r="L85" s="541">
        <v>0.11138251099169516</v>
      </c>
      <c r="M85" s="541">
        <v>532</v>
      </c>
      <c r="N85" s="541">
        <v>7</v>
      </c>
      <c r="O85" s="541">
        <v>3780</v>
      </c>
      <c r="P85" s="534">
        <v>0.26380068392769906</v>
      </c>
      <c r="Q85" s="542">
        <v>540</v>
      </c>
    </row>
    <row r="86" spans="1:17" ht="14.4" customHeight="1" x14ac:dyDescent="0.3">
      <c r="A86" s="528" t="s">
        <v>2084</v>
      </c>
      <c r="B86" s="529" t="s">
        <v>1835</v>
      </c>
      <c r="C86" s="529" t="s">
        <v>1859</v>
      </c>
      <c r="D86" s="529" t="s">
        <v>1991</v>
      </c>
      <c r="E86" s="529" t="s">
        <v>1992</v>
      </c>
      <c r="F86" s="541"/>
      <c r="G86" s="541"/>
      <c r="H86" s="541"/>
      <c r="I86" s="541"/>
      <c r="J86" s="541"/>
      <c r="K86" s="541"/>
      <c r="L86" s="541"/>
      <c r="M86" s="541"/>
      <c r="N86" s="541">
        <v>2</v>
      </c>
      <c r="O86" s="541">
        <v>3086</v>
      </c>
      <c r="P86" s="534"/>
      <c r="Q86" s="542">
        <v>1543</v>
      </c>
    </row>
    <row r="87" spans="1:17" ht="14.4" customHeight="1" x14ac:dyDescent="0.3">
      <c r="A87" s="528" t="s">
        <v>2084</v>
      </c>
      <c r="B87" s="529" t="s">
        <v>1835</v>
      </c>
      <c r="C87" s="529" t="s">
        <v>1859</v>
      </c>
      <c r="D87" s="529" t="s">
        <v>1889</v>
      </c>
      <c r="E87" s="529" t="s">
        <v>1890</v>
      </c>
      <c r="F87" s="541">
        <v>41</v>
      </c>
      <c r="G87" s="541">
        <v>19817</v>
      </c>
      <c r="H87" s="541">
        <v>1</v>
      </c>
      <c r="I87" s="541">
        <v>483.34146341463412</v>
      </c>
      <c r="J87" s="541">
        <v>27</v>
      </c>
      <c r="K87" s="541">
        <v>13122</v>
      </c>
      <c r="L87" s="541">
        <v>0.66215875258616341</v>
      </c>
      <c r="M87" s="541">
        <v>486</v>
      </c>
      <c r="N87" s="541">
        <v>21</v>
      </c>
      <c r="O87" s="541">
        <v>10500</v>
      </c>
      <c r="P87" s="534">
        <v>0.52984811020840694</v>
      </c>
      <c r="Q87" s="542">
        <v>500</v>
      </c>
    </row>
    <row r="88" spans="1:17" ht="14.4" customHeight="1" x14ac:dyDescent="0.3">
      <c r="A88" s="528" t="s">
        <v>2084</v>
      </c>
      <c r="B88" s="529" t="s">
        <v>1835</v>
      </c>
      <c r="C88" s="529" t="s">
        <v>1859</v>
      </c>
      <c r="D88" s="529" t="s">
        <v>1891</v>
      </c>
      <c r="E88" s="529" t="s">
        <v>1892</v>
      </c>
      <c r="F88" s="541">
        <v>33</v>
      </c>
      <c r="G88" s="541">
        <v>21787</v>
      </c>
      <c r="H88" s="541">
        <v>1</v>
      </c>
      <c r="I88" s="541">
        <v>660.21212121212125</v>
      </c>
      <c r="J88" s="541">
        <v>2</v>
      </c>
      <c r="K88" s="541">
        <v>1332</v>
      </c>
      <c r="L88" s="541">
        <v>6.1137375499150867E-2</v>
      </c>
      <c r="M88" s="541">
        <v>666</v>
      </c>
      <c r="N88" s="541">
        <v>11</v>
      </c>
      <c r="O88" s="541">
        <v>7469</v>
      </c>
      <c r="P88" s="534">
        <v>0.34281911231468309</v>
      </c>
      <c r="Q88" s="542">
        <v>679</v>
      </c>
    </row>
    <row r="89" spans="1:17" ht="14.4" customHeight="1" x14ac:dyDescent="0.3">
      <c r="A89" s="528" t="s">
        <v>2084</v>
      </c>
      <c r="B89" s="529" t="s">
        <v>1835</v>
      </c>
      <c r="C89" s="529" t="s">
        <v>1859</v>
      </c>
      <c r="D89" s="529" t="s">
        <v>1893</v>
      </c>
      <c r="E89" s="529" t="s">
        <v>1894</v>
      </c>
      <c r="F89" s="541">
        <v>89</v>
      </c>
      <c r="G89" s="541">
        <v>89569</v>
      </c>
      <c r="H89" s="541">
        <v>1</v>
      </c>
      <c r="I89" s="541">
        <v>1006.3932584269663</v>
      </c>
      <c r="J89" s="541">
        <v>62</v>
      </c>
      <c r="K89" s="541">
        <v>62744</v>
      </c>
      <c r="L89" s="541">
        <v>0.70051022117027095</v>
      </c>
      <c r="M89" s="541">
        <v>1012</v>
      </c>
      <c r="N89" s="541">
        <v>39</v>
      </c>
      <c r="O89" s="541">
        <v>40209</v>
      </c>
      <c r="P89" s="534">
        <v>0.4489164777992386</v>
      </c>
      <c r="Q89" s="542">
        <v>1031</v>
      </c>
    </row>
    <row r="90" spans="1:17" ht="14.4" customHeight="1" x14ac:dyDescent="0.3">
      <c r="A90" s="528" t="s">
        <v>2084</v>
      </c>
      <c r="B90" s="529" t="s">
        <v>1835</v>
      </c>
      <c r="C90" s="529" t="s">
        <v>1859</v>
      </c>
      <c r="D90" s="529" t="s">
        <v>1993</v>
      </c>
      <c r="E90" s="529" t="s">
        <v>1994</v>
      </c>
      <c r="F90" s="541">
        <v>4</v>
      </c>
      <c r="G90" s="541">
        <v>8036</v>
      </c>
      <c r="H90" s="541">
        <v>1</v>
      </c>
      <c r="I90" s="541">
        <v>2009</v>
      </c>
      <c r="J90" s="541">
        <v>5</v>
      </c>
      <c r="K90" s="541">
        <v>10085</v>
      </c>
      <c r="L90" s="541">
        <v>1.2549776007964162</v>
      </c>
      <c r="M90" s="541">
        <v>2017</v>
      </c>
      <c r="N90" s="541">
        <v>2</v>
      </c>
      <c r="O90" s="541">
        <v>4196</v>
      </c>
      <c r="P90" s="534">
        <v>0.52215032354405178</v>
      </c>
      <c r="Q90" s="542">
        <v>2098</v>
      </c>
    </row>
    <row r="91" spans="1:17" ht="14.4" customHeight="1" x14ac:dyDescent="0.3">
      <c r="A91" s="528" t="s">
        <v>2084</v>
      </c>
      <c r="B91" s="529" t="s">
        <v>1835</v>
      </c>
      <c r="C91" s="529" t="s">
        <v>1859</v>
      </c>
      <c r="D91" s="529" t="s">
        <v>1995</v>
      </c>
      <c r="E91" s="529" t="s">
        <v>1996</v>
      </c>
      <c r="F91" s="541">
        <v>10</v>
      </c>
      <c r="G91" s="541">
        <v>12258</v>
      </c>
      <c r="H91" s="541">
        <v>1</v>
      </c>
      <c r="I91" s="541">
        <v>1225.8</v>
      </c>
      <c r="J91" s="541">
        <v>5</v>
      </c>
      <c r="K91" s="541">
        <v>6175</v>
      </c>
      <c r="L91" s="541">
        <v>0.50375265132974389</v>
      </c>
      <c r="M91" s="541">
        <v>1235</v>
      </c>
      <c r="N91" s="541">
        <v>1</v>
      </c>
      <c r="O91" s="541">
        <v>1273</v>
      </c>
      <c r="P91" s="534">
        <v>0.10385054658182412</v>
      </c>
      <c r="Q91" s="542">
        <v>1273</v>
      </c>
    </row>
    <row r="92" spans="1:17" ht="14.4" customHeight="1" x14ac:dyDescent="0.3">
      <c r="A92" s="528" t="s">
        <v>2084</v>
      </c>
      <c r="B92" s="529" t="s">
        <v>1835</v>
      </c>
      <c r="C92" s="529" t="s">
        <v>1859</v>
      </c>
      <c r="D92" s="529" t="s">
        <v>2085</v>
      </c>
      <c r="E92" s="529" t="s">
        <v>2086</v>
      </c>
      <c r="F92" s="541">
        <v>1</v>
      </c>
      <c r="G92" s="541">
        <v>1758</v>
      </c>
      <c r="H92" s="541">
        <v>1</v>
      </c>
      <c r="I92" s="541">
        <v>1758</v>
      </c>
      <c r="J92" s="541"/>
      <c r="K92" s="541"/>
      <c r="L92" s="541"/>
      <c r="M92" s="541"/>
      <c r="N92" s="541"/>
      <c r="O92" s="541"/>
      <c r="P92" s="534"/>
      <c r="Q92" s="542"/>
    </row>
    <row r="93" spans="1:17" ht="14.4" customHeight="1" x14ac:dyDescent="0.3">
      <c r="A93" s="528" t="s">
        <v>2084</v>
      </c>
      <c r="B93" s="529" t="s">
        <v>1835</v>
      </c>
      <c r="C93" s="529" t="s">
        <v>1859</v>
      </c>
      <c r="D93" s="529" t="s">
        <v>1997</v>
      </c>
      <c r="E93" s="529" t="s">
        <v>1998</v>
      </c>
      <c r="F93" s="541">
        <v>3</v>
      </c>
      <c r="G93" s="541">
        <v>2816</v>
      </c>
      <c r="H93" s="541">
        <v>1</v>
      </c>
      <c r="I93" s="541">
        <v>938.66666666666663</v>
      </c>
      <c r="J93" s="541">
        <v>3</v>
      </c>
      <c r="K93" s="541">
        <v>2838</v>
      </c>
      <c r="L93" s="541">
        <v>1.0078125</v>
      </c>
      <c r="M93" s="541">
        <v>946</v>
      </c>
      <c r="N93" s="541"/>
      <c r="O93" s="541"/>
      <c r="P93" s="534"/>
      <c r="Q93" s="542"/>
    </row>
    <row r="94" spans="1:17" ht="14.4" customHeight="1" x14ac:dyDescent="0.3">
      <c r="A94" s="528" t="s">
        <v>2084</v>
      </c>
      <c r="B94" s="529" t="s">
        <v>1835</v>
      </c>
      <c r="C94" s="529" t="s">
        <v>1859</v>
      </c>
      <c r="D94" s="529" t="s">
        <v>1999</v>
      </c>
      <c r="E94" s="529" t="s">
        <v>2000</v>
      </c>
      <c r="F94" s="541">
        <v>2</v>
      </c>
      <c r="G94" s="541">
        <v>1644</v>
      </c>
      <c r="H94" s="541">
        <v>1</v>
      </c>
      <c r="I94" s="541">
        <v>822</v>
      </c>
      <c r="J94" s="541">
        <v>0</v>
      </c>
      <c r="K94" s="541">
        <v>0</v>
      </c>
      <c r="L94" s="541">
        <v>0</v>
      </c>
      <c r="M94" s="541"/>
      <c r="N94" s="541">
        <v>0</v>
      </c>
      <c r="O94" s="541">
        <v>0</v>
      </c>
      <c r="P94" s="534">
        <v>0</v>
      </c>
      <c r="Q94" s="542"/>
    </row>
    <row r="95" spans="1:17" ht="14.4" customHeight="1" x14ac:dyDescent="0.3">
      <c r="A95" s="528" t="s">
        <v>2084</v>
      </c>
      <c r="B95" s="529" t="s">
        <v>1835</v>
      </c>
      <c r="C95" s="529" t="s">
        <v>1859</v>
      </c>
      <c r="D95" s="529" t="s">
        <v>2001</v>
      </c>
      <c r="E95" s="529" t="s">
        <v>2002</v>
      </c>
      <c r="F95" s="541">
        <v>1</v>
      </c>
      <c r="G95" s="541">
        <v>1634</v>
      </c>
      <c r="H95" s="541">
        <v>1</v>
      </c>
      <c r="I95" s="541">
        <v>1634</v>
      </c>
      <c r="J95" s="541"/>
      <c r="K95" s="541"/>
      <c r="L95" s="541"/>
      <c r="M95" s="541"/>
      <c r="N95" s="541"/>
      <c r="O95" s="541"/>
      <c r="P95" s="534"/>
      <c r="Q95" s="542"/>
    </row>
    <row r="96" spans="1:17" ht="14.4" customHeight="1" x14ac:dyDescent="0.3">
      <c r="A96" s="528" t="s">
        <v>2084</v>
      </c>
      <c r="B96" s="529" t="s">
        <v>1835</v>
      </c>
      <c r="C96" s="529" t="s">
        <v>1859</v>
      </c>
      <c r="D96" s="529" t="s">
        <v>2005</v>
      </c>
      <c r="E96" s="529" t="s">
        <v>2006</v>
      </c>
      <c r="F96" s="541">
        <v>20</v>
      </c>
      <c r="G96" s="541">
        <v>30088</v>
      </c>
      <c r="H96" s="541">
        <v>1</v>
      </c>
      <c r="I96" s="541">
        <v>1504.4</v>
      </c>
      <c r="J96" s="541">
        <v>24</v>
      </c>
      <c r="K96" s="541">
        <v>36264</v>
      </c>
      <c r="L96" s="541">
        <v>1.2052645572985907</v>
      </c>
      <c r="M96" s="541">
        <v>1511</v>
      </c>
      <c r="N96" s="541">
        <v>11</v>
      </c>
      <c r="O96" s="541">
        <v>17237</v>
      </c>
      <c r="P96" s="534">
        <v>0.57288620047859606</v>
      </c>
      <c r="Q96" s="542">
        <v>1567</v>
      </c>
    </row>
    <row r="97" spans="1:17" ht="14.4" customHeight="1" x14ac:dyDescent="0.3">
      <c r="A97" s="528" t="s">
        <v>2084</v>
      </c>
      <c r="B97" s="529" t="s">
        <v>1835</v>
      </c>
      <c r="C97" s="529" t="s">
        <v>1859</v>
      </c>
      <c r="D97" s="529" t="s">
        <v>2087</v>
      </c>
      <c r="E97" s="529" t="s">
        <v>2088</v>
      </c>
      <c r="F97" s="541"/>
      <c r="G97" s="541"/>
      <c r="H97" s="541"/>
      <c r="I97" s="541"/>
      <c r="J97" s="541"/>
      <c r="K97" s="541"/>
      <c r="L97" s="541"/>
      <c r="M97" s="541"/>
      <c r="N97" s="541">
        <v>1</v>
      </c>
      <c r="O97" s="541">
        <v>618</v>
      </c>
      <c r="P97" s="534"/>
      <c r="Q97" s="542">
        <v>618</v>
      </c>
    </row>
    <row r="98" spans="1:17" ht="14.4" customHeight="1" x14ac:dyDescent="0.3">
      <c r="A98" s="528" t="s">
        <v>2084</v>
      </c>
      <c r="B98" s="529" t="s">
        <v>1835</v>
      </c>
      <c r="C98" s="529" t="s">
        <v>1859</v>
      </c>
      <c r="D98" s="529" t="s">
        <v>1911</v>
      </c>
      <c r="E98" s="529" t="s">
        <v>1912</v>
      </c>
      <c r="F98" s="541">
        <v>92</v>
      </c>
      <c r="G98" s="541">
        <v>7511</v>
      </c>
      <c r="H98" s="541">
        <v>1</v>
      </c>
      <c r="I98" s="541">
        <v>81.641304347826093</v>
      </c>
      <c r="J98" s="541">
        <v>85</v>
      </c>
      <c r="K98" s="541">
        <v>6970</v>
      </c>
      <c r="L98" s="541">
        <v>0.92797230728265212</v>
      </c>
      <c r="M98" s="541">
        <v>82</v>
      </c>
      <c r="N98" s="541">
        <v>65</v>
      </c>
      <c r="O98" s="541">
        <v>5590</v>
      </c>
      <c r="P98" s="534">
        <v>0.74424177872453734</v>
      </c>
      <c r="Q98" s="542">
        <v>86</v>
      </c>
    </row>
    <row r="99" spans="1:17" ht="14.4" customHeight="1" x14ac:dyDescent="0.3">
      <c r="A99" s="528" t="s">
        <v>2084</v>
      </c>
      <c r="B99" s="529" t="s">
        <v>1835</v>
      </c>
      <c r="C99" s="529" t="s">
        <v>1859</v>
      </c>
      <c r="D99" s="529" t="s">
        <v>1917</v>
      </c>
      <c r="E99" s="529" t="s">
        <v>1918</v>
      </c>
      <c r="F99" s="541">
        <v>3</v>
      </c>
      <c r="G99" s="541">
        <v>1465</v>
      </c>
      <c r="H99" s="541">
        <v>1</v>
      </c>
      <c r="I99" s="541">
        <v>488.33333333333331</v>
      </c>
      <c r="J99" s="541">
        <v>4</v>
      </c>
      <c r="K99" s="541">
        <v>1968</v>
      </c>
      <c r="L99" s="541">
        <v>1.343344709897611</v>
      </c>
      <c r="M99" s="541">
        <v>492</v>
      </c>
      <c r="N99" s="541">
        <v>10</v>
      </c>
      <c r="O99" s="541">
        <v>5050</v>
      </c>
      <c r="P99" s="534">
        <v>3.4470989761092152</v>
      </c>
      <c r="Q99" s="542">
        <v>505</v>
      </c>
    </row>
    <row r="100" spans="1:17" ht="14.4" customHeight="1" x14ac:dyDescent="0.3">
      <c r="A100" s="528" t="s">
        <v>2084</v>
      </c>
      <c r="B100" s="529" t="s">
        <v>1835</v>
      </c>
      <c r="C100" s="529" t="s">
        <v>1859</v>
      </c>
      <c r="D100" s="529" t="s">
        <v>1923</v>
      </c>
      <c r="E100" s="529" t="s">
        <v>1888</v>
      </c>
      <c r="F100" s="541">
        <v>3</v>
      </c>
      <c r="G100" s="541">
        <v>2019</v>
      </c>
      <c r="H100" s="541">
        <v>1</v>
      </c>
      <c r="I100" s="541">
        <v>673</v>
      </c>
      <c r="J100" s="541">
        <v>5</v>
      </c>
      <c r="K100" s="541">
        <v>3375</v>
      </c>
      <c r="L100" s="541">
        <v>1.6716196136701338</v>
      </c>
      <c r="M100" s="541">
        <v>675</v>
      </c>
      <c r="N100" s="541">
        <v>17</v>
      </c>
      <c r="O100" s="541">
        <v>11696</v>
      </c>
      <c r="P100" s="534">
        <v>5.7929668152550766</v>
      </c>
      <c r="Q100" s="542">
        <v>688</v>
      </c>
    </row>
    <row r="101" spans="1:17" ht="14.4" customHeight="1" x14ac:dyDescent="0.3">
      <c r="A101" s="528" t="s">
        <v>2084</v>
      </c>
      <c r="B101" s="529" t="s">
        <v>1835</v>
      </c>
      <c r="C101" s="529" t="s">
        <v>1859</v>
      </c>
      <c r="D101" s="529" t="s">
        <v>1930</v>
      </c>
      <c r="E101" s="529" t="s">
        <v>1931</v>
      </c>
      <c r="F101" s="541">
        <v>1</v>
      </c>
      <c r="G101" s="541">
        <v>431</v>
      </c>
      <c r="H101" s="541">
        <v>1</v>
      </c>
      <c r="I101" s="541">
        <v>431</v>
      </c>
      <c r="J101" s="541">
        <v>1</v>
      </c>
      <c r="K101" s="541">
        <v>436</v>
      </c>
      <c r="L101" s="541">
        <v>1.011600928074246</v>
      </c>
      <c r="M101" s="541">
        <v>436</v>
      </c>
      <c r="N101" s="541"/>
      <c r="O101" s="541"/>
      <c r="P101" s="534"/>
      <c r="Q101" s="542"/>
    </row>
    <row r="102" spans="1:17" ht="14.4" customHeight="1" x14ac:dyDescent="0.3">
      <c r="A102" s="528" t="s">
        <v>2084</v>
      </c>
      <c r="B102" s="529" t="s">
        <v>1835</v>
      </c>
      <c r="C102" s="529" t="s">
        <v>1859</v>
      </c>
      <c r="D102" s="529" t="s">
        <v>1934</v>
      </c>
      <c r="E102" s="529" t="s">
        <v>1935</v>
      </c>
      <c r="F102" s="541"/>
      <c r="G102" s="541"/>
      <c r="H102" s="541"/>
      <c r="I102" s="541"/>
      <c r="J102" s="541">
        <v>3</v>
      </c>
      <c r="K102" s="541">
        <v>3150</v>
      </c>
      <c r="L102" s="541"/>
      <c r="M102" s="541">
        <v>1050</v>
      </c>
      <c r="N102" s="541">
        <v>1</v>
      </c>
      <c r="O102" s="541">
        <v>1063</v>
      </c>
      <c r="P102" s="534"/>
      <c r="Q102" s="542">
        <v>1063</v>
      </c>
    </row>
    <row r="103" spans="1:17" ht="14.4" customHeight="1" x14ac:dyDescent="0.3">
      <c r="A103" s="528" t="s">
        <v>2084</v>
      </c>
      <c r="B103" s="529" t="s">
        <v>1835</v>
      </c>
      <c r="C103" s="529" t="s">
        <v>1859</v>
      </c>
      <c r="D103" s="529" t="s">
        <v>1940</v>
      </c>
      <c r="E103" s="529" t="s">
        <v>1941</v>
      </c>
      <c r="F103" s="541">
        <v>13</v>
      </c>
      <c r="G103" s="541">
        <v>8932</v>
      </c>
      <c r="H103" s="541">
        <v>1</v>
      </c>
      <c r="I103" s="541">
        <v>687.07692307692309</v>
      </c>
      <c r="J103" s="541">
        <v>17</v>
      </c>
      <c r="K103" s="541">
        <v>11747</v>
      </c>
      <c r="L103" s="541">
        <v>1.3151589789520823</v>
      </c>
      <c r="M103" s="541">
        <v>691</v>
      </c>
      <c r="N103" s="541">
        <v>4</v>
      </c>
      <c r="O103" s="541">
        <v>2864</v>
      </c>
      <c r="P103" s="534">
        <v>0.32064487236901029</v>
      </c>
      <c r="Q103" s="542">
        <v>716</v>
      </c>
    </row>
    <row r="104" spans="1:17" ht="14.4" customHeight="1" x14ac:dyDescent="0.3">
      <c r="A104" s="528" t="s">
        <v>2084</v>
      </c>
      <c r="B104" s="529" t="s">
        <v>1835</v>
      </c>
      <c r="C104" s="529" t="s">
        <v>1859</v>
      </c>
      <c r="D104" s="529" t="s">
        <v>1944</v>
      </c>
      <c r="E104" s="529" t="s">
        <v>1945</v>
      </c>
      <c r="F104" s="541"/>
      <c r="G104" s="541"/>
      <c r="H104" s="541"/>
      <c r="I104" s="541"/>
      <c r="J104" s="541"/>
      <c r="K104" s="541"/>
      <c r="L104" s="541"/>
      <c r="M104" s="541"/>
      <c r="N104" s="541">
        <v>5</v>
      </c>
      <c r="O104" s="541">
        <v>915</v>
      </c>
      <c r="P104" s="534"/>
      <c r="Q104" s="542">
        <v>183</v>
      </c>
    </row>
    <row r="105" spans="1:17" ht="14.4" customHeight="1" x14ac:dyDescent="0.3">
      <c r="A105" s="528" t="s">
        <v>2084</v>
      </c>
      <c r="B105" s="529" t="s">
        <v>1835</v>
      </c>
      <c r="C105" s="529" t="s">
        <v>1859</v>
      </c>
      <c r="D105" s="529" t="s">
        <v>1948</v>
      </c>
      <c r="E105" s="529" t="s">
        <v>1949</v>
      </c>
      <c r="F105" s="541"/>
      <c r="G105" s="541"/>
      <c r="H105" s="541"/>
      <c r="I105" s="541"/>
      <c r="J105" s="541">
        <v>2</v>
      </c>
      <c r="K105" s="541">
        <v>242</v>
      </c>
      <c r="L105" s="541"/>
      <c r="M105" s="541">
        <v>121</v>
      </c>
      <c r="N105" s="541">
        <v>1</v>
      </c>
      <c r="O105" s="541">
        <v>123</v>
      </c>
      <c r="P105" s="534"/>
      <c r="Q105" s="542">
        <v>123</v>
      </c>
    </row>
    <row r="106" spans="1:17" ht="14.4" customHeight="1" x14ac:dyDescent="0.3">
      <c r="A106" s="528" t="s">
        <v>2084</v>
      </c>
      <c r="B106" s="529" t="s">
        <v>1835</v>
      </c>
      <c r="C106" s="529" t="s">
        <v>1859</v>
      </c>
      <c r="D106" s="529" t="s">
        <v>1950</v>
      </c>
      <c r="E106" s="529" t="s">
        <v>1951</v>
      </c>
      <c r="F106" s="541">
        <v>7</v>
      </c>
      <c r="G106" s="541">
        <v>2473</v>
      </c>
      <c r="H106" s="541">
        <v>1</v>
      </c>
      <c r="I106" s="541">
        <v>353.28571428571428</v>
      </c>
      <c r="J106" s="541">
        <v>3</v>
      </c>
      <c r="K106" s="541">
        <v>1068</v>
      </c>
      <c r="L106" s="541">
        <v>0.43186413263243023</v>
      </c>
      <c r="M106" s="541">
        <v>356</v>
      </c>
      <c r="N106" s="541">
        <v>4</v>
      </c>
      <c r="O106" s="541">
        <v>1456</v>
      </c>
      <c r="P106" s="534">
        <v>0.5887585928022645</v>
      </c>
      <c r="Q106" s="542">
        <v>364</v>
      </c>
    </row>
    <row r="107" spans="1:17" ht="14.4" customHeight="1" x14ac:dyDescent="0.3">
      <c r="A107" s="528" t="s">
        <v>2084</v>
      </c>
      <c r="B107" s="529" t="s">
        <v>1835</v>
      </c>
      <c r="C107" s="529" t="s">
        <v>1859</v>
      </c>
      <c r="D107" s="529" t="s">
        <v>2015</v>
      </c>
      <c r="E107" s="529" t="s">
        <v>2016</v>
      </c>
      <c r="F107" s="541">
        <v>1</v>
      </c>
      <c r="G107" s="541">
        <v>627</v>
      </c>
      <c r="H107" s="541">
        <v>1</v>
      </c>
      <c r="I107" s="541">
        <v>627</v>
      </c>
      <c r="J107" s="541"/>
      <c r="K107" s="541"/>
      <c r="L107" s="541"/>
      <c r="M107" s="541"/>
      <c r="N107" s="541"/>
      <c r="O107" s="541"/>
      <c r="P107" s="534"/>
      <c r="Q107" s="542"/>
    </row>
    <row r="108" spans="1:17" ht="14.4" customHeight="1" x14ac:dyDescent="0.3">
      <c r="A108" s="528" t="s">
        <v>2084</v>
      </c>
      <c r="B108" s="529" t="s">
        <v>1835</v>
      </c>
      <c r="C108" s="529" t="s">
        <v>1859</v>
      </c>
      <c r="D108" s="529" t="s">
        <v>2017</v>
      </c>
      <c r="E108" s="529" t="s">
        <v>2018</v>
      </c>
      <c r="F108" s="541">
        <v>4</v>
      </c>
      <c r="G108" s="541">
        <v>6368</v>
      </c>
      <c r="H108" s="541">
        <v>1</v>
      </c>
      <c r="I108" s="541">
        <v>1592</v>
      </c>
      <c r="J108" s="541">
        <v>3</v>
      </c>
      <c r="K108" s="541">
        <v>4794</v>
      </c>
      <c r="L108" s="541">
        <v>0.7528266331658291</v>
      </c>
      <c r="M108" s="541">
        <v>1598</v>
      </c>
      <c r="N108" s="541"/>
      <c r="O108" s="541"/>
      <c r="P108" s="534"/>
      <c r="Q108" s="542"/>
    </row>
    <row r="109" spans="1:17" ht="14.4" customHeight="1" x14ac:dyDescent="0.3">
      <c r="A109" s="528" t="s">
        <v>2084</v>
      </c>
      <c r="B109" s="529" t="s">
        <v>1835</v>
      </c>
      <c r="C109" s="529" t="s">
        <v>1859</v>
      </c>
      <c r="D109" s="529" t="s">
        <v>1952</v>
      </c>
      <c r="E109" s="529" t="s">
        <v>1953</v>
      </c>
      <c r="F109" s="541">
        <v>11</v>
      </c>
      <c r="G109" s="541">
        <v>1276</v>
      </c>
      <c r="H109" s="541">
        <v>1</v>
      </c>
      <c r="I109" s="541">
        <v>116</v>
      </c>
      <c r="J109" s="541">
        <v>6</v>
      </c>
      <c r="K109" s="541">
        <v>696</v>
      </c>
      <c r="L109" s="541">
        <v>0.54545454545454541</v>
      </c>
      <c r="M109" s="541">
        <v>116</v>
      </c>
      <c r="N109" s="541"/>
      <c r="O109" s="541"/>
      <c r="P109" s="534"/>
      <c r="Q109" s="542"/>
    </row>
    <row r="110" spans="1:17" ht="14.4" customHeight="1" x14ac:dyDescent="0.3">
      <c r="A110" s="528" t="s">
        <v>2084</v>
      </c>
      <c r="B110" s="529" t="s">
        <v>1835</v>
      </c>
      <c r="C110" s="529" t="s">
        <v>1859</v>
      </c>
      <c r="D110" s="529" t="s">
        <v>1954</v>
      </c>
      <c r="E110" s="529" t="s">
        <v>1955</v>
      </c>
      <c r="F110" s="541">
        <v>1</v>
      </c>
      <c r="G110" s="541">
        <v>200</v>
      </c>
      <c r="H110" s="541">
        <v>1</v>
      </c>
      <c r="I110" s="541">
        <v>200</v>
      </c>
      <c r="J110" s="541"/>
      <c r="K110" s="541"/>
      <c r="L110" s="541"/>
      <c r="M110" s="541"/>
      <c r="N110" s="541">
        <v>1</v>
      </c>
      <c r="O110" s="541">
        <v>208</v>
      </c>
      <c r="P110" s="534">
        <v>1.04</v>
      </c>
      <c r="Q110" s="542">
        <v>208</v>
      </c>
    </row>
    <row r="111" spans="1:17" ht="14.4" customHeight="1" x14ac:dyDescent="0.3">
      <c r="A111" s="528" t="s">
        <v>2084</v>
      </c>
      <c r="B111" s="529" t="s">
        <v>1835</v>
      </c>
      <c r="C111" s="529" t="s">
        <v>1859</v>
      </c>
      <c r="D111" s="529" t="s">
        <v>1956</v>
      </c>
      <c r="E111" s="529" t="s">
        <v>1957</v>
      </c>
      <c r="F111" s="541">
        <v>3</v>
      </c>
      <c r="G111" s="541">
        <v>725</v>
      </c>
      <c r="H111" s="541">
        <v>1</v>
      </c>
      <c r="I111" s="541">
        <v>241.66666666666666</v>
      </c>
      <c r="J111" s="541"/>
      <c r="K111" s="541"/>
      <c r="L111" s="541"/>
      <c r="M111" s="541"/>
      <c r="N111" s="541">
        <v>1</v>
      </c>
      <c r="O111" s="541">
        <v>247</v>
      </c>
      <c r="P111" s="534">
        <v>0.34068965517241379</v>
      </c>
      <c r="Q111" s="542">
        <v>247</v>
      </c>
    </row>
    <row r="112" spans="1:17" ht="14.4" customHeight="1" x14ac:dyDescent="0.3">
      <c r="A112" s="528" t="s">
        <v>2084</v>
      </c>
      <c r="B112" s="529" t="s">
        <v>1835</v>
      </c>
      <c r="C112" s="529" t="s">
        <v>1859</v>
      </c>
      <c r="D112" s="529" t="s">
        <v>1960</v>
      </c>
      <c r="E112" s="529" t="s">
        <v>1961</v>
      </c>
      <c r="F112" s="541">
        <v>6</v>
      </c>
      <c r="G112" s="541">
        <v>9958</v>
      </c>
      <c r="H112" s="541">
        <v>1</v>
      </c>
      <c r="I112" s="541">
        <v>1659.6666666666667</v>
      </c>
      <c r="J112" s="541">
        <v>1</v>
      </c>
      <c r="K112" s="541">
        <v>1667</v>
      </c>
      <c r="L112" s="541">
        <v>0.16740309299056036</v>
      </c>
      <c r="M112" s="541">
        <v>1667</v>
      </c>
      <c r="N112" s="541">
        <v>1</v>
      </c>
      <c r="O112" s="541">
        <v>1734</v>
      </c>
      <c r="P112" s="534">
        <v>0.17413135167704358</v>
      </c>
      <c r="Q112" s="542">
        <v>1734</v>
      </c>
    </row>
    <row r="113" spans="1:17" ht="14.4" customHeight="1" x14ac:dyDescent="0.3">
      <c r="A113" s="528" t="s">
        <v>2084</v>
      </c>
      <c r="B113" s="529" t="s">
        <v>1835</v>
      </c>
      <c r="C113" s="529" t="s">
        <v>1859</v>
      </c>
      <c r="D113" s="529" t="s">
        <v>2020</v>
      </c>
      <c r="E113" s="529" t="s">
        <v>2021</v>
      </c>
      <c r="F113" s="541">
        <v>2</v>
      </c>
      <c r="G113" s="541">
        <v>1944</v>
      </c>
      <c r="H113" s="541">
        <v>1</v>
      </c>
      <c r="I113" s="541">
        <v>972</v>
      </c>
      <c r="J113" s="541">
        <v>1</v>
      </c>
      <c r="K113" s="541">
        <v>976</v>
      </c>
      <c r="L113" s="541">
        <v>0.50205761316872433</v>
      </c>
      <c r="M113" s="541">
        <v>976</v>
      </c>
      <c r="N113" s="541">
        <v>4</v>
      </c>
      <c r="O113" s="541">
        <v>4004</v>
      </c>
      <c r="P113" s="534">
        <v>2.0596707818930042</v>
      </c>
      <c r="Q113" s="542">
        <v>1001</v>
      </c>
    </row>
    <row r="114" spans="1:17" ht="14.4" customHeight="1" x14ac:dyDescent="0.3">
      <c r="A114" s="528" t="s">
        <v>2084</v>
      </c>
      <c r="B114" s="529" t="s">
        <v>1835</v>
      </c>
      <c r="C114" s="529" t="s">
        <v>1859</v>
      </c>
      <c r="D114" s="529" t="s">
        <v>637</v>
      </c>
      <c r="E114" s="529" t="s">
        <v>2069</v>
      </c>
      <c r="F114" s="541"/>
      <c r="G114" s="541"/>
      <c r="H114" s="541"/>
      <c r="I114" s="541"/>
      <c r="J114" s="541"/>
      <c r="K114" s="541"/>
      <c r="L114" s="541"/>
      <c r="M114" s="541"/>
      <c r="N114" s="541">
        <v>1</v>
      </c>
      <c r="O114" s="541">
        <v>1229</v>
      </c>
      <c r="P114" s="534"/>
      <c r="Q114" s="542">
        <v>1229</v>
      </c>
    </row>
    <row r="115" spans="1:17" ht="14.4" customHeight="1" x14ac:dyDescent="0.3">
      <c r="A115" s="528" t="s">
        <v>2084</v>
      </c>
      <c r="B115" s="529" t="s">
        <v>1835</v>
      </c>
      <c r="C115" s="529" t="s">
        <v>1859</v>
      </c>
      <c r="D115" s="529" t="s">
        <v>1964</v>
      </c>
      <c r="E115" s="529" t="s">
        <v>1965</v>
      </c>
      <c r="F115" s="541">
        <v>3</v>
      </c>
      <c r="G115" s="541">
        <v>948</v>
      </c>
      <c r="H115" s="541">
        <v>1</v>
      </c>
      <c r="I115" s="541">
        <v>316</v>
      </c>
      <c r="J115" s="541">
        <v>5</v>
      </c>
      <c r="K115" s="541">
        <v>1590</v>
      </c>
      <c r="L115" s="541">
        <v>1.6772151898734178</v>
      </c>
      <c r="M115" s="541">
        <v>318</v>
      </c>
      <c r="N115" s="541"/>
      <c r="O115" s="541"/>
      <c r="P115" s="534"/>
      <c r="Q115" s="542"/>
    </row>
    <row r="116" spans="1:17" ht="14.4" customHeight="1" x14ac:dyDescent="0.3">
      <c r="A116" s="528" t="s">
        <v>2084</v>
      </c>
      <c r="B116" s="529" t="s">
        <v>1835</v>
      </c>
      <c r="C116" s="529" t="s">
        <v>1859</v>
      </c>
      <c r="D116" s="529" t="s">
        <v>2022</v>
      </c>
      <c r="E116" s="529" t="s">
        <v>2023</v>
      </c>
      <c r="F116" s="541"/>
      <c r="G116" s="541"/>
      <c r="H116" s="541"/>
      <c r="I116" s="541"/>
      <c r="J116" s="541">
        <v>0</v>
      </c>
      <c r="K116" s="541">
        <v>0</v>
      </c>
      <c r="L116" s="541"/>
      <c r="M116" s="541"/>
      <c r="N116" s="541"/>
      <c r="O116" s="541"/>
      <c r="P116" s="534"/>
      <c r="Q116" s="542"/>
    </row>
    <row r="117" spans="1:17" ht="14.4" customHeight="1" x14ac:dyDescent="0.3">
      <c r="A117" s="528" t="s">
        <v>2084</v>
      </c>
      <c r="B117" s="529" t="s">
        <v>1835</v>
      </c>
      <c r="C117" s="529" t="s">
        <v>1859</v>
      </c>
      <c r="D117" s="529" t="s">
        <v>1966</v>
      </c>
      <c r="E117" s="529" t="s">
        <v>1967</v>
      </c>
      <c r="F117" s="541">
        <v>9</v>
      </c>
      <c r="G117" s="541">
        <v>7282</v>
      </c>
      <c r="H117" s="541">
        <v>1</v>
      </c>
      <c r="I117" s="541">
        <v>809.11111111111109</v>
      </c>
      <c r="J117" s="541">
        <v>5</v>
      </c>
      <c r="K117" s="541">
        <v>4075</v>
      </c>
      <c r="L117" s="541">
        <v>0.55959901126064271</v>
      </c>
      <c r="M117" s="541">
        <v>815</v>
      </c>
      <c r="N117" s="541">
        <v>13</v>
      </c>
      <c r="O117" s="541">
        <v>10920</v>
      </c>
      <c r="P117" s="534">
        <v>1.4995880252677836</v>
      </c>
      <c r="Q117" s="542">
        <v>840</v>
      </c>
    </row>
    <row r="118" spans="1:17" ht="14.4" customHeight="1" x14ac:dyDescent="0.3">
      <c r="A118" s="528" t="s">
        <v>2084</v>
      </c>
      <c r="B118" s="529" t="s">
        <v>1835</v>
      </c>
      <c r="C118" s="529" t="s">
        <v>1859</v>
      </c>
      <c r="D118" s="529" t="s">
        <v>2089</v>
      </c>
      <c r="E118" s="529" t="s">
        <v>2090</v>
      </c>
      <c r="F118" s="541"/>
      <c r="G118" s="541"/>
      <c r="H118" s="541"/>
      <c r="I118" s="541"/>
      <c r="J118" s="541">
        <v>1</v>
      </c>
      <c r="K118" s="541">
        <v>1910</v>
      </c>
      <c r="L118" s="541"/>
      <c r="M118" s="541">
        <v>1910</v>
      </c>
      <c r="N118" s="541"/>
      <c r="O118" s="541"/>
      <c r="P118" s="534"/>
      <c r="Q118" s="542"/>
    </row>
    <row r="119" spans="1:17" ht="14.4" customHeight="1" x14ac:dyDescent="0.3">
      <c r="A119" s="528" t="s">
        <v>2084</v>
      </c>
      <c r="B119" s="529" t="s">
        <v>1835</v>
      </c>
      <c r="C119" s="529" t="s">
        <v>1859</v>
      </c>
      <c r="D119" s="529" t="s">
        <v>1968</v>
      </c>
      <c r="E119" s="529" t="s">
        <v>1969</v>
      </c>
      <c r="F119" s="541"/>
      <c r="G119" s="541"/>
      <c r="H119" s="541"/>
      <c r="I119" s="541"/>
      <c r="J119" s="541">
        <v>3</v>
      </c>
      <c r="K119" s="541">
        <v>2586</v>
      </c>
      <c r="L119" s="541"/>
      <c r="M119" s="541">
        <v>862</v>
      </c>
      <c r="N119" s="541"/>
      <c r="O119" s="541"/>
      <c r="P119" s="534"/>
      <c r="Q119" s="542"/>
    </row>
    <row r="120" spans="1:17" ht="14.4" customHeight="1" x14ac:dyDescent="0.3">
      <c r="A120" s="528" t="s">
        <v>2084</v>
      </c>
      <c r="B120" s="529" t="s">
        <v>1835</v>
      </c>
      <c r="C120" s="529" t="s">
        <v>1859</v>
      </c>
      <c r="D120" s="529" t="s">
        <v>2024</v>
      </c>
      <c r="E120" s="529" t="s">
        <v>2025</v>
      </c>
      <c r="F120" s="541">
        <v>1</v>
      </c>
      <c r="G120" s="541">
        <v>1154</v>
      </c>
      <c r="H120" s="541">
        <v>1</v>
      </c>
      <c r="I120" s="541">
        <v>1154</v>
      </c>
      <c r="J120" s="541">
        <v>2</v>
      </c>
      <c r="K120" s="541">
        <v>2330</v>
      </c>
      <c r="L120" s="541">
        <v>2.0190641247833621</v>
      </c>
      <c r="M120" s="541">
        <v>1165</v>
      </c>
      <c r="N120" s="541">
        <v>5</v>
      </c>
      <c r="O120" s="541">
        <v>6000</v>
      </c>
      <c r="P120" s="534">
        <v>5.1993067590987865</v>
      </c>
      <c r="Q120" s="542">
        <v>1200</v>
      </c>
    </row>
    <row r="121" spans="1:17" ht="14.4" customHeight="1" x14ac:dyDescent="0.3">
      <c r="A121" s="528" t="s">
        <v>2084</v>
      </c>
      <c r="B121" s="529" t="s">
        <v>1835</v>
      </c>
      <c r="C121" s="529" t="s">
        <v>1859</v>
      </c>
      <c r="D121" s="529" t="s">
        <v>1970</v>
      </c>
      <c r="E121" s="529" t="s">
        <v>1971</v>
      </c>
      <c r="F121" s="541"/>
      <c r="G121" s="541"/>
      <c r="H121" s="541"/>
      <c r="I121" s="541"/>
      <c r="J121" s="541">
        <v>1</v>
      </c>
      <c r="K121" s="541">
        <v>1803</v>
      </c>
      <c r="L121" s="541"/>
      <c r="M121" s="541">
        <v>1803</v>
      </c>
      <c r="N121" s="541">
        <v>1</v>
      </c>
      <c r="O121" s="541">
        <v>1839</v>
      </c>
      <c r="P121" s="534"/>
      <c r="Q121" s="542">
        <v>1839</v>
      </c>
    </row>
    <row r="122" spans="1:17" ht="14.4" customHeight="1" x14ac:dyDescent="0.3">
      <c r="A122" s="528" t="s">
        <v>2084</v>
      </c>
      <c r="B122" s="529" t="s">
        <v>1835</v>
      </c>
      <c r="C122" s="529" t="s">
        <v>1859</v>
      </c>
      <c r="D122" s="529" t="s">
        <v>1974</v>
      </c>
      <c r="E122" s="529" t="s">
        <v>1975</v>
      </c>
      <c r="F122" s="541">
        <v>1</v>
      </c>
      <c r="G122" s="541">
        <v>883</v>
      </c>
      <c r="H122" s="541">
        <v>1</v>
      </c>
      <c r="I122" s="541">
        <v>883</v>
      </c>
      <c r="J122" s="541"/>
      <c r="K122" s="541"/>
      <c r="L122" s="541"/>
      <c r="M122" s="541"/>
      <c r="N122" s="541">
        <v>1</v>
      </c>
      <c r="O122" s="541">
        <v>909</v>
      </c>
      <c r="P122" s="534">
        <v>1.0294450736126841</v>
      </c>
      <c r="Q122" s="542">
        <v>909</v>
      </c>
    </row>
    <row r="123" spans="1:17" ht="14.4" customHeight="1" x14ac:dyDescent="0.3">
      <c r="A123" s="528" t="s">
        <v>2084</v>
      </c>
      <c r="B123" s="529" t="s">
        <v>1835</v>
      </c>
      <c r="C123" s="529" t="s">
        <v>1859</v>
      </c>
      <c r="D123" s="529" t="s">
        <v>1976</v>
      </c>
      <c r="E123" s="529" t="s">
        <v>1977</v>
      </c>
      <c r="F123" s="541"/>
      <c r="G123" s="541"/>
      <c r="H123" s="541"/>
      <c r="I123" s="541"/>
      <c r="J123" s="541">
        <v>1</v>
      </c>
      <c r="K123" s="541">
        <v>1027</v>
      </c>
      <c r="L123" s="541"/>
      <c r="M123" s="541">
        <v>1027</v>
      </c>
      <c r="N123" s="541"/>
      <c r="O123" s="541"/>
      <c r="P123" s="534"/>
      <c r="Q123" s="542"/>
    </row>
    <row r="124" spans="1:17" ht="14.4" customHeight="1" x14ac:dyDescent="0.3">
      <c r="A124" s="528" t="s">
        <v>2084</v>
      </c>
      <c r="B124" s="529" t="s">
        <v>1835</v>
      </c>
      <c r="C124" s="529" t="s">
        <v>1859</v>
      </c>
      <c r="D124" s="529" t="s">
        <v>2038</v>
      </c>
      <c r="E124" s="529" t="s">
        <v>2039</v>
      </c>
      <c r="F124" s="541">
        <v>2</v>
      </c>
      <c r="G124" s="541">
        <v>1148</v>
      </c>
      <c r="H124" s="541">
        <v>1</v>
      </c>
      <c r="I124" s="541">
        <v>574</v>
      </c>
      <c r="J124" s="541"/>
      <c r="K124" s="541"/>
      <c r="L124" s="541"/>
      <c r="M124" s="541"/>
      <c r="N124" s="541">
        <v>1</v>
      </c>
      <c r="O124" s="541">
        <v>589</v>
      </c>
      <c r="P124" s="534">
        <v>0.51306620209059228</v>
      </c>
      <c r="Q124" s="542">
        <v>589</v>
      </c>
    </row>
    <row r="125" spans="1:17" ht="14.4" customHeight="1" x14ac:dyDescent="0.3">
      <c r="A125" s="528" t="s">
        <v>2091</v>
      </c>
      <c r="B125" s="529" t="s">
        <v>1835</v>
      </c>
      <c r="C125" s="529" t="s">
        <v>1859</v>
      </c>
      <c r="D125" s="529" t="s">
        <v>1870</v>
      </c>
      <c r="E125" s="529" t="s">
        <v>1871</v>
      </c>
      <c r="F125" s="541">
        <v>1</v>
      </c>
      <c r="G125" s="541">
        <v>35</v>
      </c>
      <c r="H125" s="541">
        <v>1</v>
      </c>
      <c r="I125" s="541">
        <v>35</v>
      </c>
      <c r="J125" s="541">
        <v>2</v>
      </c>
      <c r="K125" s="541">
        <v>70</v>
      </c>
      <c r="L125" s="541">
        <v>2</v>
      </c>
      <c r="M125" s="541">
        <v>35</v>
      </c>
      <c r="N125" s="541"/>
      <c r="O125" s="541"/>
      <c r="P125" s="534"/>
      <c r="Q125" s="542"/>
    </row>
    <row r="126" spans="1:17" ht="14.4" customHeight="1" x14ac:dyDescent="0.3">
      <c r="A126" s="528" t="s">
        <v>2091</v>
      </c>
      <c r="B126" s="529" t="s">
        <v>1835</v>
      </c>
      <c r="C126" s="529" t="s">
        <v>1859</v>
      </c>
      <c r="D126" s="529" t="s">
        <v>1883</v>
      </c>
      <c r="E126" s="529" t="s">
        <v>1884</v>
      </c>
      <c r="F126" s="541">
        <v>1</v>
      </c>
      <c r="G126" s="541">
        <v>232</v>
      </c>
      <c r="H126" s="541">
        <v>1</v>
      </c>
      <c r="I126" s="541">
        <v>232</v>
      </c>
      <c r="J126" s="541">
        <v>3</v>
      </c>
      <c r="K126" s="541">
        <v>705</v>
      </c>
      <c r="L126" s="541">
        <v>3.0387931034482758</v>
      </c>
      <c r="M126" s="541">
        <v>235</v>
      </c>
      <c r="N126" s="541"/>
      <c r="O126" s="541"/>
      <c r="P126" s="534"/>
      <c r="Q126" s="542"/>
    </row>
    <row r="127" spans="1:17" ht="14.4" customHeight="1" x14ac:dyDescent="0.3">
      <c r="A127" s="528" t="s">
        <v>2091</v>
      </c>
      <c r="B127" s="529" t="s">
        <v>1835</v>
      </c>
      <c r="C127" s="529" t="s">
        <v>1859</v>
      </c>
      <c r="D127" s="529" t="s">
        <v>1885</v>
      </c>
      <c r="E127" s="529" t="s">
        <v>1886</v>
      </c>
      <c r="F127" s="541">
        <v>7</v>
      </c>
      <c r="G127" s="541">
        <v>818</v>
      </c>
      <c r="H127" s="541">
        <v>1</v>
      </c>
      <c r="I127" s="541">
        <v>116.85714285714286</v>
      </c>
      <c r="J127" s="541">
        <v>26</v>
      </c>
      <c r="K127" s="541">
        <v>3068</v>
      </c>
      <c r="L127" s="541">
        <v>3.7506112469437651</v>
      </c>
      <c r="M127" s="541">
        <v>118</v>
      </c>
      <c r="N127" s="541">
        <v>14</v>
      </c>
      <c r="O127" s="541">
        <v>1764</v>
      </c>
      <c r="P127" s="534">
        <v>2.1564792176039118</v>
      </c>
      <c r="Q127" s="542">
        <v>126</v>
      </c>
    </row>
    <row r="128" spans="1:17" ht="14.4" customHeight="1" x14ac:dyDescent="0.3">
      <c r="A128" s="528" t="s">
        <v>2091</v>
      </c>
      <c r="B128" s="529" t="s">
        <v>1835</v>
      </c>
      <c r="C128" s="529" t="s">
        <v>1859</v>
      </c>
      <c r="D128" s="529" t="s">
        <v>1903</v>
      </c>
      <c r="E128" s="529" t="s">
        <v>1904</v>
      </c>
      <c r="F128" s="541"/>
      <c r="G128" s="541"/>
      <c r="H128" s="541"/>
      <c r="I128" s="541"/>
      <c r="J128" s="541">
        <v>16</v>
      </c>
      <c r="K128" s="541">
        <v>466.65999999999997</v>
      </c>
      <c r="L128" s="541"/>
      <c r="M128" s="541">
        <v>29.166249999999998</v>
      </c>
      <c r="N128" s="541"/>
      <c r="O128" s="541"/>
      <c r="P128" s="534"/>
      <c r="Q128" s="542"/>
    </row>
    <row r="129" spans="1:17" ht="14.4" customHeight="1" x14ac:dyDescent="0.3">
      <c r="A129" s="528" t="s">
        <v>2091</v>
      </c>
      <c r="B129" s="529" t="s">
        <v>1835</v>
      </c>
      <c r="C129" s="529" t="s">
        <v>1859</v>
      </c>
      <c r="D129" s="529" t="s">
        <v>1911</v>
      </c>
      <c r="E129" s="529" t="s">
        <v>1912</v>
      </c>
      <c r="F129" s="541">
        <v>1</v>
      </c>
      <c r="G129" s="541">
        <v>81</v>
      </c>
      <c r="H129" s="541">
        <v>1</v>
      </c>
      <c r="I129" s="541">
        <v>81</v>
      </c>
      <c r="J129" s="541">
        <v>2</v>
      </c>
      <c r="K129" s="541">
        <v>164</v>
      </c>
      <c r="L129" s="541">
        <v>2.0246913580246915</v>
      </c>
      <c r="M129" s="541">
        <v>82</v>
      </c>
      <c r="N129" s="541"/>
      <c r="O129" s="541"/>
      <c r="P129" s="534"/>
      <c r="Q129" s="542"/>
    </row>
    <row r="130" spans="1:17" ht="14.4" customHeight="1" x14ac:dyDescent="0.3">
      <c r="A130" s="528" t="s">
        <v>2091</v>
      </c>
      <c r="B130" s="529" t="s">
        <v>1835</v>
      </c>
      <c r="C130" s="529" t="s">
        <v>1859</v>
      </c>
      <c r="D130" s="529" t="s">
        <v>1944</v>
      </c>
      <c r="E130" s="529" t="s">
        <v>1945</v>
      </c>
      <c r="F130" s="541"/>
      <c r="G130" s="541"/>
      <c r="H130" s="541"/>
      <c r="I130" s="541"/>
      <c r="J130" s="541">
        <v>1</v>
      </c>
      <c r="K130" s="541">
        <v>179</v>
      </c>
      <c r="L130" s="541"/>
      <c r="M130" s="541">
        <v>179</v>
      </c>
      <c r="N130" s="541"/>
      <c r="O130" s="541"/>
      <c r="P130" s="534"/>
      <c r="Q130" s="542"/>
    </row>
    <row r="131" spans="1:17" ht="14.4" customHeight="1" x14ac:dyDescent="0.3">
      <c r="A131" s="528" t="s">
        <v>2091</v>
      </c>
      <c r="B131" s="529" t="s">
        <v>1835</v>
      </c>
      <c r="C131" s="529" t="s">
        <v>1859</v>
      </c>
      <c r="D131" s="529" t="s">
        <v>1950</v>
      </c>
      <c r="E131" s="529" t="s">
        <v>1951</v>
      </c>
      <c r="F131" s="541"/>
      <c r="G131" s="541"/>
      <c r="H131" s="541"/>
      <c r="I131" s="541"/>
      <c r="J131" s="541">
        <v>1</v>
      </c>
      <c r="K131" s="541">
        <v>356</v>
      </c>
      <c r="L131" s="541"/>
      <c r="M131" s="541">
        <v>356</v>
      </c>
      <c r="N131" s="541">
        <v>1</v>
      </c>
      <c r="O131" s="541">
        <v>364</v>
      </c>
      <c r="P131" s="534"/>
      <c r="Q131" s="542">
        <v>364</v>
      </c>
    </row>
    <row r="132" spans="1:17" ht="14.4" customHeight="1" x14ac:dyDescent="0.3">
      <c r="A132" s="528" t="s">
        <v>2091</v>
      </c>
      <c r="B132" s="529" t="s">
        <v>1835</v>
      </c>
      <c r="C132" s="529" t="s">
        <v>1859</v>
      </c>
      <c r="D132" s="529" t="s">
        <v>2015</v>
      </c>
      <c r="E132" s="529" t="s">
        <v>2016</v>
      </c>
      <c r="F132" s="541"/>
      <c r="G132" s="541"/>
      <c r="H132" s="541"/>
      <c r="I132" s="541"/>
      <c r="J132" s="541">
        <v>2</v>
      </c>
      <c r="K132" s="541">
        <v>1256</v>
      </c>
      <c r="L132" s="541"/>
      <c r="M132" s="541">
        <v>628</v>
      </c>
      <c r="N132" s="541"/>
      <c r="O132" s="541"/>
      <c r="P132" s="534"/>
      <c r="Q132" s="542"/>
    </row>
    <row r="133" spans="1:17" ht="14.4" customHeight="1" x14ac:dyDescent="0.3">
      <c r="A133" s="528" t="s">
        <v>2091</v>
      </c>
      <c r="B133" s="529" t="s">
        <v>1835</v>
      </c>
      <c r="C133" s="529" t="s">
        <v>1859</v>
      </c>
      <c r="D133" s="529" t="s">
        <v>1956</v>
      </c>
      <c r="E133" s="529" t="s">
        <v>1957</v>
      </c>
      <c r="F133" s="541"/>
      <c r="G133" s="541"/>
      <c r="H133" s="541"/>
      <c r="I133" s="541"/>
      <c r="J133" s="541">
        <v>2</v>
      </c>
      <c r="K133" s="541">
        <v>486</v>
      </c>
      <c r="L133" s="541"/>
      <c r="M133" s="541">
        <v>243</v>
      </c>
      <c r="N133" s="541">
        <v>1</v>
      </c>
      <c r="O133" s="541">
        <v>247</v>
      </c>
      <c r="P133" s="534"/>
      <c r="Q133" s="542">
        <v>247</v>
      </c>
    </row>
    <row r="134" spans="1:17" ht="14.4" customHeight="1" x14ac:dyDescent="0.3">
      <c r="A134" s="528" t="s">
        <v>2091</v>
      </c>
      <c r="B134" s="529" t="s">
        <v>1835</v>
      </c>
      <c r="C134" s="529" t="s">
        <v>1859</v>
      </c>
      <c r="D134" s="529" t="s">
        <v>2019</v>
      </c>
      <c r="E134" s="529" t="s">
        <v>1975</v>
      </c>
      <c r="F134" s="541"/>
      <c r="G134" s="541"/>
      <c r="H134" s="541"/>
      <c r="I134" s="541"/>
      <c r="J134" s="541"/>
      <c r="K134" s="541"/>
      <c r="L134" s="541"/>
      <c r="M134" s="541"/>
      <c r="N134" s="541">
        <v>1</v>
      </c>
      <c r="O134" s="541">
        <v>500</v>
      </c>
      <c r="P134" s="534"/>
      <c r="Q134" s="542">
        <v>500</v>
      </c>
    </row>
    <row r="135" spans="1:17" ht="14.4" customHeight="1" x14ac:dyDescent="0.3">
      <c r="A135" s="528" t="s">
        <v>2091</v>
      </c>
      <c r="B135" s="529" t="s">
        <v>1835</v>
      </c>
      <c r="C135" s="529" t="s">
        <v>1859</v>
      </c>
      <c r="D135" s="529" t="s">
        <v>637</v>
      </c>
      <c r="E135" s="529" t="s">
        <v>2069</v>
      </c>
      <c r="F135" s="541">
        <v>1</v>
      </c>
      <c r="G135" s="541">
        <v>1191</v>
      </c>
      <c r="H135" s="541">
        <v>1</v>
      </c>
      <c r="I135" s="541">
        <v>1191</v>
      </c>
      <c r="J135" s="541">
        <v>1</v>
      </c>
      <c r="K135" s="541">
        <v>1193</v>
      </c>
      <c r="L135" s="541">
        <v>1.0016792611251049</v>
      </c>
      <c r="M135" s="541">
        <v>1193</v>
      </c>
      <c r="N135" s="541"/>
      <c r="O135" s="541"/>
      <c r="P135" s="534"/>
      <c r="Q135" s="542"/>
    </row>
    <row r="136" spans="1:17" ht="14.4" customHeight="1" x14ac:dyDescent="0.3">
      <c r="A136" s="528" t="s">
        <v>2091</v>
      </c>
      <c r="B136" s="529" t="s">
        <v>1835</v>
      </c>
      <c r="C136" s="529" t="s">
        <v>1859</v>
      </c>
      <c r="D136" s="529" t="s">
        <v>1970</v>
      </c>
      <c r="E136" s="529" t="s">
        <v>1971</v>
      </c>
      <c r="F136" s="541">
        <v>1</v>
      </c>
      <c r="G136" s="541">
        <v>1796</v>
      </c>
      <c r="H136" s="541">
        <v>1</v>
      </c>
      <c r="I136" s="541">
        <v>1796</v>
      </c>
      <c r="J136" s="541"/>
      <c r="K136" s="541"/>
      <c r="L136" s="541"/>
      <c r="M136" s="541"/>
      <c r="N136" s="541">
        <v>1</v>
      </c>
      <c r="O136" s="541">
        <v>1839</v>
      </c>
      <c r="P136" s="534">
        <v>1.0239420935412027</v>
      </c>
      <c r="Q136" s="542">
        <v>1839</v>
      </c>
    </row>
    <row r="137" spans="1:17" ht="14.4" customHeight="1" x14ac:dyDescent="0.3">
      <c r="A137" s="528" t="s">
        <v>2092</v>
      </c>
      <c r="B137" s="529" t="s">
        <v>1835</v>
      </c>
      <c r="C137" s="529" t="s">
        <v>1859</v>
      </c>
      <c r="D137" s="529" t="s">
        <v>1870</v>
      </c>
      <c r="E137" s="529" t="s">
        <v>1871</v>
      </c>
      <c r="F137" s="541">
        <v>1</v>
      </c>
      <c r="G137" s="541">
        <v>35</v>
      </c>
      <c r="H137" s="541">
        <v>1</v>
      </c>
      <c r="I137" s="541">
        <v>35</v>
      </c>
      <c r="J137" s="541"/>
      <c r="K137" s="541"/>
      <c r="L137" s="541"/>
      <c r="M137" s="541"/>
      <c r="N137" s="541">
        <v>1</v>
      </c>
      <c r="O137" s="541">
        <v>37</v>
      </c>
      <c r="P137" s="534">
        <v>1.0571428571428572</v>
      </c>
      <c r="Q137" s="542">
        <v>37</v>
      </c>
    </row>
    <row r="138" spans="1:17" ht="14.4" customHeight="1" x14ac:dyDescent="0.3">
      <c r="A138" s="528" t="s">
        <v>2092</v>
      </c>
      <c r="B138" s="529" t="s">
        <v>1835</v>
      </c>
      <c r="C138" s="529" t="s">
        <v>1859</v>
      </c>
      <c r="D138" s="529" t="s">
        <v>1883</v>
      </c>
      <c r="E138" s="529" t="s">
        <v>1884</v>
      </c>
      <c r="F138" s="541"/>
      <c r="G138" s="541"/>
      <c r="H138" s="541"/>
      <c r="I138" s="541"/>
      <c r="J138" s="541">
        <v>1</v>
      </c>
      <c r="K138" s="541">
        <v>235</v>
      </c>
      <c r="L138" s="541"/>
      <c r="M138" s="541">
        <v>235</v>
      </c>
      <c r="N138" s="541">
        <v>1</v>
      </c>
      <c r="O138" s="541">
        <v>251</v>
      </c>
      <c r="P138" s="534"/>
      <c r="Q138" s="542">
        <v>251</v>
      </c>
    </row>
    <row r="139" spans="1:17" ht="14.4" customHeight="1" x14ac:dyDescent="0.3">
      <c r="A139" s="528" t="s">
        <v>2092</v>
      </c>
      <c r="B139" s="529" t="s">
        <v>1835</v>
      </c>
      <c r="C139" s="529" t="s">
        <v>1859</v>
      </c>
      <c r="D139" s="529" t="s">
        <v>1885</v>
      </c>
      <c r="E139" s="529" t="s">
        <v>1886</v>
      </c>
      <c r="F139" s="541"/>
      <c r="G139" s="541"/>
      <c r="H139" s="541"/>
      <c r="I139" s="541"/>
      <c r="J139" s="541">
        <v>1</v>
      </c>
      <c r="K139" s="541">
        <v>118</v>
      </c>
      <c r="L139" s="541"/>
      <c r="M139" s="541">
        <v>118</v>
      </c>
      <c r="N139" s="541">
        <v>1</v>
      </c>
      <c r="O139" s="541">
        <v>126</v>
      </c>
      <c r="P139" s="534"/>
      <c r="Q139" s="542">
        <v>126</v>
      </c>
    </row>
    <row r="140" spans="1:17" ht="14.4" customHeight="1" x14ac:dyDescent="0.3">
      <c r="A140" s="528" t="s">
        <v>2092</v>
      </c>
      <c r="B140" s="529" t="s">
        <v>1835</v>
      </c>
      <c r="C140" s="529" t="s">
        <v>1859</v>
      </c>
      <c r="D140" s="529" t="s">
        <v>1917</v>
      </c>
      <c r="E140" s="529" t="s">
        <v>1918</v>
      </c>
      <c r="F140" s="541"/>
      <c r="G140" s="541"/>
      <c r="H140" s="541"/>
      <c r="I140" s="541"/>
      <c r="J140" s="541"/>
      <c r="K140" s="541"/>
      <c r="L140" s="541"/>
      <c r="M140" s="541"/>
      <c r="N140" s="541">
        <v>2</v>
      </c>
      <c r="O140" s="541">
        <v>1010</v>
      </c>
      <c r="P140" s="534"/>
      <c r="Q140" s="542">
        <v>505</v>
      </c>
    </row>
    <row r="141" spans="1:17" ht="14.4" customHeight="1" x14ac:dyDescent="0.3">
      <c r="A141" s="528" t="s">
        <v>2092</v>
      </c>
      <c r="B141" s="529" t="s">
        <v>1835</v>
      </c>
      <c r="C141" s="529" t="s">
        <v>1859</v>
      </c>
      <c r="D141" s="529" t="s">
        <v>1944</v>
      </c>
      <c r="E141" s="529" t="s">
        <v>1945</v>
      </c>
      <c r="F141" s="541"/>
      <c r="G141" s="541"/>
      <c r="H141" s="541"/>
      <c r="I141" s="541"/>
      <c r="J141" s="541">
        <v>1</v>
      </c>
      <c r="K141" s="541">
        <v>179</v>
      </c>
      <c r="L141" s="541"/>
      <c r="M141" s="541">
        <v>179</v>
      </c>
      <c r="N141" s="541"/>
      <c r="O141" s="541"/>
      <c r="P141" s="534"/>
      <c r="Q141" s="542"/>
    </row>
    <row r="142" spans="1:17" ht="14.4" customHeight="1" x14ac:dyDescent="0.3">
      <c r="A142" s="528" t="s">
        <v>2093</v>
      </c>
      <c r="B142" s="529" t="s">
        <v>1835</v>
      </c>
      <c r="C142" s="529" t="s">
        <v>1859</v>
      </c>
      <c r="D142" s="529" t="s">
        <v>1870</v>
      </c>
      <c r="E142" s="529" t="s">
        <v>1871</v>
      </c>
      <c r="F142" s="541"/>
      <c r="G142" s="541"/>
      <c r="H142" s="541"/>
      <c r="I142" s="541"/>
      <c r="J142" s="541"/>
      <c r="K142" s="541"/>
      <c r="L142" s="541"/>
      <c r="M142" s="541"/>
      <c r="N142" s="541">
        <v>1</v>
      </c>
      <c r="O142" s="541">
        <v>37</v>
      </c>
      <c r="P142" s="534"/>
      <c r="Q142" s="542">
        <v>37</v>
      </c>
    </row>
    <row r="143" spans="1:17" ht="14.4" customHeight="1" x14ac:dyDescent="0.3">
      <c r="A143" s="528" t="s">
        <v>2093</v>
      </c>
      <c r="B143" s="529" t="s">
        <v>1835</v>
      </c>
      <c r="C143" s="529" t="s">
        <v>1859</v>
      </c>
      <c r="D143" s="529" t="s">
        <v>1883</v>
      </c>
      <c r="E143" s="529" t="s">
        <v>1884</v>
      </c>
      <c r="F143" s="541"/>
      <c r="G143" s="541"/>
      <c r="H143" s="541"/>
      <c r="I143" s="541"/>
      <c r="J143" s="541">
        <v>1</v>
      </c>
      <c r="K143" s="541">
        <v>235</v>
      </c>
      <c r="L143" s="541"/>
      <c r="M143" s="541">
        <v>235</v>
      </c>
      <c r="N143" s="541">
        <v>1</v>
      </c>
      <c r="O143" s="541">
        <v>251</v>
      </c>
      <c r="P143" s="534"/>
      <c r="Q143" s="542">
        <v>251</v>
      </c>
    </row>
    <row r="144" spans="1:17" ht="14.4" customHeight="1" x14ac:dyDescent="0.3">
      <c r="A144" s="528" t="s">
        <v>2093</v>
      </c>
      <c r="B144" s="529" t="s">
        <v>1835</v>
      </c>
      <c r="C144" s="529" t="s">
        <v>1859</v>
      </c>
      <c r="D144" s="529" t="s">
        <v>1885</v>
      </c>
      <c r="E144" s="529" t="s">
        <v>1886</v>
      </c>
      <c r="F144" s="541">
        <v>1</v>
      </c>
      <c r="G144" s="541">
        <v>116</v>
      </c>
      <c r="H144" s="541">
        <v>1</v>
      </c>
      <c r="I144" s="541">
        <v>116</v>
      </c>
      <c r="J144" s="541">
        <v>18</v>
      </c>
      <c r="K144" s="541">
        <v>2124</v>
      </c>
      <c r="L144" s="541">
        <v>18.310344827586206</v>
      </c>
      <c r="M144" s="541">
        <v>118</v>
      </c>
      <c r="N144" s="541">
        <v>16</v>
      </c>
      <c r="O144" s="541">
        <v>2016</v>
      </c>
      <c r="P144" s="534">
        <v>17.379310344827587</v>
      </c>
      <c r="Q144" s="542">
        <v>126</v>
      </c>
    </row>
    <row r="145" spans="1:17" ht="14.4" customHeight="1" x14ac:dyDescent="0.3">
      <c r="A145" s="528" t="s">
        <v>2093</v>
      </c>
      <c r="B145" s="529" t="s">
        <v>1835</v>
      </c>
      <c r="C145" s="529" t="s">
        <v>1859</v>
      </c>
      <c r="D145" s="529" t="s">
        <v>1993</v>
      </c>
      <c r="E145" s="529" t="s">
        <v>1994</v>
      </c>
      <c r="F145" s="541"/>
      <c r="G145" s="541"/>
      <c r="H145" s="541"/>
      <c r="I145" s="541"/>
      <c r="J145" s="541"/>
      <c r="K145" s="541"/>
      <c r="L145" s="541"/>
      <c r="M145" s="541"/>
      <c r="N145" s="541">
        <v>1</v>
      </c>
      <c r="O145" s="541">
        <v>2098</v>
      </c>
      <c r="P145" s="534"/>
      <c r="Q145" s="542">
        <v>2098</v>
      </c>
    </row>
    <row r="146" spans="1:17" ht="14.4" customHeight="1" x14ac:dyDescent="0.3">
      <c r="A146" s="528" t="s">
        <v>2093</v>
      </c>
      <c r="B146" s="529" t="s">
        <v>1835</v>
      </c>
      <c r="C146" s="529" t="s">
        <v>1859</v>
      </c>
      <c r="D146" s="529" t="s">
        <v>1903</v>
      </c>
      <c r="E146" s="529" t="s">
        <v>1904</v>
      </c>
      <c r="F146" s="541"/>
      <c r="G146" s="541"/>
      <c r="H146" s="541"/>
      <c r="I146" s="541"/>
      <c r="J146" s="541">
        <v>14</v>
      </c>
      <c r="K146" s="541">
        <v>466.65999999999997</v>
      </c>
      <c r="L146" s="541"/>
      <c r="M146" s="541">
        <v>33.332857142857144</v>
      </c>
      <c r="N146" s="541"/>
      <c r="O146" s="541"/>
      <c r="P146" s="534"/>
      <c r="Q146" s="542"/>
    </row>
    <row r="147" spans="1:17" ht="14.4" customHeight="1" x14ac:dyDescent="0.3">
      <c r="A147" s="528" t="s">
        <v>2093</v>
      </c>
      <c r="B147" s="529" t="s">
        <v>1835</v>
      </c>
      <c r="C147" s="529" t="s">
        <v>1859</v>
      </c>
      <c r="D147" s="529" t="s">
        <v>1911</v>
      </c>
      <c r="E147" s="529" t="s">
        <v>1912</v>
      </c>
      <c r="F147" s="541"/>
      <c r="G147" s="541"/>
      <c r="H147" s="541"/>
      <c r="I147" s="541"/>
      <c r="J147" s="541">
        <v>1</v>
      </c>
      <c r="K147" s="541">
        <v>82</v>
      </c>
      <c r="L147" s="541"/>
      <c r="M147" s="541">
        <v>82</v>
      </c>
      <c r="N147" s="541">
        <v>1</v>
      </c>
      <c r="O147" s="541">
        <v>86</v>
      </c>
      <c r="P147" s="534"/>
      <c r="Q147" s="542">
        <v>86</v>
      </c>
    </row>
    <row r="148" spans="1:17" ht="14.4" customHeight="1" x14ac:dyDescent="0.3">
      <c r="A148" s="528" t="s">
        <v>2093</v>
      </c>
      <c r="B148" s="529" t="s">
        <v>1835</v>
      </c>
      <c r="C148" s="529" t="s">
        <v>1859</v>
      </c>
      <c r="D148" s="529" t="s">
        <v>1930</v>
      </c>
      <c r="E148" s="529" t="s">
        <v>1931</v>
      </c>
      <c r="F148" s="541"/>
      <c r="G148" s="541"/>
      <c r="H148" s="541"/>
      <c r="I148" s="541"/>
      <c r="J148" s="541"/>
      <c r="K148" s="541"/>
      <c r="L148" s="541"/>
      <c r="M148" s="541"/>
      <c r="N148" s="541">
        <v>3</v>
      </c>
      <c r="O148" s="541">
        <v>1332</v>
      </c>
      <c r="P148" s="534"/>
      <c r="Q148" s="542">
        <v>444</v>
      </c>
    </row>
    <row r="149" spans="1:17" ht="14.4" customHeight="1" x14ac:dyDescent="0.3">
      <c r="A149" s="528" t="s">
        <v>2093</v>
      </c>
      <c r="B149" s="529" t="s">
        <v>1835</v>
      </c>
      <c r="C149" s="529" t="s">
        <v>1859</v>
      </c>
      <c r="D149" s="529" t="s">
        <v>1934</v>
      </c>
      <c r="E149" s="529" t="s">
        <v>1935</v>
      </c>
      <c r="F149" s="541"/>
      <c r="G149" s="541"/>
      <c r="H149" s="541"/>
      <c r="I149" s="541"/>
      <c r="J149" s="541"/>
      <c r="K149" s="541"/>
      <c r="L149" s="541"/>
      <c r="M149" s="541"/>
      <c r="N149" s="541">
        <v>1</v>
      </c>
      <c r="O149" s="541">
        <v>1063</v>
      </c>
      <c r="P149" s="534"/>
      <c r="Q149" s="542">
        <v>1063</v>
      </c>
    </row>
    <row r="150" spans="1:17" ht="14.4" customHeight="1" x14ac:dyDescent="0.3">
      <c r="A150" s="528" t="s">
        <v>2093</v>
      </c>
      <c r="B150" s="529" t="s">
        <v>1835</v>
      </c>
      <c r="C150" s="529" t="s">
        <v>1859</v>
      </c>
      <c r="D150" s="529" t="s">
        <v>1940</v>
      </c>
      <c r="E150" s="529" t="s">
        <v>1941</v>
      </c>
      <c r="F150" s="541"/>
      <c r="G150" s="541"/>
      <c r="H150" s="541"/>
      <c r="I150" s="541"/>
      <c r="J150" s="541">
        <v>1</v>
      </c>
      <c r="K150" s="541">
        <v>691</v>
      </c>
      <c r="L150" s="541"/>
      <c r="M150" s="541">
        <v>691</v>
      </c>
      <c r="N150" s="541"/>
      <c r="O150" s="541"/>
      <c r="P150" s="534"/>
      <c r="Q150" s="542"/>
    </row>
    <row r="151" spans="1:17" ht="14.4" customHeight="1" x14ac:dyDescent="0.3">
      <c r="A151" s="528" t="s">
        <v>2093</v>
      </c>
      <c r="B151" s="529" t="s">
        <v>1835</v>
      </c>
      <c r="C151" s="529" t="s">
        <v>1859</v>
      </c>
      <c r="D151" s="529" t="s">
        <v>1950</v>
      </c>
      <c r="E151" s="529" t="s">
        <v>1951</v>
      </c>
      <c r="F151" s="541"/>
      <c r="G151" s="541"/>
      <c r="H151" s="541"/>
      <c r="I151" s="541"/>
      <c r="J151" s="541">
        <v>1</v>
      </c>
      <c r="K151" s="541">
        <v>356</v>
      </c>
      <c r="L151" s="541"/>
      <c r="M151" s="541">
        <v>356</v>
      </c>
      <c r="N151" s="541">
        <v>3</v>
      </c>
      <c r="O151" s="541">
        <v>1092</v>
      </c>
      <c r="P151" s="534"/>
      <c r="Q151" s="542">
        <v>364</v>
      </c>
    </row>
    <row r="152" spans="1:17" ht="14.4" customHeight="1" x14ac:dyDescent="0.3">
      <c r="A152" s="528" t="s">
        <v>2093</v>
      </c>
      <c r="B152" s="529" t="s">
        <v>1835</v>
      </c>
      <c r="C152" s="529" t="s">
        <v>1859</v>
      </c>
      <c r="D152" s="529" t="s">
        <v>2015</v>
      </c>
      <c r="E152" s="529" t="s">
        <v>2016</v>
      </c>
      <c r="F152" s="541"/>
      <c r="G152" s="541"/>
      <c r="H152" s="541"/>
      <c r="I152" s="541"/>
      <c r="J152" s="541">
        <v>1</v>
      </c>
      <c r="K152" s="541">
        <v>628</v>
      </c>
      <c r="L152" s="541"/>
      <c r="M152" s="541">
        <v>628</v>
      </c>
      <c r="N152" s="541">
        <v>1</v>
      </c>
      <c r="O152" s="541">
        <v>636</v>
      </c>
      <c r="P152" s="534"/>
      <c r="Q152" s="542">
        <v>636</v>
      </c>
    </row>
    <row r="153" spans="1:17" ht="14.4" customHeight="1" x14ac:dyDescent="0.3">
      <c r="A153" s="528" t="s">
        <v>2093</v>
      </c>
      <c r="B153" s="529" t="s">
        <v>1835</v>
      </c>
      <c r="C153" s="529" t="s">
        <v>1859</v>
      </c>
      <c r="D153" s="529" t="s">
        <v>1956</v>
      </c>
      <c r="E153" s="529" t="s">
        <v>1957</v>
      </c>
      <c r="F153" s="541"/>
      <c r="G153" s="541"/>
      <c r="H153" s="541"/>
      <c r="I153" s="541"/>
      <c r="J153" s="541">
        <v>2</v>
      </c>
      <c r="K153" s="541">
        <v>486</v>
      </c>
      <c r="L153" s="541"/>
      <c r="M153" s="541">
        <v>243</v>
      </c>
      <c r="N153" s="541">
        <v>1</v>
      </c>
      <c r="O153" s="541">
        <v>247</v>
      </c>
      <c r="P153" s="534"/>
      <c r="Q153" s="542">
        <v>247</v>
      </c>
    </row>
    <row r="154" spans="1:17" ht="14.4" customHeight="1" x14ac:dyDescent="0.3">
      <c r="A154" s="528" t="s">
        <v>2093</v>
      </c>
      <c r="B154" s="529" t="s">
        <v>1835</v>
      </c>
      <c r="C154" s="529" t="s">
        <v>1859</v>
      </c>
      <c r="D154" s="529" t="s">
        <v>1960</v>
      </c>
      <c r="E154" s="529" t="s">
        <v>1961</v>
      </c>
      <c r="F154" s="541"/>
      <c r="G154" s="541"/>
      <c r="H154" s="541"/>
      <c r="I154" s="541"/>
      <c r="J154" s="541">
        <v>1</v>
      </c>
      <c r="K154" s="541">
        <v>1667</v>
      </c>
      <c r="L154" s="541"/>
      <c r="M154" s="541">
        <v>1667</v>
      </c>
      <c r="N154" s="541">
        <v>2</v>
      </c>
      <c r="O154" s="541">
        <v>3468</v>
      </c>
      <c r="P154" s="534"/>
      <c r="Q154" s="542">
        <v>1734</v>
      </c>
    </row>
    <row r="155" spans="1:17" ht="14.4" customHeight="1" x14ac:dyDescent="0.3">
      <c r="A155" s="528" t="s">
        <v>2093</v>
      </c>
      <c r="B155" s="529" t="s">
        <v>1835</v>
      </c>
      <c r="C155" s="529" t="s">
        <v>1859</v>
      </c>
      <c r="D155" s="529" t="s">
        <v>1974</v>
      </c>
      <c r="E155" s="529" t="s">
        <v>1975</v>
      </c>
      <c r="F155" s="541"/>
      <c r="G155" s="541"/>
      <c r="H155" s="541"/>
      <c r="I155" s="541"/>
      <c r="J155" s="541">
        <v>1</v>
      </c>
      <c r="K155" s="541">
        <v>885</v>
      </c>
      <c r="L155" s="541"/>
      <c r="M155" s="541">
        <v>885</v>
      </c>
      <c r="N155" s="541"/>
      <c r="O155" s="541"/>
      <c r="P155" s="534"/>
      <c r="Q155" s="542"/>
    </row>
    <row r="156" spans="1:17" ht="14.4" customHeight="1" x14ac:dyDescent="0.3">
      <c r="A156" s="528" t="s">
        <v>2094</v>
      </c>
      <c r="B156" s="529" t="s">
        <v>1835</v>
      </c>
      <c r="C156" s="529" t="s">
        <v>1859</v>
      </c>
      <c r="D156" s="529" t="s">
        <v>1870</v>
      </c>
      <c r="E156" s="529" t="s">
        <v>1871</v>
      </c>
      <c r="F156" s="541">
        <v>1</v>
      </c>
      <c r="G156" s="541">
        <v>35</v>
      </c>
      <c r="H156" s="541">
        <v>1</v>
      </c>
      <c r="I156" s="541">
        <v>35</v>
      </c>
      <c r="J156" s="541"/>
      <c r="K156" s="541"/>
      <c r="L156" s="541"/>
      <c r="M156" s="541"/>
      <c r="N156" s="541"/>
      <c r="O156" s="541"/>
      <c r="P156" s="534"/>
      <c r="Q156" s="542"/>
    </row>
    <row r="157" spans="1:17" ht="14.4" customHeight="1" x14ac:dyDescent="0.3">
      <c r="A157" s="528" t="s">
        <v>2094</v>
      </c>
      <c r="B157" s="529" t="s">
        <v>1835</v>
      </c>
      <c r="C157" s="529" t="s">
        <v>1859</v>
      </c>
      <c r="D157" s="529" t="s">
        <v>1885</v>
      </c>
      <c r="E157" s="529" t="s">
        <v>1886</v>
      </c>
      <c r="F157" s="541">
        <v>1</v>
      </c>
      <c r="G157" s="541">
        <v>118</v>
      </c>
      <c r="H157" s="541">
        <v>1</v>
      </c>
      <c r="I157" s="541">
        <v>118</v>
      </c>
      <c r="J157" s="541"/>
      <c r="K157" s="541"/>
      <c r="L157" s="541"/>
      <c r="M157" s="541"/>
      <c r="N157" s="541">
        <v>1</v>
      </c>
      <c r="O157" s="541">
        <v>126</v>
      </c>
      <c r="P157" s="534">
        <v>1.0677966101694916</v>
      </c>
      <c r="Q157" s="542">
        <v>126</v>
      </c>
    </row>
    <row r="158" spans="1:17" ht="14.4" customHeight="1" x14ac:dyDescent="0.3">
      <c r="A158" s="528" t="s">
        <v>2095</v>
      </c>
      <c r="B158" s="529" t="s">
        <v>1835</v>
      </c>
      <c r="C158" s="529" t="s">
        <v>1859</v>
      </c>
      <c r="D158" s="529" t="s">
        <v>1883</v>
      </c>
      <c r="E158" s="529" t="s">
        <v>1884</v>
      </c>
      <c r="F158" s="541"/>
      <c r="G158" s="541"/>
      <c r="H158" s="541"/>
      <c r="I158" s="541"/>
      <c r="J158" s="541">
        <v>3</v>
      </c>
      <c r="K158" s="541">
        <v>705</v>
      </c>
      <c r="L158" s="541"/>
      <c r="M158" s="541">
        <v>235</v>
      </c>
      <c r="N158" s="541">
        <v>2</v>
      </c>
      <c r="O158" s="541">
        <v>502</v>
      </c>
      <c r="P158" s="534"/>
      <c r="Q158" s="542">
        <v>251</v>
      </c>
    </row>
    <row r="159" spans="1:17" ht="14.4" customHeight="1" x14ac:dyDescent="0.3">
      <c r="A159" s="528" t="s">
        <v>2095</v>
      </c>
      <c r="B159" s="529" t="s">
        <v>1835</v>
      </c>
      <c r="C159" s="529" t="s">
        <v>1859</v>
      </c>
      <c r="D159" s="529" t="s">
        <v>1885</v>
      </c>
      <c r="E159" s="529" t="s">
        <v>1886</v>
      </c>
      <c r="F159" s="541"/>
      <c r="G159" s="541"/>
      <c r="H159" s="541"/>
      <c r="I159" s="541"/>
      <c r="J159" s="541">
        <v>4</v>
      </c>
      <c r="K159" s="541">
        <v>472</v>
      </c>
      <c r="L159" s="541"/>
      <c r="M159" s="541">
        <v>118</v>
      </c>
      <c r="N159" s="541">
        <v>2</v>
      </c>
      <c r="O159" s="541">
        <v>252</v>
      </c>
      <c r="P159" s="534"/>
      <c r="Q159" s="542">
        <v>126</v>
      </c>
    </row>
    <row r="160" spans="1:17" ht="14.4" customHeight="1" x14ac:dyDescent="0.3">
      <c r="A160" s="528" t="s">
        <v>2095</v>
      </c>
      <c r="B160" s="529" t="s">
        <v>1835</v>
      </c>
      <c r="C160" s="529" t="s">
        <v>1859</v>
      </c>
      <c r="D160" s="529" t="s">
        <v>1887</v>
      </c>
      <c r="E160" s="529" t="s">
        <v>1888</v>
      </c>
      <c r="F160" s="541"/>
      <c r="G160" s="541"/>
      <c r="H160" s="541"/>
      <c r="I160" s="541"/>
      <c r="J160" s="541"/>
      <c r="K160" s="541"/>
      <c r="L160" s="541"/>
      <c r="M160" s="541"/>
      <c r="N160" s="541">
        <v>1</v>
      </c>
      <c r="O160" s="541">
        <v>540</v>
      </c>
      <c r="P160" s="534"/>
      <c r="Q160" s="542">
        <v>540</v>
      </c>
    </row>
    <row r="161" spans="1:17" ht="14.4" customHeight="1" x14ac:dyDescent="0.3">
      <c r="A161" s="528" t="s">
        <v>2095</v>
      </c>
      <c r="B161" s="529" t="s">
        <v>1835</v>
      </c>
      <c r="C161" s="529" t="s">
        <v>1859</v>
      </c>
      <c r="D161" s="529" t="s">
        <v>1903</v>
      </c>
      <c r="E161" s="529" t="s">
        <v>1904</v>
      </c>
      <c r="F161" s="541"/>
      <c r="G161" s="541"/>
      <c r="H161" s="541"/>
      <c r="I161" s="541"/>
      <c r="J161" s="541">
        <v>5</v>
      </c>
      <c r="K161" s="541">
        <v>66.66</v>
      </c>
      <c r="L161" s="541"/>
      <c r="M161" s="541">
        <v>13.331999999999999</v>
      </c>
      <c r="N161" s="541"/>
      <c r="O161" s="541"/>
      <c r="P161" s="534"/>
      <c r="Q161" s="542"/>
    </row>
    <row r="162" spans="1:17" ht="14.4" customHeight="1" x14ac:dyDescent="0.3">
      <c r="A162" s="528" t="s">
        <v>2095</v>
      </c>
      <c r="B162" s="529" t="s">
        <v>1835</v>
      </c>
      <c r="C162" s="529" t="s">
        <v>1859</v>
      </c>
      <c r="D162" s="529" t="s">
        <v>1911</v>
      </c>
      <c r="E162" s="529" t="s">
        <v>1912</v>
      </c>
      <c r="F162" s="541"/>
      <c r="G162" s="541"/>
      <c r="H162" s="541"/>
      <c r="I162" s="541"/>
      <c r="J162" s="541"/>
      <c r="K162" s="541"/>
      <c r="L162" s="541"/>
      <c r="M162" s="541"/>
      <c r="N162" s="541">
        <v>1</v>
      </c>
      <c r="O162" s="541">
        <v>86</v>
      </c>
      <c r="P162" s="534"/>
      <c r="Q162" s="542">
        <v>86</v>
      </c>
    </row>
    <row r="163" spans="1:17" ht="14.4" customHeight="1" x14ac:dyDescent="0.3">
      <c r="A163" s="528" t="s">
        <v>2095</v>
      </c>
      <c r="B163" s="529" t="s">
        <v>1835</v>
      </c>
      <c r="C163" s="529" t="s">
        <v>1859</v>
      </c>
      <c r="D163" s="529" t="s">
        <v>1917</v>
      </c>
      <c r="E163" s="529" t="s">
        <v>1918</v>
      </c>
      <c r="F163" s="541"/>
      <c r="G163" s="541"/>
      <c r="H163" s="541"/>
      <c r="I163" s="541"/>
      <c r="J163" s="541"/>
      <c r="K163" s="541"/>
      <c r="L163" s="541"/>
      <c r="M163" s="541"/>
      <c r="N163" s="541">
        <v>2</v>
      </c>
      <c r="O163" s="541">
        <v>1010</v>
      </c>
      <c r="P163" s="534"/>
      <c r="Q163" s="542">
        <v>505</v>
      </c>
    </row>
    <row r="164" spans="1:17" ht="14.4" customHeight="1" x14ac:dyDescent="0.3">
      <c r="A164" s="528" t="s">
        <v>2095</v>
      </c>
      <c r="B164" s="529" t="s">
        <v>1835</v>
      </c>
      <c r="C164" s="529" t="s">
        <v>1859</v>
      </c>
      <c r="D164" s="529" t="s">
        <v>1950</v>
      </c>
      <c r="E164" s="529" t="s">
        <v>1951</v>
      </c>
      <c r="F164" s="541"/>
      <c r="G164" s="541"/>
      <c r="H164" s="541"/>
      <c r="I164" s="541"/>
      <c r="J164" s="541"/>
      <c r="K164" s="541"/>
      <c r="L164" s="541"/>
      <c r="M164" s="541"/>
      <c r="N164" s="541">
        <v>1</v>
      </c>
      <c r="O164" s="541">
        <v>364</v>
      </c>
      <c r="P164" s="534"/>
      <c r="Q164" s="542">
        <v>364</v>
      </c>
    </row>
    <row r="165" spans="1:17" ht="14.4" customHeight="1" x14ac:dyDescent="0.3">
      <c r="A165" s="528" t="s">
        <v>2096</v>
      </c>
      <c r="B165" s="529" t="s">
        <v>1835</v>
      </c>
      <c r="C165" s="529" t="s">
        <v>1859</v>
      </c>
      <c r="D165" s="529" t="s">
        <v>1883</v>
      </c>
      <c r="E165" s="529" t="s">
        <v>1884</v>
      </c>
      <c r="F165" s="541"/>
      <c r="G165" s="541"/>
      <c r="H165" s="541"/>
      <c r="I165" s="541"/>
      <c r="J165" s="541">
        <v>1</v>
      </c>
      <c r="K165" s="541">
        <v>235</v>
      </c>
      <c r="L165" s="541"/>
      <c r="M165" s="541">
        <v>235</v>
      </c>
      <c r="N165" s="541">
        <v>1</v>
      </c>
      <c r="O165" s="541">
        <v>251</v>
      </c>
      <c r="P165" s="534"/>
      <c r="Q165" s="542">
        <v>251</v>
      </c>
    </row>
    <row r="166" spans="1:17" ht="14.4" customHeight="1" x14ac:dyDescent="0.3">
      <c r="A166" s="528" t="s">
        <v>2096</v>
      </c>
      <c r="B166" s="529" t="s">
        <v>1835</v>
      </c>
      <c r="C166" s="529" t="s">
        <v>1859</v>
      </c>
      <c r="D166" s="529" t="s">
        <v>1917</v>
      </c>
      <c r="E166" s="529" t="s">
        <v>1918</v>
      </c>
      <c r="F166" s="541"/>
      <c r="G166" s="541"/>
      <c r="H166" s="541"/>
      <c r="I166" s="541"/>
      <c r="J166" s="541"/>
      <c r="K166" s="541"/>
      <c r="L166" s="541"/>
      <c r="M166" s="541"/>
      <c r="N166" s="541">
        <v>1</v>
      </c>
      <c r="O166" s="541">
        <v>505</v>
      </c>
      <c r="P166" s="534"/>
      <c r="Q166" s="542">
        <v>505</v>
      </c>
    </row>
    <row r="167" spans="1:17" ht="14.4" customHeight="1" x14ac:dyDescent="0.3">
      <c r="A167" s="528" t="s">
        <v>2096</v>
      </c>
      <c r="B167" s="529" t="s">
        <v>1835</v>
      </c>
      <c r="C167" s="529" t="s">
        <v>1859</v>
      </c>
      <c r="D167" s="529" t="s">
        <v>1950</v>
      </c>
      <c r="E167" s="529" t="s">
        <v>1951</v>
      </c>
      <c r="F167" s="541"/>
      <c r="G167" s="541"/>
      <c r="H167" s="541"/>
      <c r="I167" s="541"/>
      <c r="J167" s="541"/>
      <c r="K167" s="541"/>
      <c r="L167" s="541"/>
      <c r="M167" s="541"/>
      <c r="N167" s="541">
        <v>1</v>
      </c>
      <c r="O167" s="541">
        <v>364</v>
      </c>
      <c r="P167" s="534"/>
      <c r="Q167" s="542">
        <v>364</v>
      </c>
    </row>
    <row r="168" spans="1:17" ht="14.4" customHeight="1" x14ac:dyDescent="0.3">
      <c r="A168" s="528" t="s">
        <v>2097</v>
      </c>
      <c r="B168" s="529" t="s">
        <v>1835</v>
      </c>
      <c r="C168" s="529" t="s">
        <v>1859</v>
      </c>
      <c r="D168" s="529" t="s">
        <v>1883</v>
      </c>
      <c r="E168" s="529" t="s">
        <v>1884</v>
      </c>
      <c r="F168" s="541">
        <v>2</v>
      </c>
      <c r="G168" s="541">
        <v>464</v>
      </c>
      <c r="H168" s="541">
        <v>1</v>
      </c>
      <c r="I168" s="541">
        <v>232</v>
      </c>
      <c r="J168" s="541">
        <v>1</v>
      </c>
      <c r="K168" s="541">
        <v>235</v>
      </c>
      <c r="L168" s="541">
        <v>0.50646551724137934</v>
      </c>
      <c r="M168" s="541">
        <v>235</v>
      </c>
      <c r="N168" s="541"/>
      <c r="O168" s="541"/>
      <c r="P168" s="534"/>
      <c r="Q168" s="542"/>
    </row>
    <row r="169" spans="1:17" ht="14.4" customHeight="1" x14ac:dyDescent="0.3">
      <c r="A169" s="528" t="s">
        <v>2097</v>
      </c>
      <c r="B169" s="529" t="s">
        <v>1835</v>
      </c>
      <c r="C169" s="529" t="s">
        <v>1859</v>
      </c>
      <c r="D169" s="529" t="s">
        <v>1885</v>
      </c>
      <c r="E169" s="529" t="s">
        <v>1886</v>
      </c>
      <c r="F169" s="541">
        <v>1</v>
      </c>
      <c r="G169" s="541">
        <v>116</v>
      </c>
      <c r="H169" s="541">
        <v>1</v>
      </c>
      <c r="I169" s="541">
        <v>116</v>
      </c>
      <c r="J169" s="541">
        <v>7</v>
      </c>
      <c r="K169" s="541">
        <v>826</v>
      </c>
      <c r="L169" s="541">
        <v>7.1206896551724137</v>
      </c>
      <c r="M169" s="541">
        <v>118</v>
      </c>
      <c r="N169" s="541"/>
      <c r="O169" s="541"/>
      <c r="P169" s="534"/>
      <c r="Q169" s="542"/>
    </row>
    <row r="170" spans="1:17" ht="14.4" customHeight="1" x14ac:dyDescent="0.3">
      <c r="A170" s="528" t="s">
        <v>2097</v>
      </c>
      <c r="B170" s="529" t="s">
        <v>1835</v>
      </c>
      <c r="C170" s="529" t="s">
        <v>1859</v>
      </c>
      <c r="D170" s="529" t="s">
        <v>1903</v>
      </c>
      <c r="E170" s="529" t="s">
        <v>1904</v>
      </c>
      <c r="F170" s="541"/>
      <c r="G170" s="541"/>
      <c r="H170" s="541"/>
      <c r="I170" s="541"/>
      <c r="J170" s="541">
        <v>1</v>
      </c>
      <c r="K170" s="541">
        <v>0</v>
      </c>
      <c r="L170" s="541"/>
      <c r="M170" s="541">
        <v>0</v>
      </c>
      <c r="N170" s="541"/>
      <c r="O170" s="541"/>
      <c r="P170" s="534"/>
      <c r="Q170" s="542"/>
    </row>
    <row r="171" spans="1:17" ht="14.4" customHeight="1" x14ac:dyDescent="0.3">
      <c r="A171" s="528" t="s">
        <v>2097</v>
      </c>
      <c r="B171" s="529" t="s">
        <v>1835</v>
      </c>
      <c r="C171" s="529" t="s">
        <v>1859</v>
      </c>
      <c r="D171" s="529" t="s">
        <v>1917</v>
      </c>
      <c r="E171" s="529" t="s">
        <v>1918</v>
      </c>
      <c r="F171" s="541">
        <v>1</v>
      </c>
      <c r="G171" s="541">
        <v>485</v>
      </c>
      <c r="H171" s="541">
        <v>1</v>
      </c>
      <c r="I171" s="541">
        <v>485</v>
      </c>
      <c r="J171" s="541">
        <v>1</v>
      </c>
      <c r="K171" s="541">
        <v>492</v>
      </c>
      <c r="L171" s="541">
        <v>1.0144329896907216</v>
      </c>
      <c r="M171" s="541">
        <v>492</v>
      </c>
      <c r="N171" s="541"/>
      <c r="O171" s="541"/>
      <c r="P171" s="534"/>
      <c r="Q171" s="542"/>
    </row>
    <row r="172" spans="1:17" ht="14.4" customHeight="1" x14ac:dyDescent="0.3">
      <c r="A172" s="528" t="s">
        <v>2097</v>
      </c>
      <c r="B172" s="529" t="s">
        <v>1835</v>
      </c>
      <c r="C172" s="529" t="s">
        <v>1859</v>
      </c>
      <c r="D172" s="529" t="s">
        <v>1948</v>
      </c>
      <c r="E172" s="529" t="s">
        <v>1949</v>
      </c>
      <c r="F172" s="541"/>
      <c r="G172" s="541"/>
      <c r="H172" s="541"/>
      <c r="I172" s="541"/>
      <c r="J172" s="541">
        <v>1</v>
      </c>
      <c r="K172" s="541">
        <v>121</v>
      </c>
      <c r="L172" s="541"/>
      <c r="M172" s="541">
        <v>121</v>
      </c>
      <c r="N172" s="541"/>
      <c r="O172" s="541"/>
      <c r="P172" s="534"/>
      <c r="Q172" s="542"/>
    </row>
    <row r="173" spans="1:17" ht="14.4" customHeight="1" x14ac:dyDescent="0.3">
      <c r="A173" s="528" t="s">
        <v>2098</v>
      </c>
      <c r="B173" s="529" t="s">
        <v>1835</v>
      </c>
      <c r="C173" s="529" t="s">
        <v>1859</v>
      </c>
      <c r="D173" s="529" t="s">
        <v>1870</v>
      </c>
      <c r="E173" s="529" t="s">
        <v>1871</v>
      </c>
      <c r="F173" s="541"/>
      <c r="G173" s="541"/>
      <c r="H173" s="541"/>
      <c r="I173" s="541"/>
      <c r="J173" s="541"/>
      <c r="K173" s="541"/>
      <c r="L173" s="541"/>
      <c r="M173" s="541"/>
      <c r="N173" s="541">
        <v>4</v>
      </c>
      <c r="O173" s="541">
        <v>148</v>
      </c>
      <c r="P173" s="534"/>
      <c r="Q173" s="542">
        <v>37</v>
      </c>
    </row>
    <row r="174" spans="1:17" ht="14.4" customHeight="1" x14ac:dyDescent="0.3">
      <c r="A174" s="528" t="s">
        <v>2098</v>
      </c>
      <c r="B174" s="529" t="s">
        <v>1835</v>
      </c>
      <c r="C174" s="529" t="s">
        <v>1859</v>
      </c>
      <c r="D174" s="529" t="s">
        <v>1883</v>
      </c>
      <c r="E174" s="529" t="s">
        <v>1884</v>
      </c>
      <c r="F174" s="541"/>
      <c r="G174" s="541"/>
      <c r="H174" s="541"/>
      <c r="I174" s="541"/>
      <c r="J174" s="541">
        <v>3</v>
      </c>
      <c r="K174" s="541">
        <v>705</v>
      </c>
      <c r="L174" s="541"/>
      <c r="M174" s="541">
        <v>235</v>
      </c>
      <c r="N174" s="541">
        <v>1</v>
      </c>
      <c r="O174" s="541">
        <v>251</v>
      </c>
      <c r="P174" s="534"/>
      <c r="Q174" s="542">
        <v>251</v>
      </c>
    </row>
    <row r="175" spans="1:17" ht="14.4" customHeight="1" x14ac:dyDescent="0.3">
      <c r="A175" s="528" t="s">
        <v>2098</v>
      </c>
      <c r="B175" s="529" t="s">
        <v>1835</v>
      </c>
      <c r="C175" s="529" t="s">
        <v>1859</v>
      </c>
      <c r="D175" s="529" t="s">
        <v>1885</v>
      </c>
      <c r="E175" s="529" t="s">
        <v>1886</v>
      </c>
      <c r="F175" s="541">
        <v>1</v>
      </c>
      <c r="G175" s="541">
        <v>116</v>
      </c>
      <c r="H175" s="541">
        <v>1</v>
      </c>
      <c r="I175" s="541">
        <v>116</v>
      </c>
      <c r="J175" s="541">
        <v>7</v>
      </c>
      <c r="K175" s="541">
        <v>826</v>
      </c>
      <c r="L175" s="541">
        <v>7.1206896551724137</v>
      </c>
      <c r="M175" s="541">
        <v>118</v>
      </c>
      <c r="N175" s="541">
        <v>10</v>
      </c>
      <c r="O175" s="541">
        <v>1260</v>
      </c>
      <c r="P175" s="534">
        <v>10.862068965517242</v>
      </c>
      <c r="Q175" s="542">
        <v>126</v>
      </c>
    </row>
    <row r="176" spans="1:17" ht="14.4" customHeight="1" x14ac:dyDescent="0.3">
      <c r="A176" s="528" t="s">
        <v>2098</v>
      </c>
      <c r="B176" s="529" t="s">
        <v>1835</v>
      </c>
      <c r="C176" s="529" t="s">
        <v>1859</v>
      </c>
      <c r="D176" s="529" t="s">
        <v>1993</v>
      </c>
      <c r="E176" s="529" t="s">
        <v>1994</v>
      </c>
      <c r="F176" s="541"/>
      <c r="G176" s="541"/>
      <c r="H176" s="541"/>
      <c r="I176" s="541"/>
      <c r="J176" s="541"/>
      <c r="K176" s="541"/>
      <c r="L176" s="541"/>
      <c r="M176" s="541"/>
      <c r="N176" s="541">
        <v>1</v>
      </c>
      <c r="O176" s="541">
        <v>2098</v>
      </c>
      <c r="P176" s="534"/>
      <c r="Q176" s="542">
        <v>2098</v>
      </c>
    </row>
    <row r="177" spans="1:17" ht="14.4" customHeight="1" x14ac:dyDescent="0.3">
      <c r="A177" s="528" t="s">
        <v>2098</v>
      </c>
      <c r="B177" s="529" t="s">
        <v>1835</v>
      </c>
      <c r="C177" s="529" t="s">
        <v>1859</v>
      </c>
      <c r="D177" s="529" t="s">
        <v>1903</v>
      </c>
      <c r="E177" s="529" t="s">
        <v>1904</v>
      </c>
      <c r="F177" s="541"/>
      <c r="G177" s="541"/>
      <c r="H177" s="541"/>
      <c r="I177" s="541"/>
      <c r="J177" s="541">
        <v>2</v>
      </c>
      <c r="K177" s="541">
        <v>0</v>
      </c>
      <c r="L177" s="541"/>
      <c r="M177" s="541">
        <v>0</v>
      </c>
      <c r="N177" s="541"/>
      <c r="O177" s="541"/>
      <c r="P177" s="534"/>
      <c r="Q177" s="542"/>
    </row>
    <row r="178" spans="1:17" ht="14.4" customHeight="1" x14ac:dyDescent="0.3">
      <c r="A178" s="528" t="s">
        <v>2098</v>
      </c>
      <c r="B178" s="529" t="s">
        <v>1835</v>
      </c>
      <c r="C178" s="529" t="s">
        <v>1859</v>
      </c>
      <c r="D178" s="529" t="s">
        <v>1940</v>
      </c>
      <c r="E178" s="529" t="s">
        <v>1941</v>
      </c>
      <c r="F178" s="541"/>
      <c r="G178" s="541"/>
      <c r="H178" s="541"/>
      <c r="I178" s="541"/>
      <c r="J178" s="541"/>
      <c r="K178" s="541"/>
      <c r="L178" s="541"/>
      <c r="M178" s="541"/>
      <c r="N178" s="541">
        <v>10</v>
      </c>
      <c r="O178" s="541">
        <v>7160</v>
      </c>
      <c r="P178" s="534"/>
      <c r="Q178" s="542">
        <v>716</v>
      </c>
    </row>
    <row r="179" spans="1:17" ht="14.4" customHeight="1" x14ac:dyDescent="0.3">
      <c r="A179" s="528" t="s">
        <v>2098</v>
      </c>
      <c r="B179" s="529" t="s">
        <v>1835</v>
      </c>
      <c r="C179" s="529" t="s">
        <v>1859</v>
      </c>
      <c r="D179" s="529" t="s">
        <v>2024</v>
      </c>
      <c r="E179" s="529" t="s">
        <v>2025</v>
      </c>
      <c r="F179" s="541"/>
      <c r="G179" s="541"/>
      <c r="H179" s="541"/>
      <c r="I179" s="541"/>
      <c r="J179" s="541"/>
      <c r="K179" s="541"/>
      <c r="L179" s="541"/>
      <c r="M179" s="541"/>
      <c r="N179" s="541">
        <v>2</v>
      </c>
      <c r="O179" s="541">
        <v>2400</v>
      </c>
      <c r="P179" s="534"/>
      <c r="Q179" s="542">
        <v>1200</v>
      </c>
    </row>
    <row r="180" spans="1:17" ht="14.4" customHeight="1" x14ac:dyDescent="0.3">
      <c r="A180" s="528" t="s">
        <v>2099</v>
      </c>
      <c r="B180" s="529" t="s">
        <v>1835</v>
      </c>
      <c r="C180" s="529" t="s">
        <v>1859</v>
      </c>
      <c r="D180" s="529" t="s">
        <v>1870</v>
      </c>
      <c r="E180" s="529" t="s">
        <v>1871</v>
      </c>
      <c r="F180" s="541">
        <v>4</v>
      </c>
      <c r="G180" s="541">
        <v>136</v>
      </c>
      <c r="H180" s="541">
        <v>1</v>
      </c>
      <c r="I180" s="541">
        <v>34</v>
      </c>
      <c r="J180" s="541"/>
      <c r="K180" s="541"/>
      <c r="L180" s="541"/>
      <c r="M180" s="541"/>
      <c r="N180" s="541"/>
      <c r="O180" s="541"/>
      <c r="P180" s="534"/>
      <c r="Q180" s="542"/>
    </row>
    <row r="181" spans="1:17" ht="14.4" customHeight="1" x14ac:dyDescent="0.3">
      <c r="A181" s="528" t="s">
        <v>2099</v>
      </c>
      <c r="B181" s="529" t="s">
        <v>1835</v>
      </c>
      <c r="C181" s="529" t="s">
        <v>1859</v>
      </c>
      <c r="D181" s="529" t="s">
        <v>1885</v>
      </c>
      <c r="E181" s="529" t="s">
        <v>1886</v>
      </c>
      <c r="F181" s="541">
        <v>3</v>
      </c>
      <c r="G181" s="541">
        <v>348</v>
      </c>
      <c r="H181" s="541">
        <v>1</v>
      </c>
      <c r="I181" s="541">
        <v>116</v>
      </c>
      <c r="J181" s="541">
        <v>1</v>
      </c>
      <c r="K181" s="541">
        <v>118</v>
      </c>
      <c r="L181" s="541">
        <v>0.33908045977011492</v>
      </c>
      <c r="M181" s="541">
        <v>118</v>
      </c>
      <c r="N181" s="541">
        <v>1</v>
      </c>
      <c r="O181" s="541">
        <v>126</v>
      </c>
      <c r="P181" s="534">
        <v>0.36206896551724138</v>
      </c>
      <c r="Q181" s="542">
        <v>126</v>
      </c>
    </row>
    <row r="182" spans="1:17" ht="14.4" customHeight="1" x14ac:dyDescent="0.3">
      <c r="A182" s="528" t="s">
        <v>2099</v>
      </c>
      <c r="B182" s="529" t="s">
        <v>1835</v>
      </c>
      <c r="C182" s="529" t="s">
        <v>1859</v>
      </c>
      <c r="D182" s="529" t="s">
        <v>1903</v>
      </c>
      <c r="E182" s="529" t="s">
        <v>1904</v>
      </c>
      <c r="F182" s="541"/>
      <c r="G182" s="541"/>
      <c r="H182" s="541"/>
      <c r="I182" s="541"/>
      <c r="J182" s="541">
        <v>1</v>
      </c>
      <c r="K182" s="541">
        <v>33.33</v>
      </c>
      <c r="L182" s="541"/>
      <c r="M182" s="541">
        <v>33.33</v>
      </c>
      <c r="N182" s="541"/>
      <c r="O182" s="541"/>
      <c r="P182" s="534"/>
      <c r="Q182" s="542"/>
    </row>
    <row r="183" spans="1:17" ht="14.4" customHeight="1" x14ac:dyDescent="0.3">
      <c r="A183" s="528" t="s">
        <v>2100</v>
      </c>
      <c r="B183" s="529" t="s">
        <v>1835</v>
      </c>
      <c r="C183" s="529" t="s">
        <v>1859</v>
      </c>
      <c r="D183" s="529" t="s">
        <v>1885</v>
      </c>
      <c r="E183" s="529" t="s">
        <v>1886</v>
      </c>
      <c r="F183" s="541">
        <v>3</v>
      </c>
      <c r="G183" s="541">
        <v>350</v>
      </c>
      <c r="H183" s="541">
        <v>1</v>
      </c>
      <c r="I183" s="541">
        <v>116.66666666666667</v>
      </c>
      <c r="J183" s="541">
        <v>2</v>
      </c>
      <c r="K183" s="541">
        <v>236</v>
      </c>
      <c r="L183" s="541">
        <v>0.67428571428571427</v>
      </c>
      <c r="M183" s="541">
        <v>118</v>
      </c>
      <c r="N183" s="541"/>
      <c r="O183" s="541"/>
      <c r="P183" s="534"/>
      <c r="Q183" s="542"/>
    </row>
    <row r="184" spans="1:17" ht="14.4" customHeight="1" x14ac:dyDescent="0.3">
      <c r="A184" s="528" t="s">
        <v>2100</v>
      </c>
      <c r="B184" s="529" t="s">
        <v>1835</v>
      </c>
      <c r="C184" s="529" t="s">
        <v>1859</v>
      </c>
      <c r="D184" s="529" t="s">
        <v>1903</v>
      </c>
      <c r="E184" s="529" t="s">
        <v>1904</v>
      </c>
      <c r="F184" s="541"/>
      <c r="G184" s="541"/>
      <c r="H184" s="541"/>
      <c r="I184" s="541"/>
      <c r="J184" s="541">
        <v>1</v>
      </c>
      <c r="K184" s="541">
        <v>0</v>
      </c>
      <c r="L184" s="541"/>
      <c r="M184" s="541">
        <v>0</v>
      </c>
      <c r="N184" s="541"/>
      <c r="O184" s="541"/>
      <c r="P184" s="534"/>
      <c r="Q184" s="542"/>
    </row>
    <row r="185" spans="1:17" ht="14.4" customHeight="1" x14ac:dyDescent="0.3">
      <c r="A185" s="528" t="s">
        <v>2100</v>
      </c>
      <c r="B185" s="529" t="s">
        <v>1835</v>
      </c>
      <c r="C185" s="529" t="s">
        <v>1859</v>
      </c>
      <c r="D185" s="529" t="s">
        <v>637</v>
      </c>
      <c r="E185" s="529" t="s">
        <v>2069</v>
      </c>
      <c r="F185" s="541"/>
      <c r="G185" s="541"/>
      <c r="H185" s="541"/>
      <c r="I185" s="541"/>
      <c r="J185" s="541">
        <v>2</v>
      </c>
      <c r="K185" s="541">
        <v>2386</v>
      </c>
      <c r="L185" s="541"/>
      <c r="M185" s="541">
        <v>1193</v>
      </c>
      <c r="N185" s="541"/>
      <c r="O185" s="541"/>
      <c r="P185" s="534"/>
      <c r="Q185" s="542"/>
    </row>
    <row r="186" spans="1:17" ht="14.4" customHeight="1" x14ac:dyDescent="0.3">
      <c r="A186" s="528" t="s">
        <v>2101</v>
      </c>
      <c r="B186" s="529" t="s">
        <v>1835</v>
      </c>
      <c r="C186" s="529" t="s">
        <v>1859</v>
      </c>
      <c r="D186" s="529" t="s">
        <v>1870</v>
      </c>
      <c r="E186" s="529" t="s">
        <v>1871</v>
      </c>
      <c r="F186" s="541">
        <v>1</v>
      </c>
      <c r="G186" s="541">
        <v>35</v>
      </c>
      <c r="H186" s="541">
        <v>1</v>
      </c>
      <c r="I186" s="541">
        <v>35</v>
      </c>
      <c r="J186" s="541"/>
      <c r="K186" s="541"/>
      <c r="L186" s="541"/>
      <c r="M186" s="541"/>
      <c r="N186" s="541">
        <v>1</v>
      </c>
      <c r="O186" s="541">
        <v>37</v>
      </c>
      <c r="P186" s="534">
        <v>1.0571428571428572</v>
      </c>
      <c r="Q186" s="542">
        <v>37</v>
      </c>
    </row>
    <row r="187" spans="1:17" ht="14.4" customHeight="1" x14ac:dyDescent="0.3">
      <c r="A187" s="528" t="s">
        <v>2101</v>
      </c>
      <c r="B187" s="529" t="s">
        <v>1835</v>
      </c>
      <c r="C187" s="529" t="s">
        <v>1859</v>
      </c>
      <c r="D187" s="529" t="s">
        <v>1885</v>
      </c>
      <c r="E187" s="529" t="s">
        <v>1886</v>
      </c>
      <c r="F187" s="541">
        <v>11</v>
      </c>
      <c r="G187" s="541">
        <v>1296</v>
      </c>
      <c r="H187" s="541">
        <v>1</v>
      </c>
      <c r="I187" s="541">
        <v>117.81818181818181</v>
      </c>
      <c r="J187" s="541">
        <v>3</v>
      </c>
      <c r="K187" s="541">
        <v>354</v>
      </c>
      <c r="L187" s="541">
        <v>0.27314814814814814</v>
      </c>
      <c r="M187" s="541">
        <v>118</v>
      </c>
      <c r="N187" s="541">
        <v>6</v>
      </c>
      <c r="O187" s="541">
        <v>756</v>
      </c>
      <c r="P187" s="534">
        <v>0.58333333333333337</v>
      </c>
      <c r="Q187" s="542">
        <v>126</v>
      </c>
    </row>
    <row r="188" spans="1:17" ht="14.4" customHeight="1" x14ac:dyDescent="0.3">
      <c r="A188" s="528" t="s">
        <v>2102</v>
      </c>
      <c r="B188" s="529" t="s">
        <v>1835</v>
      </c>
      <c r="C188" s="529" t="s">
        <v>1859</v>
      </c>
      <c r="D188" s="529" t="s">
        <v>1870</v>
      </c>
      <c r="E188" s="529" t="s">
        <v>1871</v>
      </c>
      <c r="F188" s="541"/>
      <c r="G188" s="541"/>
      <c r="H188" s="541"/>
      <c r="I188" s="541"/>
      <c r="J188" s="541">
        <v>2</v>
      </c>
      <c r="K188" s="541">
        <v>70</v>
      </c>
      <c r="L188" s="541"/>
      <c r="M188" s="541">
        <v>35</v>
      </c>
      <c r="N188" s="541"/>
      <c r="O188" s="541"/>
      <c r="P188" s="534"/>
      <c r="Q188" s="542"/>
    </row>
    <row r="189" spans="1:17" ht="14.4" customHeight="1" x14ac:dyDescent="0.3">
      <c r="A189" s="528" t="s">
        <v>2102</v>
      </c>
      <c r="B189" s="529" t="s">
        <v>1835</v>
      </c>
      <c r="C189" s="529" t="s">
        <v>1859</v>
      </c>
      <c r="D189" s="529" t="s">
        <v>1883</v>
      </c>
      <c r="E189" s="529" t="s">
        <v>1884</v>
      </c>
      <c r="F189" s="541"/>
      <c r="G189" s="541"/>
      <c r="H189" s="541"/>
      <c r="I189" s="541"/>
      <c r="J189" s="541">
        <v>4</v>
      </c>
      <c r="K189" s="541">
        <v>940</v>
      </c>
      <c r="L189" s="541"/>
      <c r="M189" s="541">
        <v>235</v>
      </c>
      <c r="N189" s="541"/>
      <c r="O189" s="541"/>
      <c r="P189" s="534"/>
      <c r="Q189" s="542"/>
    </row>
    <row r="190" spans="1:17" ht="14.4" customHeight="1" x14ac:dyDescent="0.3">
      <c r="A190" s="528" t="s">
        <v>2102</v>
      </c>
      <c r="B190" s="529" t="s">
        <v>1835</v>
      </c>
      <c r="C190" s="529" t="s">
        <v>1859</v>
      </c>
      <c r="D190" s="529" t="s">
        <v>1885</v>
      </c>
      <c r="E190" s="529" t="s">
        <v>1886</v>
      </c>
      <c r="F190" s="541">
        <v>2</v>
      </c>
      <c r="G190" s="541">
        <v>232</v>
      </c>
      <c r="H190" s="541">
        <v>1</v>
      </c>
      <c r="I190" s="541">
        <v>116</v>
      </c>
      <c r="J190" s="541">
        <v>4</v>
      </c>
      <c r="K190" s="541">
        <v>472</v>
      </c>
      <c r="L190" s="541">
        <v>2.0344827586206895</v>
      </c>
      <c r="M190" s="541">
        <v>118</v>
      </c>
      <c r="N190" s="541"/>
      <c r="O190" s="541"/>
      <c r="P190" s="534"/>
      <c r="Q190" s="542"/>
    </row>
    <row r="191" spans="1:17" ht="14.4" customHeight="1" x14ac:dyDescent="0.3">
      <c r="A191" s="528" t="s">
        <v>2102</v>
      </c>
      <c r="B191" s="529" t="s">
        <v>1835</v>
      </c>
      <c r="C191" s="529" t="s">
        <v>1859</v>
      </c>
      <c r="D191" s="529" t="s">
        <v>1903</v>
      </c>
      <c r="E191" s="529" t="s">
        <v>1904</v>
      </c>
      <c r="F191" s="541"/>
      <c r="G191" s="541"/>
      <c r="H191" s="541"/>
      <c r="I191" s="541"/>
      <c r="J191" s="541">
        <v>4</v>
      </c>
      <c r="K191" s="541">
        <v>33.33</v>
      </c>
      <c r="L191" s="541"/>
      <c r="M191" s="541">
        <v>8.3324999999999996</v>
      </c>
      <c r="N191" s="541"/>
      <c r="O191" s="541"/>
      <c r="P191" s="534"/>
      <c r="Q191" s="542"/>
    </row>
    <row r="192" spans="1:17" ht="14.4" customHeight="1" x14ac:dyDescent="0.3">
      <c r="A192" s="528" t="s">
        <v>2103</v>
      </c>
      <c r="B192" s="529" t="s">
        <v>1835</v>
      </c>
      <c r="C192" s="529" t="s">
        <v>1859</v>
      </c>
      <c r="D192" s="529" t="s">
        <v>1870</v>
      </c>
      <c r="E192" s="529" t="s">
        <v>1871</v>
      </c>
      <c r="F192" s="541">
        <v>1</v>
      </c>
      <c r="G192" s="541">
        <v>34</v>
      </c>
      <c r="H192" s="541">
        <v>1</v>
      </c>
      <c r="I192" s="541">
        <v>34</v>
      </c>
      <c r="J192" s="541"/>
      <c r="K192" s="541"/>
      <c r="L192" s="541"/>
      <c r="M192" s="541"/>
      <c r="N192" s="541">
        <v>3</v>
      </c>
      <c r="O192" s="541">
        <v>111</v>
      </c>
      <c r="P192" s="534">
        <v>3.2647058823529411</v>
      </c>
      <c r="Q192" s="542">
        <v>37</v>
      </c>
    </row>
    <row r="193" spans="1:17" ht="14.4" customHeight="1" x14ac:dyDescent="0.3">
      <c r="A193" s="528" t="s">
        <v>2103</v>
      </c>
      <c r="B193" s="529" t="s">
        <v>1835</v>
      </c>
      <c r="C193" s="529" t="s">
        <v>1859</v>
      </c>
      <c r="D193" s="529" t="s">
        <v>1883</v>
      </c>
      <c r="E193" s="529" t="s">
        <v>1884</v>
      </c>
      <c r="F193" s="541">
        <v>6</v>
      </c>
      <c r="G193" s="541">
        <v>1400</v>
      </c>
      <c r="H193" s="541">
        <v>1</v>
      </c>
      <c r="I193" s="541">
        <v>233.33333333333334</v>
      </c>
      <c r="J193" s="541">
        <v>6</v>
      </c>
      <c r="K193" s="541">
        <v>1410</v>
      </c>
      <c r="L193" s="541">
        <v>1.0071428571428571</v>
      </c>
      <c r="M193" s="541">
        <v>235</v>
      </c>
      <c r="N193" s="541">
        <v>5</v>
      </c>
      <c r="O193" s="541">
        <v>1255</v>
      </c>
      <c r="P193" s="534">
        <v>0.89642857142857146</v>
      </c>
      <c r="Q193" s="542">
        <v>251</v>
      </c>
    </row>
    <row r="194" spans="1:17" ht="14.4" customHeight="1" x14ac:dyDescent="0.3">
      <c r="A194" s="528" t="s">
        <v>2103</v>
      </c>
      <c r="B194" s="529" t="s">
        <v>1835</v>
      </c>
      <c r="C194" s="529" t="s">
        <v>1859</v>
      </c>
      <c r="D194" s="529" t="s">
        <v>1885</v>
      </c>
      <c r="E194" s="529" t="s">
        <v>1886</v>
      </c>
      <c r="F194" s="541">
        <v>8</v>
      </c>
      <c r="G194" s="541">
        <v>944</v>
      </c>
      <c r="H194" s="541">
        <v>1</v>
      </c>
      <c r="I194" s="541">
        <v>118</v>
      </c>
      <c r="J194" s="541">
        <v>20</v>
      </c>
      <c r="K194" s="541">
        <v>2360</v>
      </c>
      <c r="L194" s="541">
        <v>2.5</v>
      </c>
      <c r="M194" s="541">
        <v>118</v>
      </c>
      <c r="N194" s="541">
        <v>14</v>
      </c>
      <c r="O194" s="541">
        <v>1764</v>
      </c>
      <c r="P194" s="534">
        <v>1.8686440677966101</v>
      </c>
      <c r="Q194" s="542">
        <v>126</v>
      </c>
    </row>
    <row r="195" spans="1:17" ht="14.4" customHeight="1" x14ac:dyDescent="0.3">
      <c r="A195" s="528" t="s">
        <v>2103</v>
      </c>
      <c r="B195" s="529" t="s">
        <v>1835</v>
      </c>
      <c r="C195" s="529" t="s">
        <v>1859</v>
      </c>
      <c r="D195" s="529" t="s">
        <v>1887</v>
      </c>
      <c r="E195" s="529" t="s">
        <v>1888</v>
      </c>
      <c r="F195" s="541">
        <v>3</v>
      </c>
      <c r="G195" s="541">
        <v>1593</v>
      </c>
      <c r="H195" s="541">
        <v>1</v>
      </c>
      <c r="I195" s="541">
        <v>531</v>
      </c>
      <c r="J195" s="541"/>
      <c r="K195" s="541"/>
      <c r="L195" s="541"/>
      <c r="M195" s="541"/>
      <c r="N195" s="541">
        <v>2</v>
      </c>
      <c r="O195" s="541">
        <v>1080</v>
      </c>
      <c r="P195" s="534">
        <v>0.67796610169491522</v>
      </c>
      <c r="Q195" s="542">
        <v>540</v>
      </c>
    </row>
    <row r="196" spans="1:17" ht="14.4" customHeight="1" x14ac:dyDescent="0.3">
      <c r="A196" s="528" t="s">
        <v>2103</v>
      </c>
      <c r="B196" s="529" t="s">
        <v>1835</v>
      </c>
      <c r="C196" s="529" t="s">
        <v>1859</v>
      </c>
      <c r="D196" s="529" t="s">
        <v>1893</v>
      </c>
      <c r="E196" s="529" t="s">
        <v>1894</v>
      </c>
      <c r="F196" s="541">
        <v>14</v>
      </c>
      <c r="G196" s="541">
        <v>14126</v>
      </c>
      <c r="H196" s="541">
        <v>1</v>
      </c>
      <c r="I196" s="541">
        <v>1009</v>
      </c>
      <c r="J196" s="541">
        <v>1</v>
      </c>
      <c r="K196" s="541">
        <v>1012</v>
      </c>
      <c r="L196" s="541">
        <v>7.1640945773750533E-2</v>
      </c>
      <c r="M196" s="541">
        <v>1012</v>
      </c>
      <c r="N196" s="541"/>
      <c r="O196" s="541"/>
      <c r="P196" s="534"/>
      <c r="Q196" s="542"/>
    </row>
    <row r="197" spans="1:17" ht="14.4" customHeight="1" x14ac:dyDescent="0.3">
      <c r="A197" s="528" t="s">
        <v>2103</v>
      </c>
      <c r="B197" s="529" t="s">
        <v>1835</v>
      </c>
      <c r="C197" s="529" t="s">
        <v>1859</v>
      </c>
      <c r="D197" s="529" t="s">
        <v>1903</v>
      </c>
      <c r="E197" s="529" t="s">
        <v>1904</v>
      </c>
      <c r="F197" s="541"/>
      <c r="G197" s="541"/>
      <c r="H197" s="541"/>
      <c r="I197" s="541"/>
      <c r="J197" s="541">
        <v>11</v>
      </c>
      <c r="K197" s="541">
        <v>333.33</v>
      </c>
      <c r="L197" s="541"/>
      <c r="M197" s="541">
        <v>30.302727272727271</v>
      </c>
      <c r="N197" s="541"/>
      <c r="O197" s="541"/>
      <c r="P197" s="534"/>
      <c r="Q197" s="542"/>
    </row>
    <row r="198" spans="1:17" ht="14.4" customHeight="1" x14ac:dyDescent="0.3">
      <c r="A198" s="528" t="s">
        <v>2103</v>
      </c>
      <c r="B198" s="529" t="s">
        <v>1835</v>
      </c>
      <c r="C198" s="529" t="s">
        <v>1859</v>
      </c>
      <c r="D198" s="529" t="s">
        <v>1911</v>
      </c>
      <c r="E198" s="529" t="s">
        <v>1912</v>
      </c>
      <c r="F198" s="541">
        <v>1</v>
      </c>
      <c r="G198" s="541">
        <v>82</v>
      </c>
      <c r="H198" s="541">
        <v>1</v>
      </c>
      <c r="I198" s="541">
        <v>82</v>
      </c>
      <c r="J198" s="541">
        <v>2</v>
      </c>
      <c r="K198" s="541">
        <v>164</v>
      </c>
      <c r="L198" s="541">
        <v>2</v>
      </c>
      <c r="M198" s="541">
        <v>82</v>
      </c>
      <c r="N198" s="541"/>
      <c r="O198" s="541"/>
      <c r="P198" s="534"/>
      <c r="Q198" s="542"/>
    </row>
    <row r="199" spans="1:17" ht="14.4" customHeight="1" x14ac:dyDescent="0.3">
      <c r="A199" s="528" t="s">
        <v>2103</v>
      </c>
      <c r="B199" s="529" t="s">
        <v>1835</v>
      </c>
      <c r="C199" s="529" t="s">
        <v>1859</v>
      </c>
      <c r="D199" s="529" t="s">
        <v>1917</v>
      </c>
      <c r="E199" s="529" t="s">
        <v>1918</v>
      </c>
      <c r="F199" s="541"/>
      <c r="G199" s="541"/>
      <c r="H199" s="541"/>
      <c r="I199" s="541"/>
      <c r="J199" s="541">
        <v>1</v>
      </c>
      <c r="K199" s="541">
        <v>492</v>
      </c>
      <c r="L199" s="541"/>
      <c r="M199" s="541">
        <v>492</v>
      </c>
      <c r="N199" s="541"/>
      <c r="O199" s="541"/>
      <c r="P199" s="534"/>
      <c r="Q199" s="542"/>
    </row>
    <row r="200" spans="1:17" ht="14.4" customHeight="1" x14ac:dyDescent="0.3">
      <c r="A200" s="528" t="s">
        <v>2103</v>
      </c>
      <c r="B200" s="529" t="s">
        <v>1835</v>
      </c>
      <c r="C200" s="529" t="s">
        <v>1859</v>
      </c>
      <c r="D200" s="529" t="s">
        <v>1923</v>
      </c>
      <c r="E200" s="529" t="s">
        <v>1888</v>
      </c>
      <c r="F200" s="541">
        <v>5</v>
      </c>
      <c r="G200" s="541">
        <v>3365</v>
      </c>
      <c r="H200" s="541">
        <v>1</v>
      </c>
      <c r="I200" s="541">
        <v>673</v>
      </c>
      <c r="J200" s="541"/>
      <c r="K200" s="541"/>
      <c r="L200" s="541"/>
      <c r="M200" s="541"/>
      <c r="N200" s="541"/>
      <c r="O200" s="541"/>
      <c r="P200" s="534"/>
      <c r="Q200" s="542"/>
    </row>
    <row r="201" spans="1:17" ht="14.4" customHeight="1" x14ac:dyDescent="0.3">
      <c r="A201" s="528" t="s">
        <v>2103</v>
      </c>
      <c r="B201" s="529" t="s">
        <v>1835</v>
      </c>
      <c r="C201" s="529" t="s">
        <v>1859</v>
      </c>
      <c r="D201" s="529" t="s">
        <v>1950</v>
      </c>
      <c r="E201" s="529" t="s">
        <v>1951</v>
      </c>
      <c r="F201" s="541"/>
      <c r="G201" s="541"/>
      <c r="H201" s="541"/>
      <c r="I201" s="541"/>
      <c r="J201" s="541"/>
      <c r="K201" s="541"/>
      <c r="L201" s="541"/>
      <c r="M201" s="541"/>
      <c r="N201" s="541">
        <v>5</v>
      </c>
      <c r="O201" s="541">
        <v>1820</v>
      </c>
      <c r="P201" s="534"/>
      <c r="Q201" s="542">
        <v>364</v>
      </c>
    </row>
    <row r="202" spans="1:17" ht="14.4" customHeight="1" x14ac:dyDescent="0.3">
      <c r="A202" s="528" t="s">
        <v>2103</v>
      </c>
      <c r="B202" s="529" t="s">
        <v>1835</v>
      </c>
      <c r="C202" s="529" t="s">
        <v>1859</v>
      </c>
      <c r="D202" s="529" t="s">
        <v>2015</v>
      </c>
      <c r="E202" s="529" t="s">
        <v>2016</v>
      </c>
      <c r="F202" s="541"/>
      <c r="G202" s="541"/>
      <c r="H202" s="541"/>
      <c r="I202" s="541"/>
      <c r="J202" s="541">
        <v>2</v>
      </c>
      <c r="K202" s="541">
        <v>1256</v>
      </c>
      <c r="L202" s="541"/>
      <c r="M202" s="541">
        <v>628</v>
      </c>
      <c r="N202" s="541"/>
      <c r="O202" s="541"/>
      <c r="P202" s="534"/>
      <c r="Q202" s="542"/>
    </row>
    <row r="203" spans="1:17" ht="14.4" customHeight="1" x14ac:dyDescent="0.3">
      <c r="A203" s="528" t="s">
        <v>2103</v>
      </c>
      <c r="B203" s="529" t="s">
        <v>1835</v>
      </c>
      <c r="C203" s="529" t="s">
        <v>1859</v>
      </c>
      <c r="D203" s="529" t="s">
        <v>2017</v>
      </c>
      <c r="E203" s="529" t="s">
        <v>2018</v>
      </c>
      <c r="F203" s="541">
        <v>3</v>
      </c>
      <c r="G203" s="541">
        <v>4776</v>
      </c>
      <c r="H203" s="541">
        <v>1</v>
      </c>
      <c r="I203" s="541">
        <v>1592</v>
      </c>
      <c r="J203" s="541"/>
      <c r="K203" s="541"/>
      <c r="L203" s="541"/>
      <c r="M203" s="541"/>
      <c r="N203" s="541"/>
      <c r="O203" s="541"/>
      <c r="P203" s="534"/>
      <c r="Q203" s="542"/>
    </row>
    <row r="204" spans="1:17" ht="14.4" customHeight="1" x14ac:dyDescent="0.3">
      <c r="A204" s="528" t="s">
        <v>2103</v>
      </c>
      <c r="B204" s="529" t="s">
        <v>1835</v>
      </c>
      <c r="C204" s="529" t="s">
        <v>1859</v>
      </c>
      <c r="D204" s="529" t="s">
        <v>1956</v>
      </c>
      <c r="E204" s="529" t="s">
        <v>1957</v>
      </c>
      <c r="F204" s="541"/>
      <c r="G204" s="541"/>
      <c r="H204" s="541"/>
      <c r="I204" s="541"/>
      <c r="J204" s="541">
        <v>2</v>
      </c>
      <c r="K204" s="541">
        <v>486</v>
      </c>
      <c r="L204" s="541"/>
      <c r="M204" s="541">
        <v>243</v>
      </c>
      <c r="N204" s="541"/>
      <c r="O204" s="541"/>
      <c r="P204" s="534"/>
      <c r="Q204" s="542"/>
    </row>
    <row r="205" spans="1:17" ht="14.4" customHeight="1" x14ac:dyDescent="0.3">
      <c r="A205" s="528" t="s">
        <v>2103</v>
      </c>
      <c r="B205" s="529" t="s">
        <v>1835</v>
      </c>
      <c r="C205" s="529" t="s">
        <v>1859</v>
      </c>
      <c r="D205" s="529" t="s">
        <v>2020</v>
      </c>
      <c r="E205" s="529" t="s">
        <v>2021</v>
      </c>
      <c r="F205" s="541"/>
      <c r="G205" s="541"/>
      <c r="H205" s="541"/>
      <c r="I205" s="541"/>
      <c r="J205" s="541"/>
      <c r="K205" s="541"/>
      <c r="L205" s="541"/>
      <c r="M205" s="541"/>
      <c r="N205" s="541">
        <v>21</v>
      </c>
      <c r="O205" s="541">
        <v>21021</v>
      </c>
      <c r="P205" s="534"/>
      <c r="Q205" s="542">
        <v>1001</v>
      </c>
    </row>
    <row r="206" spans="1:17" ht="14.4" customHeight="1" x14ac:dyDescent="0.3">
      <c r="A206" s="528" t="s">
        <v>2103</v>
      </c>
      <c r="B206" s="529" t="s">
        <v>1835</v>
      </c>
      <c r="C206" s="529" t="s">
        <v>1859</v>
      </c>
      <c r="D206" s="529" t="s">
        <v>637</v>
      </c>
      <c r="E206" s="529" t="s">
        <v>2069</v>
      </c>
      <c r="F206" s="541">
        <v>2</v>
      </c>
      <c r="G206" s="541">
        <v>2377</v>
      </c>
      <c r="H206" s="541">
        <v>1</v>
      </c>
      <c r="I206" s="541">
        <v>1188.5</v>
      </c>
      <c r="J206" s="541">
        <v>1</v>
      </c>
      <c r="K206" s="541">
        <v>1193</v>
      </c>
      <c r="L206" s="541">
        <v>0.50189314261674378</v>
      </c>
      <c r="M206" s="541">
        <v>1193</v>
      </c>
      <c r="N206" s="541"/>
      <c r="O206" s="541"/>
      <c r="P206" s="534"/>
      <c r="Q206" s="542"/>
    </row>
    <row r="207" spans="1:17" ht="14.4" customHeight="1" x14ac:dyDescent="0.3">
      <c r="A207" s="528" t="s">
        <v>2103</v>
      </c>
      <c r="B207" s="529" t="s">
        <v>1835</v>
      </c>
      <c r="C207" s="529" t="s">
        <v>1859</v>
      </c>
      <c r="D207" s="529" t="s">
        <v>2077</v>
      </c>
      <c r="E207" s="529" t="s">
        <v>2078</v>
      </c>
      <c r="F207" s="541">
        <v>5</v>
      </c>
      <c r="G207" s="541">
        <v>1820</v>
      </c>
      <c r="H207" s="541">
        <v>1</v>
      </c>
      <c r="I207" s="541">
        <v>364</v>
      </c>
      <c r="J207" s="541"/>
      <c r="K207" s="541"/>
      <c r="L207" s="541"/>
      <c r="M207" s="541"/>
      <c r="N207" s="541"/>
      <c r="O207" s="541"/>
      <c r="P207" s="534"/>
      <c r="Q207" s="542"/>
    </row>
    <row r="208" spans="1:17" ht="14.4" customHeight="1" x14ac:dyDescent="0.3">
      <c r="A208" s="528" t="s">
        <v>2104</v>
      </c>
      <c r="B208" s="529" t="s">
        <v>1835</v>
      </c>
      <c r="C208" s="529" t="s">
        <v>1859</v>
      </c>
      <c r="D208" s="529" t="s">
        <v>1883</v>
      </c>
      <c r="E208" s="529" t="s">
        <v>1884</v>
      </c>
      <c r="F208" s="541">
        <v>2</v>
      </c>
      <c r="G208" s="541">
        <v>468</v>
      </c>
      <c r="H208" s="541">
        <v>1</v>
      </c>
      <c r="I208" s="541">
        <v>234</v>
      </c>
      <c r="J208" s="541">
        <v>1</v>
      </c>
      <c r="K208" s="541">
        <v>235</v>
      </c>
      <c r="L208" s="541">
        <v>0.50213675213675213</v>
      </c>
      <c r="M208" s="541">
        <v>235</v>
      </c>
      <c r="N208" s="541"/>
      <c r="O208" s="541"/>
      <c r="P208" s="534"/>
      <c r="Q208" s="542"/>
    </row>
    <row r="209" spans="1:17" ht="14.4" customHeight="1" x14ac:dyDescent="0.3">
      <c r="A209" s="528" t="s">
        <v>2104</v>
      </c>
      <c r="B209" s="529" t="s">
        <v>1835</v>
      </c>
      <c r="C209" s="529" t="s">
        <v>1859</v>
      </c>
      <c r="D209" s="529" t="s">
        <v>1885</v>
      </c>
      <c r="E209" s="529" t="s">
        <v>1886</v>
      </c>
      <c r="F209" s="541">
        <v>1</v>
      </c>
      <c r="G209" s="541">
        <v>118</v>
      </c>
      <c r="H209" s="541">
        <v>1</v>
      </c>
      <c r="I209" s="541">
        <v>118</v>
      </c>
      <c r="J209" s="541"/>
      <c r="K209" s="541"/>
      <c r="L209" s="541"/>
      <c r="M209" s="541"/>
      <c r="N209" s="541"/>
      <c r="O209" s="541"/>
      <c r="P209" s="534"/>
      <c r="Q209" s="542"/>
    </row>
    <row r="210" spans="1:17" ht="14.4" customHeight="1" x14ac:dyDescent="0.3">
      <c r="A210" s="528" t="s">
        <v>2104</v>
      </c>
      <c r="B210" s="529" t="s">
        <v>1835</v>
      </c>
      <c r="C210" s="529" t="s">
        <v>1859</v>
      </c>
      <c r="D210" s="529" t="s">
        <v>1911</v>
      </c>
      <c r="E210" s="529" t="s">
        <v>1912</v>
      </c>
      <c r="F210" s="541">
        <v>1</v>
      </c>
      <c r="G210" s="541">
        <v>82</v>
      </c>
      <c r="H210" s="541">
        <v>1</v>
      </c>
      <c r="I210" s="541">
        <v>82</v>
      </c>
      <c r="J210" s="541"/>
      <c r="K210" s="541"/>
      <c r="L210" s="541"/>
      <c r="M210" s="541"/>
      <c r="N210" s="541"/>
      <c r="O210" s="541"/>
      <c r="P210" s="534"/>
      <c r="Q210" s="542"/>
    </row>
    <row r="211" spans="1:17" ht="14.4" customHeight="1" x14ac:dyDescent="0.3">
      <c r="A211" s="528" t="s">
        <v>2104</v>
      </c>
      <c r="B211" s="529" t="s">
        <v>1835</v>
      </c>
      <c r="C211" s="529" t="s">
        <v>1859</v>
      </c>
      <c r="D211" s="529" t="s">
        <v>1952</v>
      </c>
      <c r="E211" s="529" t="s">
        <v>1953</v>
      </c>
      <c r="F211" s="541">
        <v>1</v>
      </c>
      <c r="G211" s="541">
        <v>116</v>
      </c>
      <c r="H211" s="541">
        <v>1</v>
      </c>
      <c r="I211" s="541">
        <v>116</v>
      </c>
      <c r="J211" s="541"/>
      <c r="K211" s="541"/>
      <c r="L211" s="541"/>
      <c r="M211" s="541"/>
      <c r="N211" s="541"/>
      <c r="O211" s="541"/>
      <c r="P211" s="534"/>
      <c r="Q211" s="542"/>
    </row>
    <row r="212" spans="1:17" ht="14.4" customHeight="1" x14ac:dyDescent="0.3">
      <c r="A212" s="528" t="s">
        <v>2105</v>
      </c>
      <c r="B212" s="529" t="s">
        <v>1835</v>
      </c>
      <c r="C212" s="529" t="s">
        <v>1859</v>
      </c>
      <c r="D212" s="529" t="s">
        <v>1885</v>
      </c>
      <c r="E212" s="529" t="s">
        <v>1886</v>
      </c>
      <c r="F212" s="541"/>
      <c r="G212" s="541"/>
      <c r="H212" s="541"/>
      <c r="I212" s="541"/>
      <c r="J212" s="541">
        <v>6</v>
      </c>
      <c r="K212" s="541">
        <v>708</v>
      </c>
      <c r="L212" s="541"/>
      <c r="M212" s="541">
        <v>118</v>
      </c>
      <c r="N212" s="541"/>
      <c r="O212" s="541"/>
      <c r="P212" s="534"/>
      <c r="Q212" s="542"/>
    </row>
    <row r="213" spans="1:17" ht="14.4" customHeight="1" x14ac:dyDescent="0.3">
      <c r="A213" s="528" t="s">
        <v>2105</v>
      </c>
      <c r="B213" s="529" t="s">
        <v>1835</v>
      </c>
      <c r="C213" s="529" t="s">
        <v>1859</v>
      </c>
      <c r="D213" s="529" t="s">
        <v>1903</v>
      </c>
      <c r="E213" s="529" t="s">
        <v>1904</v>
      </c>
      <c r="F213" s="541"/>
      <c r="G213" s="541"/>
      <c r="H213" s="541"/>
      <c r="I213" s="541"/>
      <c r="J213" s="541">
        <v>2</v>
      </c>
      <c r="K213" s="541">
        <v>66.66</v>
      </c>
      <c r="L213" s="541"/>
      <c r="M213" s="541">
        <v>33.33</v>
      </c>
      <c r="N213" s="541"/>
      <c r="O213" s="541"/>
      <c r="P213" s="534"/>
      <c r="Q213" s="542"/>
    </row>
    <row r="214" spans="1:17" ht="14.4" customHeight="1" x14ac:dyDescent="0.3">
      <c r="A214" s="528" t="s">
        <v>2106</v>
      </c>
      <c r="B214" s="529" t="s">
        <v>1835</v>
      </c>
      <c r="C214" s="529" t="s">
        <v>1859</v>
      </c>
      <c r="D214" s="529" t="s">
        <v>1870</v>
      </c>
      <c r="E214" s="529" t="s">
        <v>1871</v>
      </c>
      <c r="F214" s="541">
        <v>1</v>
      </c>
      <c r="G214" s="541">
        <v>34</v>
      </c>
      <c r="H214" s="541">
        <v>1</v>
      </c>
      <c r="I214" s="541">
        <v>34</v>
      </c>
      <c r="J214" s="541">
        <v>1</v>
      </c>
      <c r="K214" s="541">
        <v>35</v>
      </c>
      <c r="L214" s="541">
        <v>1.0294117647058822</v>
      </c>
      <c r="M214" s="541">
        <v>35</v>
      </c>
      <c r="N214" s="541">
        <v>3</v>
      </c>
      <c r="O214" s="541">
        <v>111</v>
      </c>
      <c r="P214" s="534">
        <v>3.2647058823529411</v>
      </c>
      <c r="Q214" s="542">
        <v>37</v>
      </c>
    </row>
    <row r="215" spans="1:17" ht="14.4" customHeight="1" x14ac:dyDescent="0.3">
      <c r="A215" s="528" t="s">
        <v>2106</v>
      </c>
      <c r="B215" s="529" t="s">
        <v>1835</v>
      </c>
      <c r="C215" s="529" t="s">
        <v>1859</v>
      </c>
      <c r="D215" s="529" t="s">
        <v>1883</v>
      </c>
      <c r="E215" s="529" t="s">
        <v>1884</v>
      </c>
      <c r="F215" s="541"/>
      <c r="G215" s="541"/>
      <c r="H215" s="541"/>
      <c r="I215" s="541"/>
      <c r="J215" s="541">
        <v>1</v>
      </c>
      <c r="K215" s="541">
        <v>235</v>
      </c>
      <c r="L215" s="541"/>
      <c r="M215" s="541">
        <v>235</v>
      </c>
      <c r="N215" s="541">
        <v>2</v>
      </c>
      <c r="O215" s="541">
        <v>502</v>
      </c>
      <c r="P215" s="534"/>
      <c r="Q215" s="542">
        <v>251</v>
      </c>
    </row>
    <row r="216" spans="1:17" ht="14.4" customHeight="1" x14ac:dyDescent="0.3">
      <c r="A216" s="528" t="s">
        <v>2106</v>
      </c>
      <c r="B216" s="529" t="s">
        <v>1835</v>
      </c>
      <c r="C216" s="529" t="s">
        <v>1859</v>
      </c>
      <c r="D216" s="529" t="s">
        <v>1885</v>
      </c>
      <c r="E216" s="529" t="s">
        <v>1886</v>
      </c>
      <c r="F216" s="541">
        <v>14</v>
      </c>
      <c r="G216" s="541">
        <v>1632</v>
      </c>
      <c r="H216" s="541">
        <v>1</v>
      </c>
      <c r="I216" s="541">
        <v>116.57142857142857</v>
      </c>
      <c r="J216" s="541">
        <v>8</v>
      </c>
      <c r="K216" s="541">
        <v>944</v>
      </c>
      <c r="L216" s="541">
        <v>0.57843137254901966</v>
      </c>
      <c r="M216" s="541">
        <v>118</v>
      </c>
      <c r="N216" s="541">
        <v>19</v>
      </c>
      <c r="O216" s="541">
        <v>2394</v>
      </c>
      <c r="P216" s="534">
        <v>1.4669117647058822</v>
      </c>
      <c r="Q216" s="542">
        <v>126</v>
      </c>
    </row>
    <row r="217" spans="1:17" ht="14.4" customHeight="1" x14ac:dyDescent="0.3">
      <c r="A217" s="528" t="s">
        <v>2106</v>
      </c>
      <c r="B217" s="529" t="s">
        <v>1835</v>
      </c>
      <c r="C217" s="529" t="s">
        <v>1859</v>
      </c>
      <c r="D217" s="529" t="s">
        <v>1893</v>
      </c>
      <c r="E217" s="529" t="s">
        <v>1894</v>
      </c>
      <c r="F217" s="541">
        <v>1</v>
      </c>
      <c r="G217" s="541">
        <v>1009</v>
      </c>
      <c r="H217" s="541">
        <v>1</v>
      </c>
      <c r="I217" s="541">
        <v>1009</v>
      </c>
      <c r="J217" s="541"/>
      <c r="K217" s="541"/>
      <c r="L217" s="541"/>
      <c r="M217" s="541"/>
      <c r="N217" s="541"/>
      <c r="O217" s="541"/>
      <c r="P217" s="534"/>
      <c r="Q217" s="542"/>
    </row>
    <row r="218" spans="1:17" ht="14.4" customHeight="1" x14ac:dyDescent="0.3">
      <c r="A218" s="528" t="s">
        <v>2106</v>
      </c>
      <c r="B218" s="529" t="s">
        <v>1835</v>
      </c>
      <c r="C218" s="529" t="s">
        <v>1859</v>
      </c>
      <c r="D218" s="529" t="s">
        <v>1993</v>
      </c>
      <c r="E218" s="529" t="s">
        <v>1994</v>
      </c>
      <c r="F218" s="541">
        <v>1</v>
      </c>
      <c r="G218" s="541">
        <v>2012</v>
      </c>
      <c r="H218" s="541">
        <v>1</v>
      </c>
      <c r="I218" s="541">
        <v>2012</v>
      </c>
      <c r="J218" s="541"/>
      <c r="K218" s="541"/>
      <c r="L218" s="541"/>
      <c r="M218" s="541"/>
      <c r="N218" s="541">
        <v>1</v>
      </c>
      <c r="O218" s="541">
        <v>2098</v>
      </c>
      <c r="P218" s="534">
        <v>1.0427435387673956</v>
      </c>
      <c r="Q218" s="542">
        <v>2098</v>
      </c>
    </row>
    <row r="219" spans="1:17" ht="14.4" customHeight="1" x14ac:dyDescent="0.3">
      <c r="A219" s="528" t="s">
        <v>2106</v>
      </c>
      <c r="B219" s="529" t="s">
        <v>1835</v>
      </c>
      <c r="C219" s="529" t="s">
        <v>1859</v>
      </c>
      <c r="D219" s="529" t="s">
        <v>1903</v>
      </c>
      <c r="E219" s="529" t="s">
        <v>1904</v>
      </c>
      <c r="F219" s="541"/>
      <c r="G219" s="541"/>
      <c r="H219" s="541"/>
      <c r="I219" s="541"/>
      <c r="J219" s="541">
        <v>6</v>
      </c>
      <c r="K219" s="541">
        <v>100</v>
      </c>
      <c r="L219" s="541"/>
      <c r="M219" s="541">
        <v>16.666666666666668</v>
      </c>
      <c r="N219" s="541"/>
      <c r="O219" s="541"/>
      <c r="P219" s="534"/>
      <c r="Q219" s="542"/>
    </row>
    <row r="220" spans="1:17" ht="14.4" customHeight="1" x14ac:dyDescent="0.3">
      <c r="A220" s="528" t="s">
        <v>2106</v>
      </c>
      <c r="B220" s="529" t="s">
        <v>1835</v>
      </c>
      <c r="C220" s="529" t="s">
        <v>1859</v>
      </c>
      <c r="D220" s="529" t="s">
        <v>1911</v>
      </c>
      <c r="E220" s="529" t="s">
        <v>1912</v>
      </c>
      <c r="F220" s="541"/>
      <c r="G220" s="541"/>
      <c r="H220" s="541"/>
      <c r="I220" s="541"/>
      <c r="J220" s="541"/>
      <c r="K220" s="541"/>
      <c r="L220" s="541"/>
      <c r="M220" s="541"/>
      <c r="N220" s="541">
        <v>2</v>
      </c>
      <c r="O220" s="541">
        <v>172</v>
      </c>
      <c r="P220" s="534"/>
      <c r="Q220" s="542">
        <v>86</v>
      </c>
    </row>
    <row r="221" spans="1:17" ht="14.4" customHeight="1" x14ac:dyDescent="0.3">
      <c r="A221" s="528" t="s">
        <v>2106</v>
      </c>
      <c r="B221" s="529" t="s">
        <v>1835</v>
      </c>
      <c r="C221" s="529" t="s">
        <v>1859</v>
      </c>
      <c r="D221" s="529" t="s">
        <v>1930</v>
      </c>
      <c r="E221" s="529" t="s">
        <v>1931</v>
      </c>
      <c r="F221" s="541"/>
      <c r="G221" s="541"/>
      <c r="H221" s="541"/>
      <c r="I221" s="541"/>
      <c r="J221" s="541"/>
      <c r="K221" s="541"/>
      <c r="L221" s="541"/>
      <c r="M221" s="541"/>
      <c r="N221" s="541">
        <v>1</v>
      </c>
      <c r="O221" s="541">
        <v>444</v>
      </c>
      <c r="P221" s="534"/>
      <c r="Q221" s="542">
        <v>444</v>
      </c>
    </row>
    <row r="222" spans="1:17" ht="14.4" customHeight="1" x14ac:dyDescent="0.3">
      <c r="A222" s="528" t="s">
        <v>2106</v>
      </c>
      <c r="B222" s="529" t="s">
        <v>1835</v>
      </c>
      <c r="C222" s="529" t="s">
        <v>1859</v>
      </c>
      <c r="D222" s="529" t="s">
        <v>1934</v>
      </c>
      <c r="E222" s="529" t="s">
        <v>1935</v>
      </c>
      <c r="F222" s="541"/>
      <c r="G222" s="541"/>
      <c r="H222" s="541"/>
      <c r="I222" s="541"/>
      <c r="J222" s="541"/>
      <c r="K222" s="541"/>
      <c r="L222" s="541"/>
      <c r="M222" s="541"/>
      <c r="N222" s="541">
        <v>1</v>
      </c>
      <c r="O222" s="541">
        <v>1063</v>
      </c>
      <c r="P222" s="534"/>
      <c r="Q222" s="542">
        <v>1063</v>
      </c>
    </row>
    <row r="223" spans="1:17" ht="14.4" customHeight="1" x14ac:dyDescent="0.3">
      <c r="A223" s="528" t="s">
        <v>2106</v>
      </c>
      <c r="B223" s="529" t="s">
        <v>1835</v>
      </c>
      <c r="C223" s="529" t="s">
        <v>1859</v>
      </c>
      <c r="D223" s="529" t="s">
        <v>1940</v>
      </c>
      <c r="E223" s="529" t="s">
        <v>1941</v>
      </c>
      <c r="F223" s="541"/>
      <c r="G223" s="541"/>
      <c r="H223" s="541"/>
      <c r="I223" s="541"/>
      <c r="J223" s="541">
        <v>1</v>
      </c>
      <c r="K223" s="541">
        <v>691</v>
      </c>
      <c r="L223" s="541"/>
      <c r="M223" s="541">
        <v>691</v>
      </c>
      <c r="N223" s="541"/>
      <c r="O223" s="541"/>
      <c r="P223" s="534"/>
      <c r="Q223" s="542"/>
    </row>
    <row r="224" spans="1:17" ht="14.4" customHeight="1" x14ac:dyDescent="0.3">
      <c r="A224" s="528" t="s">
        <v>2106</v>
      </c>
      <c r="B224" s="529" t="s">
        <v>1835</v>
      </c>
      <c r="C224" s="529" t="s">
        <v>1859</v>
      </c>
      <c r="D224" s="529" t="s">
        <v>1944</v>
      </c>
      <c r="E224" s="529" t="s">
        <v>1945</v>
      </c>
      <c r="F224" s="541"/>
      <c r="G224" s="541"/>
      <c r="H224" s="541"/>
      <c r="I224" s="541"/>
      <c r="J224" s="541"/>
      <c r="K224" s="541"/>
      <c r="L224" s="541"/>
      <c r="M224" s="541"/>
      <c r="N224" s="541">
        <v>1</v>
      </c>
      <c r="O224" s="541">
        <v>183</v>
      </c>
      <c r="P224" s="534"/>
      <c r="Q224" s="542">
        <v>183</v>
      </c>
    </row>
    <row r="225" spans="1:17" ht="14.4" customHeight="1" x14ac:dyDescent="0.3">
      <c r="A225" s="528" t="s">
        <v>2106</v>
      </c>
      <c r="B225" s="529" t="s">
        <v>1835</v>
      </c>
      <c r="C225" s="529" t="s">
        <v>1859</v>
      </c>
      <c r="D225" s="529" t="s">
        <v>1950</v>
      </c>
      <c r="E225" s="529" t="s">
        <v>1951</v>
      </c>
      <c r="F225" s="541">
        <v>2</v>
      </c>
      <c r="G225" s="541">
        <v>702</v>
      </c>
      <c r="H225" s="541">
        <v>1</v>
      </c>
      <c r="I225" s="541">
        <v>351</v>
      </c>
      <c r="J225" s="541">
        <v>1</v>
      </c>
      <c r="K225" s="541">
        <v>356</v>
      </c>
      <c r="L225" s="541">
        <v>0.50712250712250717</v>
      </c>
      <c r="M225" s="541">
        <v>356</v>
      </c>
      <c r="N225" s="541"/>
      <c r="O225" s="541"/>
      <c r="P225" s="534"/>
      <c r="Q225" s="542"/>
    </row>
    <row r="226" spans="1:17" ht="14.4" customHeight="1" x14ac:dyDescent="0.3">
      <c r="A226" s="528" t="s">
        <v>2106</v>
      </c>
      <c r="B226" s="529" t="s">
        <v>1835</v>
      </c>
      <c r="C226" s="529" t="s">
        <v>1859</v>
      </c>
      <c r="D226" s="529" t="s">
        <v>2015</v>
      </c>
      <c r="E226" s="529" t="s">
        <v>2016</v>
      </c>
      <c r="F226" s="541"/>
      <c r="G226" s="541"/>
      <c r="H226" s="541"/>
      <c r="I226" s="541"/>
      <c r="J226" s="541"/>
      <c r="K226" s="541"/>
      <c r="L226" s="541"/>
      <c r="M226" s="541"/>
      <c r="N226" s="541">
        <v>1</v>
      </c>
      <c r="O226" s="541">
        <v>636</v>
      </c>
      <c r="P226" s="534"/>
      <c r="Q226" s="542">
        <v>636</v>
      </c>
    </row>
    <row r="227" spans="1:17" ht="14.4" customHeight="1" x14ac:dyDescent="0.3">
      <c r="A227" s="528" t="s">
        <v>2106</v>
      </c>
      <c r="B227" s="529" t="s">
        <v>1835</v>
      </c>
      <c r="C227" s="529" t="s">
        <v>1859</v>
      </c>
      <c r="D227" s="529" t="s">
        <v>637</v>
      </c>
      <c r="E227" s="529" t="s">
        <v>2069</v>
      </c>
      <c r="F227" s="541">
        <v>1</v>
      </c>
      <c r="G227" s="541">
        <v>1186</v>
      </c>
      <c r="H227" s="541">
        <v>1</v>
      </c>
      <c r="I227" s="541">
        <v>1186</v>
      </c>
      <c r="J227" s="541"/>
      <c r="K227" s="541"/>
      <c r="L227" s="541"/>
      <c r="M227" s="541"/>
      <c r="N227" s="541">
        <v>2</v>
      </c>
      <c r="O227" s="541">
        <v>2458</v>
      </c>
      <c r="P227" s="534">
        <v>2.0725126475548059</v>
      </c>
      <c r="Q227" s="542">
        <v>1229</v>
      </c>
    </row>
    <row r="228" spans="1:17" ht="14.4" customHeight="1" thickBot="1" x14ac:dyDescent="0.35">
      <c r="A228" s="520" t="s">
        <v>2106</v>
      </c>
      <c r="B228" s="521" t="s">
        <v>1835</v>
      </c>
      <c r="C228" s="521" t="s">
        <v>1859</v>
      </c>
      <c r="D228" s="521" t="s">
        <v>1970</v>
      </c>
      <c r="E228" s="521" t="s">
        <v>1971</v>
      </c>
      <c r="F228" s="543">
        <v>1</v>
      </c>
      <c r="G228" s="543">
        <v>1801</v>
      </c>
      <c r="H228" s="543">
        <v>1</v>
      </c>
      <c r="I228" s="543">
        <v>1801</v>
      </c>
      <c r="J228" s="543"/>
      <c r="K228" s="543"/>
      <c r="L228" s="543"/>
      <c r="M228" s="543"/>
      <c r="N228" s="543"/>
      <c r="O228" s="543"/>
      <c r="P228" s="526"/>
      <c r="Q228" s="54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26" t="s">
        <v>131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thickBot="1" x14ac:dyDescent="0.35">
      <c r="A2" s="239" t="s">
        <v>252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77373</v>
      </c>
      <c r="C3" s="226">
        <f t="shared" ref="C3:L3" si="0">SUBTOTAL(9,C6:C1048576)</f>
        <v>1</v>
      </c>
      <c r="D3" s="226">
        <f t="shared" si="0"/>
        <v>3727</v>
      </c>
      <c r="E3" s="226">
        <f t="shared" si="0"/>
        <v>4.8169258009900094E-2</v>
      </c>
      <c r="F3" s="226">
        <f t="shared" si="0"/>
        <v>0</v>
      </c>
      <c r="G3" s="229">
        <f>IF(B3&lt;&gt;0,F3/B3,"")</f>
        <v>0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10" t="s">
        <v>95</v>
      </c>
      <c r="B4" s="391" t="s">
        <v>100</v>
      </c>
      <c r="C4" s="392"/>
      <c r="D4" s="392"/>
      <c r="E4" s="392"/>
      <c r="F4" s="392"/>
      <c r="G4" s="393"/>
      <c r="H4" s="391" t="s">
        <v>101</v>
      </c>
      <c r="I4" s="392"/>
      <c r="J4" s="392"/>
      <c r="K4" s="392"/>
      <c r="L4" s="392"/>
      <c r="M4" s="393"/>
    </row>
    <row r="5" spans="1:13" s="212" customFormat="1" ht="14.4" customHeight="1" thickBot="1" x14ac:dyDescent="0.35">
      <c r="A5" s="626"/>
      <c r="B5" s="627">
        <v>2014</v>
      </c>
      <c r="C5" s="628"/>
      <c r="D5" s="628">
        <v>2015</v>
      </c>
      <c r="E5" s="628"/>
      <c r="F5" s="628">
        <v>2016</v>
      </c>
      <c r="G5" s="600" t="s">
        <v>2</v>
      </c>
      <c r="H5" s="627">
        <v>2014</v>
      </c>
      <c r="I5" s="628"/>
      <c r="J5" s="628">
        <v>2015</v>
      </c>
      <c r="K5" s="628"/>
      <c r="L5" s="628">
        <v>2016</v>
      </c>
      <c r="M5" s="600" t="s">
        <v>2</v>
      </c>
    </row>
    <row r="6" spans="1:13" ht="14.4" customHeight="1" thickBot="1" x14ac:dyDescent="0.35">
      <c r="A6" s="603" t="s">
        <v>2108</v>
      </c>
      <c r="B6" s="601">
        <v>77373</v>
      </c>
      <c r="C6" s="602">
        <v>1</v>
      </c>
      <c r="D6" s="601">
        <v>3727</v>
      </c>
      <c r="E6" s="602">
        <v>4.8169258009900094E-2</v>
      </c>
      <c r="F6" s="601"/>
      <c r="G6" s="295"/>
      <c r="H6" s="601"/>
      <c r="I6" s="602"/>
      <c r="J6" s="601"/>
      <c r="K6" s="602"/>
      <c r="L6" s="601"/>
      <c r="M6" s="29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26" t="s">
        <v>2129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14.4" customHeight="1" thickBot="1" x14ac:dyDescent="0.35">
      <c r="A2" s="239" t="s">
        <v>252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423</v>
      </c>
      <c r="G3" s="107">
        <f t="shared" si="0"/>
        <v>77373</v>
      </c>
      <c r="H3" s="108"/>
      <c r="I3" s="108"/>
      <c r="J3" s="103">
        <f t="shared" si="0"/>
        <v>22</v>
      </c>
      <c r="K3" s="107">
        <f t="shared" si="0"/>
        <v>3727</v>
      </c>
      <c r="L3" s="108"/>
      <c r="M3" s="108"/>
      <c r="N3" s="103">
        <f t="shared" si="0"/>
        <v>0</v>
      </c>
      <c r="O3" s="107">
        <f t="shared" si="0"/>
        <v>0</v>
      </c>
      <c r="P3" s="88">
        <f>IF(G3=0,"",O3/G3)</f>
        <v>0</v>
      </c>
      <c r="Q3" s="105" t="str">
        <f>IF(N3=0,"",O3/N3)</f>
        <v/>
      </c>
    </row>
    <row r="4" spans="1:17" ht="14.4" customHeight="1" x14ac:dyDescent="0.3">
      <c r="A4" s="399" t="s">
        <v>69</v>
      </c>
      <c r="B4" s="398" t="s">
        <v>96</v>
      </c>
      <c r="C4" s="399" t="s">
        <v>97</v>
      </c>
      <c r="D4" s="408" t="s">
        <v>71</v>
      </c>
      <c r="E4" s="400" t="s">
        <v>11</v>
      </c>
      <c r="F4" s="406">
        <v>2014</v>
      </c>
      <c r="G4" s="407"/>
      <c r="H4" s="106"/>
      <c r="I4" s="106"/>
      <c r="J4" s="406">
        <v>2015</v>
      </c>
      <c r="K4" s="407"/>
      <c r="L4" s="106"/>
      <c r="M4" s="106"/>
      <c r="N4" s="406">
        <v>2016</v>
      </c>
      <c r="O4" s="407"/>
      <c r="P4" s="409" t="s">
        <v>2</v>
      </c>
      <c r="Q4" s="397" t="s">
        <v>99</v>
      </c>
    </row>
    <row r="5" spans="1:17" ht="14.4" customHeight="1" thickBot="1" x14ac:dyDescent="0.35">
      <c r="A5" s="613"/>
      <c r="B5" s="611"/>
      <c r="C5" s="613"/>
      <c r="D5" s="621"/>
      <c r="E5" s="615"/>
      <c r="F5" s="622" t="s">
        <v>72</v>
      </c>
      <c r="G5" s="623" t="s">
        <v>14</v>
      </c>
      <c r="H5" s="624"/>
      <c r="I5" s="624"/>
      <c r="J5" s="622" t="s">
        <v>72</v>
      </c>
      <c r="K5" s="623" t="s">
        <v>14</v>
      </c>
      <c r="L5" s="624"/>
      <c r="M5" s="624"/>
      <c r="N5" s="622" t="s">
        <v>72</v>
      </c>
      <c r="O5" s="623" t="s">
        <v>14</v>
      </c>
      <c r="P5" s="625"/>
      <c r="Q5" s="620"/>
    </row>
    <row r="6" spans="1:17" ht="14.4" customHeight="1" x14ac:dyDescent="0.3">
      <c r="A6" s="513" t="s">
        <v>2109</v>
      </c>
      <c r="B6" s="451" t="s">
        <v>2110</v>
      </c>
      <c r="C6" s="451" t="s">
        <v>1859</v>
      </c>
      <c r="D6" s="451" t="s">
        <v>2111</v>
      </c>
      <c r="E6" s="451" t="s">
        <v>2112</v>
      </c>
      <c r="F6" s="454">
        <v>142</v>
      </c>
      <c r="G6" s="454">
        <v>7642</v>
      </c>
      <c r="H6" s="454">
        <v>1</v>
      </c>
      <c r="I6" s="454">
        <v>53.816901408450704</v>
      </c>
      <c r="J6" s="454">
        <v>8</v>
      </c>
      <c r="K6" s="454">
        <v>432</v>
      </c>
      <c r="L6" s="454">
        <v>5.6529704265898977E-2</v>
      </c>
      <c r="M6" s="454">
        <v>54</v>
      </c>
      <c r="N6" s="454"/>
      <c r="O6" s="454"/>
      <c r="P6" s="474"/>
      <c r="Q6" s="540"/>
    </row>
    <row r="7" spans="1:17" ht="14.4" customHeight="1" x14ac:dyDescent="0.3">
      <c r="A7" s="528" t="s">
        <v>2109</v>
      </c>
      <c r="B7" s="529" t="s">
        <v>2110</v>
      </c>
      <c r="C7" s="529" t="s">
        <v>1859</v>
      </c>
      <c r="D7" s="529" t="s">
        <v>2113</v>
      </c>
      <c r="E7" s="529" t="s">
        <v>2114</v>
      </c>
      <c r="F7" s="541">
        <v>34</v>
      </c>
      <c r="G7" s="541">
        <v>5775</v>
      </c>
      <c r="H7" s="541">
        <v>1</v>
      </c>
      <c r="I7" s="541">
        <v>169.85294117647058</v>
      </c>
      <c r="J7" s="541"/>
      <c r="K7" s="541"/>
      <c r="L7" s="541"/>
      <c r="M7" s="541"/>
      <c r="N7" s="541"/>
      <c r="O7" s="541"/>
      <c r="P7" s="534"/>
      <c r="Q7" s="542"/>
    </row>
    <row r="8" spans="1:17" ht="14.4" customHeight="1" x14ac:dyDescent="0.3">
      <c r="A8" s="528" t="s">
        <v>2109</v>
      </c>
      <c r="B8" s="529" t="s">
        <v>2110</v>
      </c>
      <c r="C8" s="529" t="s">
        <v>1859</v>
      </c>
      <c r="D8" s="529" t="s">
        <v>2115</v>
      </c>
      <c r="E8" s="529" t="s">
        <v>2116</v>
      </c>
      <c r="F8" s="541">
        <v>8</v>
      </c>
      <c r="G8" s="541">
        <v>2720</v>
      </c>
      <c r="H8" s="541">
        <v>1</v>
      </c>
      <c r="I8" s="541">
        <v>340</v>
      </c>
      <c r="J8" s="541"/>
      <c r="K8" s="541"/>
      <c r="L8" s="541"/>
      <c r="M8" s="541"/>
      <c r="N8" s="541"/>
      <c r="O8" s="541"/>
      <c r="P8" s="534"/>
      <c r="Q8" s="542"/>
    </row>
    <row r="9" spans="1:17" ht="14.4" customHeight="1" x14ac:dyDescent="0.3">
      <c r="A9" s="528" t="s">
        <v>2109</v>
      </c>
      <c r="B9" s="529" t="s">
        <v>2110</v>
      </c>
      <c r="C9" s="529" t="s">
        <v>1859</v>
      </c>
      <c r="D9" s="529" t="s">
        <v>2117</v>
      </c>
      <c r="E9" s="529" t="s">
        <v>2118</v>
      </c>
      <c r="F9" s="541">
        <v>37</v>
      </c>
      <c r="G9" s="541">
        <v>10487</v>
      </c>
      <c r="H9" s="541">
        <v>1</v>
      </c>
      <c r="I9" s="541">
        <v>283.43243243243245</v>
      </c>
      <c r="J9" s="541">
        <v>3</v>
      </c>
      <c r="K9" s="541">
        <v>855</v>
      </c>
      <c r="L9" s="541">
        <v>8.152951273004673E-2</v>
      </c>
      <c r="M9" s="541">
        <v>285</v>
      </c>
      <c r="N9" s="541"/>
      <c r="O9" s="541"/>
      <c r="P9" s="534"/>
      <c r="Q9" s="542"/>
    </row>
    <row r="10" spans="1:17" ht="14.4" customHeight="1" x14ac:dyDescent="0.3">
      <c r="A10" s="528" t="s">
        <v>2109</v>
      </c>
      <c r="B10" s="529" t="s">
        <v>2110</v>
      </c>
      <c r="C10" s="529" t="s">
        <v>1859</v>
      </c>
      <c r="D10" s="529" t="s">
        <v>2119</v>
      </c>
      <c r="E10" s="529" t="s">
        <v>2120</v>
      </c>
      <c r="F10" s="541">
        <v>24</v>
      </c>
      <c r="G10" s="541">
        <v>11032</v>
      </c>
      <c r="H10" s="541">
        <v>1</v>
      </c>
      <c r="I10" s="541">
        <v>459.66666666666669</v>
      </c>
      <c r="J10" s="541">
        <v>1</v>
      </c>
      <c r="K10" s="541">
        <v>462</v>
      </c>
      <c r="L10" s="541">
        <v>4.1878172588832488E-2</v>
      </c>
      <c r="M10" s="541">
        <v>462</v>
      </c>
      <c r="N10" s="541"/>
      <c r="O10" s="541"/>
      <c r="P10" s="534"/>
      <c r="Q10" s="542"/>
    </row>
    <row r="11" spans="1:17" ht="14.4" customHeight="1" x14ac:dyDescent="0.3">
      <c r="A11" s="528" t="s">
        <v>2109</v>
      </c>
      <c r="B11" s="529" t="s">
        <v>2110</v>
      </c>
      <c r="C11" s="529" t="s">
        <v>1859</v>
      </c>
      <c r="D11" s="529" t="s">
        <v>2121</v>
      </c>
      <c r="E11" s="529" t="s">
        <v>2122</v>
      </c>
      <c r="F11" s="541">
        <v>54</v>
      </c>
      <c r="G11" s="541">
        <v>19056</v>
      </c>
      <c r="H11" s="541">
        <v>1</v>
      </c>
      <c r="I11" s="541">
        <v>352.88888888888891</v>
      </c>
      <c r="J11" s="541">
        <v>4</v>
      </c>
      <c r="K11" s="541">
        <v>1424</v>
      </c>
      <c r="L11" s="541">
        <v>7.4727120067170444E-2</v>
      </c>
      <c r="M11" s="541">
        <v>356</v>
      </c>
      <c r="N11" s="541"/>
      <c r="O11" s="541"/>
      <c r="P11" s="534"/>
      <c r="Q11" s="542"/>
    </row>
    <row r="12" spans="1:17" ht="14.4" customHeight="1" x14ac:dyDescent="0.3">
      <c r="A12" s="528" t="s">
        <v>2109</v>
      </c>
      <c r="B12" s="529" t="s">
        <v>2110</v>
      </c>
      <c r="C12" s="529" t="s">
        <v>1859</v>
      </c>
      <c r="D12" s="529" t="s">
        <v>2123</v>
      </c>
      <c r="E12" s="529" t="s">
        <v>2124</v>
      </c>
      <c r="F12" s="541">
        <v>2</v>
      </c>
      <c r="G12" s="541">
        <v>231</v>
      </c>
      <c r="H12" s="541">
        <v>1</v>
      </c>
      <c r="I12" s="541">
        <v>115.5</v>
      </c>
      <c r="J12" s="541"/>
      <c r="K12" s="541"/>
      <c r="L12" s="541"/>
      <c r="M12" s="541"/>
      <c r="N12" s="541"/>
      <c r="O12" s="541"/>
      <c r="P12" s="534"/>
      <c r="Q12" s="542"/>
    </row>
    <row r="13" spans="1:17" ht="14.4" customHeight="1" x14ac:dyDescent="0.3">
      <c r="A13" s="528" t="s">
        <v>2109</v>
      </c>
      <c r="B13" s="529" t="s">
        <v>2110</v>
      </c>
      <c r="C13" s="529" t="s">
        <v>1859</v>
      </c>
      <c r="D13" s="529" t="s">
        <v>2125</v>
      </c>
      <c r="E13" s="529" t="s">
        <v>2126</v>
      </c>
      <c r="F13" s="541"/>
      <c r="G13" s="541"/>
      <c r="H13" s="541"/>
      <c r="I13" s="541"/>
      <c r="J13" s="541">
        <v>4</v>
      </c>
      <c r="K13" s="541">
        <v>216</v>
      </c>
      <c r="L13" s="541"/>
      <c r="M13" s="541">
        <v>54</v>
      </c>
      <c r="N13" s="541"/>
      <c r="O13" s="541"/>
      <c r="P13" s="534"/>
      <c r="Q13" s="542"/>
    </row>
    <row r="14" spans="1:17" ht="14.4" customHeight="1" thickBot="1" x14ac:dyDescent="0.35">
      <c r="A14" s="520" t="s">
        <v>2109</v>
      </c>
      <c r="B14" s="521" t="s">
        <v>2110</v>
      </c>
      <c r="C14" s="521" t="s">
        <v>1859</v>
      </c>
      <c r="D14" s="521" t="s">
        <v>2127</v>
      </c>
      <c r="E14" s="521" t="s">
        <v>2128</v>
      </c>
      <c r="F14" s="543">
        <v>122</v>
      </c>
      <c r="G14" s="543">
        <v>20430</v>
      </c>
      <c r="H14" s="543">
        <v>1</v>
      </c>
      <c r="I14" s="543">
        <v>167.45901639344262</v>
      </c>
      <c r="J14" s="543">
        <v>2</v>
      </c>
      <c r="K14" s="543">
        <v>338</v>
      </c>
      <c r="L14" s="543">
        <v>1.6544297601566324E-2</v>
      </c>
      <c r="M14" s="543">
        <v>169</v>
      </c>
      <c r="N14" s="543"/>
      <c r="O14" s="543"/>
      <c r="P14" s="526"/>
      <c r="Q14" s="54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7" t="s">
        <v>140</v>
      </c>
      <c r="B1" s="317"/>
      <c r="C1" s="317"/>
      <c r="D1" s="317"/>
      <c r="E1" s="317"/>
      <c r="F1" s="317"/>
      <c r="G1" s="318"/>
      <c r="H1" s="318"/>
    </row>
    <row r="2" spans="1:8" ht="14.4" customHeight="1" thickBot="1" x14ac:dyDescent="0.35">
      <c r="A2" s="239" t="s">
        <v>252</v>
      </c>
      <c r="B2" s="114"/>
      <c r="C2" s="114"/>
      <c r="D2" s="114"/>
      <c r="E2" s="114"/>
      <c r="F2" s="114"/>
    </row>
    <row r="3" spans="1:8" ht="14.4" customHeight="1" x14ac:dyDescent="0.3">
      <c r="A3" s="319"/>
      <c r="B3" s="110">
        <v>2014</v>
      </c>
      <c r="C3" s="40">
        <v>2015</v>
      </c>
      <c r="D3" s="7"/>
      <c r="E3" s="323">
        <v>2016</v>
      </c>
      <c r="F3" s="324"/>
      <c r="G3" s="324"/>
      <c r="H3" s="325"/>
    </row>
    <row r="4" spans="1:8" ht="14.4" customHeight="1" thickBot="1" x14ac:dyDescent="0.35">
      <c r="A4" s="320"/>
      <c r="B4" s="321" t="s">
        <v>73</v>
      </c>
      <c r="C4" s="322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77.35842000000001</v>
      </c>
      <c r="C5" s="29">
        <v>97.18289</v>
      </c>
      <c r="D5" s="8"/>
      <c r="E5" s="120">
        <v>98.277150000000006</v>
      </c>
      <c r="F5" s="28">
        <v>113.06162621022267</v>
      </c>
      <c r="G5" s="119">
        <f>E5-F5</f>
        <v>-14.784476210222664</v>
      </c>
      <c r="H5" s="125">
        <f>IF(F5&lt;0.00000001,"",E5/F5)</f>
        <v>0.86923524182525957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1075.6165199999998</v>
      </c>
      <c r="C6" s="31">
        <v>900.95909000000006</v>
      </c>
      <c r="D6" s="8"/>
      <c r="E6" s="121">
        <v>981.67467999999985</v>
      </c>
      <c r="F6" s="30">
        <v>1358.9603141992168</v>
      </c>
      <c r="G6" s="122">
        <f>E6-F6</f>
        <v>-377.28563419921693</v>
      </c>
      <c r="H6" s="126">
        <f>IF(F6&lt;0.00000001,"",E6/F6)</f>
        <v>0.72237185276338489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6177.6749700000046</v>
      </c>
      <c r="C7" s="31">
        <v>6171.6630400000031</v>
      </c>
      <c r="D7" s="8"/>
      <c r="E7" s="121">
        <v>7149.3106800000014</v>
      </c>
      <c r="F7" s="30">
        <v>6178.08389108757</v>
      </c>
      <c r="G7" s="122">
        <f>E7-F7</f>
        <v>971.2267889124314</v>
      </c>
      <c r="H7" s="126">
        <f>IF(F7&lt;0.00000001,"",E7/F7)</f>
        <v>1.1572051797991141</v>
      </c>
    </row>
    <row r="8" spans="1:8" ht="14.4" customHeight="1" thickBot="1" x14ac:dyDescent="0.35">
      <c r="A8" s="1" t="s">
        <v>76</v>
      </c>
      <c r="B8" s="11">
        <v>1374.2898600000001</v>
      </c>
      <c r="C8" s="33">
        <v>1108.5665800000008</v>
      </c>
      <c r="D8" s="8"/>
      <c r="E8" s="123">
        <v>1100.7344999999998</v>
      </c>
      <c r="F8" s="32">
        <v>904.97514192767926</v>
      </c>
      <c r="G8" s="124">
        <f>E8-F8</f>
        <v>195.75935807232054</v>
      </c>
      <c r="H8" s="127">
        <f>IF(F8&lt;0.00000001,"",E8/F8)</f>
        <v>1.2163146245711627</v>
      </c>
    </row>
    <row r="9" spans="1:8" ht="14.4" customHeight="1" thickBot="1" x14ac:dyDescent="0.35">
      <c r="A9" s="2" t="s">
        <v>77</v>
      </c>
      <c r="B9" s="3">
        <v>8704.9397700000045</v>
      </c>
      <c r="C9" s="35">
        <v>8278.371600000004</v>
      </c>
      <c r="D9" s="8"/>
      <c r="E9" s="3">
        <v>9329.997010000001</v>
      </c>
      <c r="F9" s="34">
        <v>8555.0809734246886</v>
      </c>
      <c r="G9" s="34">
        <f>E9-F9</f>
        <v>774.91603657531232</v>
      </c>
      <c r="H9" s="128">
        <f>IF(F9&lt;0.00000001,"",E9/F9)</f>
        <v>1.0905796261873493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2186.2240000000002</v>
      </c>
      <c r="C11" s="29">
        <f>IF(ISERROR(VLOOKUP("Celkem:",'ZV Vykáz.-A'!A:F,4,0)),0,VLOOKUP("Celkem:",'ZV Vykáz.-A'!A:F,4,0)/1000)</f>
        <v>2511.4916100000005</v>
      </c>
      <c r="D11" s="8"/>
      <c r="E11" s="120">
        <f>IF(ISERROR(VLOOKUP("Celkem:",'ZV Vykáz.-A'!A:F,6,0)),0,VLOOKUP("Celkem:",'ZV Vykáz.-A'!A:F,6,0)/1000)</f>
        <v>2631.3269699999996</v>
      </c>
      <c r="F11" s="28">
        <f>B11</f>
        <v>2186.2240000000002</v>
      </c>
      <c r="G11" s="119">
        <f>E11-F11</f>
        <v>445.10296999999946</v>
      </c>
      <c r="H11" s="125">
        <f>IF(F11&lt;0.00000001,"",E11/F11)</f>
        <v>1.2035944029523047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2186.2240000000002</v>
      </c>
      <c r="C13" s="37">
        <f>SUM(C11:C12)</f>
        <v>2511.4916100000005</v>
      </c>
      <c r="D13" s="8"/>
      <c r="E13" s="5">
        <f>SUM(E11:E12)</f>
        <v>2631.3269699999996</v>
      </c>
      <c r="F13" s="36">
        <f>SUM(F11:F12)</f>
        <v>2186.2240000000002</v>
      </c>
      <c r="G13" s="36">
        <f>E13-F13</f>
        <v>445.10296999999946</v>
      </c>
      <c r="H13" s="129">
        <f>IF(F13&lt;0.00000001,"",E13/F13)</f>
        <v>1.2035944029523047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0.25114751598103235</v>
      </c>
      <c r="C15" s="39">
        <f>IF(C9=0,"",C13/C9)</f>
        <v>0.30337990746875865</v>
      </c>
      <c r="D15" s="8"/>
      <c r="E15" s="6">
        <f>IF(E9=0,"",E13/E9)</f>
        <v>0.28202870453009926</v>
      </c>
      <c r="F15" s="38">
        <f>IF(F9=0,"",F13/F9)</f>
        <v>0.25554685067169292</v>
      </c>
      <c r="G15" s="38">
        <f>IF(ISERROR(F15-E15),"",E15-F15)</f>
        <v>2.6481853858406346E-2</v>
      </c>
      <c r="H15" s="130">
        <f>IF(ISERROR(F15-E15),"",IF(F15&lt;0.00000001,"",E15/F15))</f>
        <v>1.103628175376844</v>
      </c>
    </row>
    <row r="17" spans="1:8" ht="14.4" customHeight="1" x14ac:dyDescent="0.3">
      <c r="A17" s="116" t="s">
        <v>161</v>
      </c>
    </row>
    <row r="18" spans="1:8" ht="14.4" customHeight="1" x14ac:dyDescent="0.3">
      <c r="A18" s="280" t="s">
        <v>194</v>
      </c>
      <c r="B18" s="281"/>
      <c r="C18" s="281"/>
      <c r="D18" s="281"/>
      <c r="E18" s="281"/>
      <c r="F18" s="281"/>
      <c r="G18" s="281"/>
      <c r="H18" s="281"/>
    </row>
    <row r="19" spans="1:8" x14ac:dyDescent="0.3">
      <c r="A19" s="279" t="s">
        <v>193</v>
      </c>
      <c r="B19" s="281"/>
      <c r="C19" s="281"/>
      <c r="D19" s="281"/>
      <c r="E19" s="281"/>
      <c r="F19" s="281"/>
      <c r="G19" s="281"/>
      <c r="H19" s="281"/>
    </row>
    <row r="20" spans="1:8" ht="14.4" customHeight="1" x14ac:dyDescent="0.3">
      <c r="A20" s="117" t="s">
        <v>217</v>
      </c>
    </row>
    <row r="21" spans="1:8" ht="14.4" customHeight="1" x14ac:dyDescent="0.3">
      <c r="A21" s="117" t="s">
        <v>162</v>
      </c>
    </row>
    <row r="22" spans="1:8" ht="14.4" customHeight="1" x14ac:dyDescent="0.3">
      <c r="A22" s="118" t="s">
        <v>251</v>
      </c>
    </row>
    <row r="23" spans="1:8" ht="14.4" customHeight="1" x14ac:dyDescent="0.3">
      <c r="A23" s="118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7" t="s">
        <v>105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ht="14.4" customHeight="1" x14ac:dyDescent="0.3">
      <c r="A2" s="239" t="s">
        <v>252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0.27972998653523545</v>
      </c>
      <c r="C4" s="205">
        <f t="shared" ref="C4:M4" si="0">(C10+C8)/C6</f>
        <v>0.31410400352735401</v>
      </c>
      <c r="D4" s="205">
        <f t="shared" si="0"/>
        <v>0.31216078585000501</v>
      </c>
      <c r="E4" s="205">
        <f t="shared" si="0"/>
        <v>0.31293317551202288</v>
      </c>
      <c r="F4" s="205">
        <f t="shared" si="0"/>
        <v>0.31055690763507121</v>
      </c>
      <c r="G4" s="205">
        <f t="shared" si="0"/>
        <v>0.31107568957460263</v>
      </c>
      <c r="H4" s="205">
        <f t="shared" si="0"/>
        <v>0.28202868952473542</v>
      </c>
      <c r="I4" s="205">
        <f t="shared" si="0"/>
        <v>0.28202868952473542</v>
      </c>
      <c r="J4" s="205">
        <f t="shared" si="0"/>
        <v>0.28202868952473542</v>
      </c>
      <c r="K4" s="205">
        <f t="shared" si="0"/>
        <v>0.28202868952473542</v>
      </c>
      <c r="L4" s="205">
        <f t="shared" si="0"/>
        <v>0.28202868952473542</v>
      </c>
      <c r="M4" s="205">
        <f t="shared" si="0"/>
        <v>0.28202868952473542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1184.6698100000001</v>
      </c>
      <c r="C5" s="205">
        <f>IF(ISERROR(VLOOKUP($A5,'Man Tab'!$A:$Q,COLUMN()+2,0)),0,VLOOKUP($A5,'Man Tab'!$A:$Q,COLUMN()+2,0))</f>
        <v>1069.2575899999999</v>
      </c>
      <c r="D5" s="205">
        <f>IF(ISERROR(VLOOKUP($A5,'Man Tab'!$A:$Q,COLUMN()+2,0)),0,VLOOKUP($A5,'Man Tab'!$A:$Q,COLUMN()+2,0))</f>
        <v>1244.67002</v>
      </c>
      <c r="E5" s="205">
        <f>IF(ISERROR(VLOOKUP($A5,'Man Tab'!$A:$Q,COLUMN()+2,0)),0,VLOOKUP($A5,'Man Tab'!$A:$Q,COLUMN()+2,0))</f>
        <v>1143.09935</v>
      </c>
      <c r="F5" s="205">
        <f>IF(ISERROR(VLOOKUP($A5,'Man Tab'!$A:$Q,COLUMN()+2,0)),0,VLOOKUP($A5,'Man Tab'!$A:$Q,COLUMN()+2,0))</f>
        <v>1492.2167999999999</v>
      </c>
      <c r="G5" s="205">
        <f>IF(ISERROR(VLOOKUP($A5,'Man Tab'!$A:$Q,COLUMN()+2,0)),0,VLOOKUP($A5,'Man Tab'!$A:$Q,COLUMN()+2,0))</f>
        <v>1345.10825</v>
      </c>
      <c r="H5" s="205">
        <f>IF(ISERROR(VLOOKUP($A5,'Man Tab'!$A:$Q,COLUMN()+2,0)),0,VLOOKUP($A5,'Man Tab'!$A:$Q,COLUMN()+2,0))</f>
        <v>1850.9751900000001</v>
      </c>
      <c r="I5" s="205">
        <f>IF(ISERROR(VLOOKUP($A5,'Man Tab'!$A:$Q,COLUMN()+2,0)),0,VLOOKUP($A5,'Man Tab'!$A:$Q,COLUMN()+2,0))</f>
        <v>0</v>
      </c>
      <c r="J5" s="205">
        <f>IF(ISERROR(VLOOKUP($A5,'Man Tab'!$A:$Q,COLUMN()+2,0)),0,VLOOKUP($A5,'Man Tab'!$A:$Q,COLUMN()+2,0))</f>
        <v>0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1184.6698100000001</v>
      </c>
      <c r="C6" s="207">
        <f t="shared" ref="C6:M6" si="1">C5+B6</f>
        <v>2253.9274</v>
      </c>
      <c r="D6" s="207">
        <f t="shared" si="1"/>
        <v>3498.5974200000001</v>
      </c>
      <c r="E6" s="207">
        <f t="shared" si="1"/>
        <v>4641.6967700000005</v>
      </c>
      <c r="F6" s="207">
        <f t="shared" si="1"/>
        <v>6133.9135700000006</v>
      </c>
      <c r="G6" s="207">
        <f t="shared" si="1"/>
        <v>7479.0218200000008</v>
      </c>
      <c r="H6" s="207">
        <f t="shared" si="1"/>
        <v>9329.997010000001</v>
      </c>
      <c r="I6" s="207">
        <f t="shared" si="1"/>
        <v>9329.997010000001</v>
      </c>
      <c r="J6" s="207">
        <f t="shared" si="1"/>
        <v>9329.997010000001</v>
      </c>
      <c r="K6" s="207">
        <f t="shared" si="1"/>
        <v>9329.997010000001</v>
      </c>
      <c r="L6" s="207">
        <f t="shared" si="1"/>
        <v>9329.997010000001</v>
      </c>
      <c r="M6" s="207">
        <f t="shared" si="1"/>
        <v>9329.997010000001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331387.67</v>
      </c>
      <c r="C9" s="206">
        <v>376579.95</v>
      </c>
      <c r="D9" s="206">
        <v>384157.30000000005</v>
      </c>
      <c r="E9" s="206">
        <v>360415.99000000005</v>
      </c>
      <c r="F9" s="206">
        <v>452388.32000000007</v>
      </c>
      <c r="G9" s="206">
        <v>421612.64</v>
      </c>
      <c r="H9" s="206">
        <v>304784.95999999996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331.38766999999996</v>
      </c>
      <c r="C10" s="207">
        <f t="shared" ref="C10:M10" si="3">C9/1000+B10</f>
        <v>707.9676199999999</v>
      </c>
      <c r="D10" s="207">
        <f t="shared" si="3"/>
        <v>1092.12492</v>
      </c>
      <c r="E10" s="207">
        <f t="shared" si="3"/>
        <v>1452.5409099999999</v>
      </c>
      <c r="F10" s="207">
        <f t="shared" si="3"/>
        <v>1904.92923</v>
      </c>
      <c r="G10" s="207">
        <f t="shared" si="3"/>
        <v>2326.54187</v>
      </c>
      <c r="H10" s="207">
        <f t="shared" si="3"/>
        <v>2631.32683</v>
      </c>
      <c r="I10" s="207">
        <f t="shared" si="3"/>
        <v>2631.32683</v>
      </c>
      <c r="J10" s="207">
        <f t="shared" si="3"/>
        <v>2631.32683</v>
      </c>
      <c r="K10" s="207">
        <f t="shared" si="3"/>
        <v>2631.32683</v>
      </c>
      <c r="L10" s="207">
        <f t="shared" si="3"/>
        <v>2631.32683</v>
      </c>
      <c r="M10" s="207">
        <f t="shared" si="3"/>
        <v>2631.32683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7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0.25554685067169292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0.25554685067169292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6" t="s">
        <v>254</v>
      </c>
      <c r="B1" s="326"/>
      <c r="C1" s="326"/>
      <c r="D1" s="326"/>
      <c r="E1" s="326"/>
      <c r="F1" s="326"/>
      <c r="G1" s="326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s="208" customFormat="1" ht="14.4" customHeight="1" thickBot="1" x14ac:dyDescent="0.3">
      <c r="A2" s="239" t="s">
        <v>252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7" t="s">
        <v>29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141"/>
      <c r="Q3" s="143"/>
    </row>
    <row r="4" spans="1:17" ht="14.4" customHeight="1" x14ac:dyDescent="0.3">
      <c r="A4" s="77"/>
      <c r="B4" s="20">
        <v>2016</v>
      </c>
      <c r="C4" s="142" t="s">
        <v>30</v>
      </c>
      <c r="D4" s="132" t="s">
        <v>231</v>
      </c>
      <c r="E4" s="132" t="s">
        <v>232</v>
      </c>
      <c r="F4" s="132" t="s">
        <v>233</v>
      </c>
      <c r="G4" s="132" t="s">
        <v>234</v>
      </c>
      <c r="H4" s="132" t="s">
        <v>235</v>
      </c>
      <c r="I4" s="132" t="s">
        <v>236</v>
      </c>
      <c r="J4" s="132" t="s">
        <v>237</v>
      </c>
      <c r="K4" s="132" t="s">
        <v>238</v>
      </c>
      <c r="L4" s="132" t="s">
        <v>239</v>
      </c>
      <c r="M4" s="132" t="s">
        <v>240</v>
      </c>
      <c r="N4" s="132" t="s">
        <v>241</v>
      </c>
      <c r="O4" s="132" t="s">
        <v>242</v>
      </c>
      <c r="P4" s="329" t="s">
        <v>3</v>
      </c>
      <c r="Q4" s="330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253</v>
      </c>
    </row>
    <row r="7" spans="1:17" ht="14.4" customHeight="1" x14ac:dyDescent="0.3">
      <c r="A7" s="15" t="s">
        <v>35</v>
      </c>
      <c r="B7" s="51">
        <v>193.819930646096</v>
      </c>
      <c r="C7" s="52">
        <v>16.151660887174</v>
      </c>
      <c r="D7" s="52">
        <v>15.94848</v>
      </c>
      <c r="E7" s="52">
        <v>2.49912</v>
      </c>
      <c r="F7" s="52">
        <v>13.33839</v>
      </c>
      <c r="G7" s="52">
        <v>9.1476000000000006</v>
      </c>
      <c r="H7" s="52">
        <v>19.010719999999999</v>
      </c>
      <c r="I7" s="52">
        <v>21.592009999999998</v>
      </c>
      <c r="J7" s="52">
        <v>16.740829999999999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98.277150000000006</v>
      </c>
      <c r="Q7" s="96">
        <v>0.869235241825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253</v>
      </c>
    </row>
    <row r="9" spans="1:17" ht="14.4" customHeight="1" x14ac:dyDescent="0.3">
      <c r="A9" s="15" t="s">
        <v>37</v>
      </c>
      <c r="B9" s="51">
        <v>2329.6462529129499</v>
      </c>
      <c r="C9" s="52">
        <v>194.13718774274599</v>
      </c>
      <c r="D9" s="52">
        <v>99.893360000000001</v>
      </c>
      <c r="E9" s="52">
        <v>16.897760000000002</v>
      </c>
      <c r="F9" s="52">
        <v>235.78543999999999</v>
      </c>
      <c r="G9" s="52">
        <v>53.384680000000003</v>
      </c>
      <c r="H9" s="52">
        <v>278.88472999999999</v>
      </c>
      <c r="I9" s="52">
        <v>171.98650000000001</v>
      </c>
      <c r="J9" s="52">
        <v>124.84220999999999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981.67467999999997</v>
      </c>
      <c r="Q9" s="96">
        <v>0.72237185276299998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253</v>
      </c>
    </row>
    <row r="11" spans="1:17" ht="14.4" customHeight="1" x14ac:dyDescent="0.3">
      <c r="A11" s="15" t="s">
        <v>39</v>
      </c>
      <c r="B11" s="51">
        <v>75.773899167831004</v>
      </c>
      <c r="C11" s="52">
        <v>6.3144915973189999</v>
      </c>
      <c r="D11" s="52">
        <v>9.9780899999999999</v>
      </c>
      <c r="E11" s="52">
        <v>1.3582000000000001</v>
      </c>
      <c r="F11" s="52">
        <v>7.7426300000000001</v>
      </c>
      <c r="G11" s="52">
        <v>4.4020599999999996</v>
      </c>
      <c r="H11" s="52">
        <v>6.4068100000000001</v>
      </c>
      <c r="I11" s="52">
        <v>9.5256299999999996</v>
      </c>
      <c r="J11" s="52">
        <v>1.93824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41.351660000000003</v>
      </c>
      <c r="Q11" s="96">
        <v>0.93552741482900004</v>
      </c>
    </row>
    <row r="12" spans="1:17" ht="14.4" customHeight="1" x14ac:dyDescent="0.3">
      <c r="A12" s="15" t="s">
        <v>40</v>
      </c>
      <c r="B12" s="51">
        <v>13.169595312854</v>
      </c>
      <c r="C12" s="52">
        <v>1.0974662760709999</v>
      </c>
      <c r="D12" s="52">
        <v>0</v>
      </c>
      <c r="E12" s="52">
        <v>1.954</v>
      </c>
      <c r="F12" s="52">
        <v>0.17480000000000001</v>
      </c>
      <c r="G12" s="52">
        <v>0</v>
      </c>
      <c r="H12" s="52">
        <v>0.12178</v>
      </c>
      <c r="I12" s="52">
        <v>4.6183500000000004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6.8689299999999998</v>
      </c>
      <c r="Q12" s="96">
        <v>0.89412835335399998</v>
      </c>
    </row>
    <row r="13" spans="1:17" ht="14.4" customHeight="1" x14ac:dyDescent="0.3">
      <c r="A13" s="15" t="s">
        <v>41</v>
      </c>
      <c r="B13" s="51">
        <v>122.160391779599</v>
      </c>
      <c r="C13" s="52">
        <v>10.180032648298999</v>
      </c>
      <c r="D13" s="52">
        <v>9.3989399999999996</v>
      </c>
      <c r="E13" s="52">
        <v>1.3915</v>
      </c>
      <c r="F13" s="52">
        <v>14.68966</v>
      </c>
      <c r="G13" s="52">
        <v>7.1348399999999996</v>
      </c>
      <c r="H13" s="52">
        <v>19.462129999999998</v>
      </c>
      <c r="I13" s="52">
        <v>11.22344</v>
      </c>
      <c r="J13" s="52">
        <v>9.9467400000000001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73.247249999999994</v>
      </c>
      <c r="Q13" s="96">
        <v>1.0278840175320001</v>
      </c>
    </row>
    <row r="14" spans="1:17" ht="14.4" customHeight="1" x14ac:dyDescent="0.3">
      <c r="A14" s="15" t="s">
        <v>42</v>
      </c>
      <c r="B14" s="51">
        <v>356.72101602184898</v>
      </c>
      <c r="C14" s="52">
        <v>29.726751335153999</v>
      </c>
      <c r="D14" s="52">
        <v>40.225999999999999</v>
      </c>
      <c r="E14" s="52">
        <v>30.55</v>
      </c>
      <c r="F14" s="52">
        <v>34.920999999999999</v>
      </c>
      <c r="G14" s="52">
        <v>28.89</v>
      </c>
      <c r="H14" s="52">
        <v>27.754999999999999</v>
      </c>
      <c r="I14" s="52">
        <v>27.555</v>
      </c>
      <c r="J14" s="52">
        <v>24.268999999999998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214.166</v>
      </c>
      <c r="Q14" s="96">
        <v>1.0292124595850001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253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253</v>
      </c>
    </row>
    <row r="17" spans="1:17" ht="14.4" customHeight="1" x14ac:dyDescent="0.3">
      <c r="A17" s="15" t="s">
        <v>45</v>
      </c>
      <c r="B17" s="51">
        <v>96.458268053704003</v>
      </c>
      <c r="C17" s="52">
        <v>8.0381890044750008</v>
      </c>
      <c r="D17" s="52">
        <v>0</v>
      </c>
      <c r="E17" s="52">
        <v>0.41453000000000001</v>
      </c>
      <c r="F17" s="52">
        <v>4.2696399999999999</v>
      </c>
      <c r="G17" s="52">
        <v>15.91863</v>
      </c>
      <c r="H17" s="52">
        <v>3.63</v>
      </c>
      <c r="I17" s="52">
        <v>0.34122000000000002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24.574020000000001</v>
      </c>
      <c r="Q17" s="96">
        <v>0.43673696696600001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6.0119999999999996</v>
      </c>
      <c r="E18" s="52">
        <v>5.1079999999999997</v>
      </c>
      <c r="F18" s="52">
        <v>0</v>
      </c>
      <c r="G18" s="52">
        <v>2.5</v>
      </c>
      <c r="H18" s="52">
        <v>0</v>
      </c>
      <c r="I18" s="52">
        <v>13.016</v>
      </c>
      <c r="J18" s="52">
        <v>5.8929999999999998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32.529000000000003</v>
      </c>
      <c r="Q18" s="96" t="s">
        <v>253</v>
      </c>
    </row>
    <row r="19" spans="1:17" ht="14.4" customHeight="1" x14ac:dyDescent="0.3">
      <c r="A19" s="15" t="s">
        <v>47</v>
      </c>
      <c r="B19" s="51">
        <v>263.10134627643902</v>
      </c>
      <c r="C19" s="52">
        <v>21.925112189703</v>
      </c>
      <c r="D19" s="52">
        <v>29.71651</v>
      </c>
      <c r="E19" s="52">
        <v>33.451520000000002</v>
      </c>
      <c r="F19" s="52">
        <v>25.956880000000002</v>
      </c>
      <c r="G19" s="52">
        <v>29.69143</v>
      </c>
      <c r="H19" s="52">
        <v>52.542560000000002</v>
      </c>
      <c r="I19" s="52">
        <v>24.910299999999999</v>
      </c>
      <c r="J19" s="52">
        <v>33.86309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230.13229000000001</v>
      </c>
      <c r="Q19" s="96">
        <v>1.4994697014139999</v>
      </c>
    </row>
    <row r="20" spans="1:17" ht="14.4" customHeight="1" x14ac:dyDescent="0.3">
      <c r="A20" s="15" t="s">
        <v>48</v>
      </c>
      <c r="B20" s="51">
        <v>10591.000956150099</v>
      </c>
      <c r="C20" s="52">
        <v>882.58341301251005</v>
      </c>
      <c r="D20" s="52">
        <v>914.63643000000002</v>
      </c>
      <c r="E20" s="52">
        <v>902.97352000000001</v>
      </c>
      <c r="F20" s="52">
        <v>850.72608000000002</v>
      </c>
      <c r="G20" s="52">
        <v>924.84505999999999</v>
      </c>
      <c r="H20" s="52">
        <v>1004.28095</v>
      </c>
      <c r="I20" s="52">
        <v>972.61680000000194</v>
      </c>
      <c r="J20" s="52">
        <v>1579.2318399999999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7149.3106799999996</v>
      </c>
      <c r="Q20" s="96">
        <v>1.1572051797989999</v>
      </c>
    </row>
    <row r="21" spans="1:17" ht="14.4" customHeight="1" x14ac:dyDescent="0.3">
      <c r="A21" s="16" t="s">
        <v>49</v>
      </c>
      <c r="B21" s="51">
        <v>624.00144097802399</v>
      </c>
      <c r="C21" s="52">
        <v>52.000120081501997</v>
      </c>
      <c r="D21" s="52">
        <v>57.66</v>
      </c>
      <c r="E21" s="52">
        <v>57.66</v>
      </c>
      <c r="F21" s="52">
        <v>57.064999999999998</v>
      </c>
      <c r="G21" s="52">
        <v>58.113</v>
      </c>
      <c r="H21" s="52">
        <v>58.112000000000002</v>
      </c>
      <c r="I21" s="52">
        <v>54.250999999999998</v>
      </c>
      <c r="J21" s="52">
        <v>54.25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397.11099999999999</v>
      </c>
      <c r="Q21" s="96">
        <v>1.0909617664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3.3879999999999999</v>
      </c>
      <c r="H22" s="52">
        <v>22.009899999999998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25.3979</v>
      </c>
      <c r="Q22" s="96" t="s">
        <v>253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253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1.2</v>
      </c>
      <c r="E24" s="52">
        <v>14.999439999999</v>
      </c>
      <c r="F24" s="52">
        <v>4.9999999900000001E-4</v>
      </c>
      <c r="G24" s="52">
        <v>5.68405</v>
      </c>
      <c r="H24" s="52">
        <v>2.1999999900000001E-4</v>
      </c>
      <c r="I24" s="52">
        <v>33.472000000000001</v>
      </c>
      <c r="J24" s="52">
        <v>2.4000000000000001E-4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55.356450000000002</v>
      </c>
      <c r="Q24" s="96"/>
    </row>
    <row r="25" spans="1:17" ht="14.4" customHeight="1" x14ac:dyDescent="0.3">
      <c r="A25" s="17" t="s">
        <v>53</v>
      </c>
      <c r="B25" s="54">
        <v>14665.853097299499</v>
      </c>
      <c r="C25" s="55">
        <v>1222.15442477495</v>
      </c>
      <c r="D25" s="55">
        <v>1184.6698100000001</v>
      </c>
      <c r="E25" s="55">
        <v>1069.2575899999999</v>
      </c>
      <c r="F25" s="55">
        <v>1244.67002</v>
      </c>
      <c r="G25" s="55">
        <v>1143.09935</v>
      </c>
      <c r="H25" s="55">
        <v>1492.2167999999999</v>
      </c>
      <c r="I25" s="55">
        <v>1345.10825</v>
      </c>
      <c r="J25" s="55">
        <v>1850.9751900000001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9329.9970099999991</v>
      </c>
      <c r="Q25" s="97">
        <v>1.090579626187</v>
      </c>
    </row>
    <row r="26" spans="1:17" ht="14.4" customHeight="1" x14ac:dyDescent="0.3">
      <c r="A26" s="15" t="s">
        <v>54</v>
      </c>
      <c r="B26" s="51">
        <v>1642.8169759145101</v>
      </c>
      <c r="C26" s="52">
        <v>136.90141465954301</v>
      </c>
      <c r="D26" s="52">
        <v>128.76568</v>
      </c>
      <c r="E26" s="52">
        <v>111.4901</v>
      </c>
      <c r="F26" s="52">
        <v>118.60066999999999</v>
      </c>
      <c r="G26" s="52">
        <v>128.92071000000001</v>
      </c>
      <c r="H26" s="52">
        <v>123.79361</v>
      </c>
      <c r="I26" s="52">
        <v>177.15225000000001</v>
      </c>
      <c r="J26" s="52">
        <v>168.06885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956.79187000000002</v>
      </c>
      <c r="Q26" s="96">
        <v>0.99841592723499994</v>
      </c>
    </row>
    <row r="27" spans="1:17" ht="14.4" customHeight="1" x14ac:dyDescent="0.3">
      <c r="A27" s="18" t="s">
        <v>55</v>
      </c>
      <c r="B27" s="54">
        <v>16308.670073214</v>
      </c>
      <c r="C27" s="55">
        <v>1359.0558394345001</v>
      </c>
      <c r="D27" s="55">
        <v>1313.4354900000001</v>
      </c>
      <c r="E27" s="55">
        <v>1180.7476899999999</v>
      </c>
      <c r="F27" s="55">
        <v>1363.2706900000001</v>
      </c>
      <c r="G27" s="55">
        <v>1272.0200600000001</v>
      </c>
      <c r="H27" s="55">
        <v>1616.0104100000001</v>
      </c>
      <c r="I27" s="55">
        <v>1522.2605000000001</v>
      </c>
      <c r="J27" s="55">
        <v>2019.04404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10286.78888</v>
      </c>
      <c r="Q27" s="97">
        <v>1.0812957245249999</v>
      </c>
    </row>
    <row r="28" spans="1:17" ht="14.4" customHeight="1" x14ac:dyDescent="0.3">
      <c r="A28" s="16" t="s">
        <v>56</v>
      </c>
      <c r="B28" s="51">
        <v>1075.9263599609601</v>
      </c>
      <c r="C28" s="52">
        <v>89.660529996746007</v>
      </c>
      <c r="D28" s="52">
        <v>82.340320000000006</v>
      </c>
      <c r="E28" s="52">
        <v>58.651240000000001</v>
      </c>
      <c r="F28" s="52">
        <v>103.65236</v>
      </c>
      <c r="G28" s="52">
        <v>90.251530000000002</v>
      </c>
      <c r="H28" s="52">
        <v>98.724559999999997</v>
      </c>
      <c r="I28" s="52">
        <v>89.571070000000006</v>
      </c>
      <c r="J28" s="52">
        <v>6.27555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529.46663000000001</v>
      </c>
      <c r="Q28" s="96">
        <v>0.84360520736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253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1.6020000000000001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1.6020000000000001</v>
      </c>
      <c r="Q31" s="98" t="s">
        <v>253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161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243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6" t="s">
        <v>61</v>
      </c>
      <c r="B1" s="326"/>
      <c r="C1" s="326"/>
      <c r="D1" s="326"/>
      <c r="E1" s="326"/>
      <c r="F1" s="326"/>
      <c r="G1" s="326"/>
      <c r="H1" s="331"/>
      <c r="I1" s="331"/>
      <c r="J1" s="331"/>
      <c r="K1" s="331"/>
    </row>
    <row r="2" spans="1:11" s="60" customFormat="1" ht="14.4" customHeight="1" thickBot="1" x14ac:dyDescent="0.35">
      <c r="A2" s="239" t="s">
        <v>252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7" t="s">
        <v>62</v>
      </c>
      <c r="C3" s="328"/>
      <c r="D3" s="328"/>
      <c r="E3" s="328"/>
      <c r="F3" s="334" t="s">
        <v>63</v>
      </c>
      <c r="G3" s="328"/>
      <c r="H3" s="328"/>
      <c r="I3" s="328"/>
      <c r="J3" s="328"/>
      <c r="K3" s="335"/>
    </row>
    <row r="4" spans="1:11" ht="14.4" customHeight="1" x14ac:dyDescent="0.3">
      <c r="A4" s="77"/>
      <c r="B4" s="332"/>
      <c r="C4" s="333"/>
      <c r="D4" s="333"/>
      <c r="E4" s="333"/>
      <c r="F4" s="336" t="s">
        <v>248</v>
      </c>
      <c r="G4" s="338" t="s">
        <v>64</v>
      </c>
      <c r="H4" s="144" t="s">
        <v>145</v>
      </c>
      <c r="I4" s="336" t="s">
        <v>65</v>
      </c>
      <c r="J4" s="338" t="s">
        <v>220</v>
      </c>
      <c r="K4" s="339" t="s">
        <v>250</v>
      </c>
    </row>
    <row r="5" spans="1:11" ht="42" thickBot="1" x14ac:dyDescent="0.35">
      <c r="A5" s="78"/>
      <c r="B5" s="24" t="s">
        <v>244</v>
      </c>
      <c r="C5" s="25" t="s">
        <v>245</v>
      </c>
      <c r="D5" s="26" t="s">
        <v>246</v>
      </c>
      <c r="E5" s="26" t="s">
        <v>247</v>
      </c>
      <c r="F5" s="337"/>
      <c r="G5" s="337"/>
      <c r="H5" s="25" t="s">
        <v>249</v>
      </c>
      <c r="I5" s="337"/>
      <c r="J5" s="337"/>
      <c r="K5" s="340"/>
    </row>
    <row r="6" spans="1:11" ht="14.4" customHeight="1" thickBot="1" x14ac:dyDescent="0.35">
      <c r="A6" s="429" t="s">
        <v>255</v>
      </c>
      <c r="B6" s="411">
        <v>14369.0043140821</v>
      </c>
      <c r="C6" s="411">
        <v>14464.44289</v>
      </c>
      <c r="D6" s="412">
        <v>95.438575917918001</v>
      </c>
      <c r="E6" s="413">
        <v>1.00664197559</v>
      </c>
      <c r="F6" s="411">
        <v>14665.853097299499</v>
      </c>
      <c r="G6" s="412">
        <v>8555.0809734246795</v>
      </c>
      <c r="H6" s="414">
        <v>1850.9751900000001</v>
      </c>
      <c r="I6" s="411">
        <v>9329.9970099999991</v>
      </c>
      <c r="J6" s="412">
        <v>774.91603657532005</v>
      </c>
      <c r="K6" s="415">
        <v>0.63617144860899999</v>
      </c>
    </row>
    <row r="7" spans="1:11" ht="14.4" customHeight="1" thickBot="1" x14ac:dyDescent="0.35">
      <c r="A7" s="430" t="s">
        <v>256</v>
      </c>
      <c r="B7" s="411">
        <v>2960.2635958997098</v>
      </c>
      <c r="C7" s="411">
        <v>2602.11276</v>
      </c>
      <c r="D7" s="412">
        <v>-358.15083589971198</v>
      </c>
      <c r="E7" s="413">
        <v>0.87901387011700005</v>
      </c>
      <c r="F7" s="411">
        <v>3091.2910858411801</v>
      </c>
      <c r="G7" s="412">
        <v>1803.2531334073501</v>
      </c>
      <c r="H7" s="414">
        <v>177.73725999999999</v>
      </c>
      <c r="I7" s="411">
        <v>1417.1880699999999</v>
      </c>
      <c r="J7" s="412">
        <v>-386.065063407352</v>
      </c>
      <c r="K7" s="415">
        <v>0.45844536494499999</v>
      </c>
    </row>
    <row r="8" spans="1:11" ht="14.4" customHeight="1" thickBot="1" x14ac:dyDescent="0.35">
      <c r="A8" s="431" t="s">
        <v>257</v>
      </c>
      <c r="B8" s="411">
        <v>2580.17090949052</v>
      </c>
      <c r="C8" s="411">
        <v>2238.9727600000001</v>
      </c>
      <c r="D8" s="412">
        <v>-341.19814949052</v>
      </c>
      <c r="E8" s="413">
        <v>0.86776141524700001</v>
      </c>
      <c r="F8" s="411">
        <v>2734.57006981933</v>
      </c>
      <c r="G8" s="412">
        <v>1595.16587406127</v>
      </c>
      <c r="H8" s="414">
        <v>153.46825999999999</v>
      </c>
      <c r="I8" s="411">
        <v>1203.02207</v>
      </c>
      <c r="J8" s="412">
        <v>-392.14380406127299</v>
      </c>
      <c r="K8" s="415">
        <v>0.43993097243200002</v>
      </c>
    </row>
    <row r="9" spans="1:11" ht="14.4" customHeight="1" thickBot="1" x14ac:dyDescent="0.35">
      <c r="A9" s="432" t="s">
        <v>258</v>
      </c>
      <c r="B9" s="416">
        <v>0</v>
      </c>
      <c r="C9" s="416">
        <v>1.6000000000000001E-3</v>
      </c>
      <c r="D9" s="417">
        <v>1.6000000000000001E-3</v>
      </c>
      <c r="E9" s="418" t="s">
        <v>253</v>
      </c>
      <c r="F9" s="416">
        <v>0</v>
      </c>
      <c r="G9" s="417">
        <v>0</v>
      </c>
      <c r="H9" s="419">
        <v>2.4000000000000001E-4</v>
      </c>
      <c r="I9" s="416">
        <v>4.0000000000000002E-4</v>
      </c>
      <c r="J9" s="417">
        <v>4.0000000000000002E-4</v>
      </c>
      <c r="K9" s="420" t="s">
        <v>253</v>
      </c>
    </row>
    <row r="10" spans="1:11" ht="14.4" customHeight="1" thickBot="1" x14ac:dyDescent="0.35">
      <c r="A10" s="433" t="s">
        <v>259</v>
      </c>
      <c r="B10" s="411">
        <v>0</v>
      </c>
      <c r="C10" s="411">
        <v>1.6000000000000001E-3</v>
      </c>
      <c r="D10" s="412">
        <v>1.6000000000000001E-3</v>
      </c>
      <c r="E10" s="421" t="s">
        <v>253</v>
      </c>
      <c r="F10" s="411">
        <v>0</v>
      </c>
      <c r="G10" s="412">
        <v>0</v>
      </c>
      <c r="H10" s="414">
        <v>2.4000000000000001E-4</v>
      </c>
      <c r="I10" s="411">
        <v>4.0000000000000002E-4</v>
      </c>
      <c r="J10" s="412">
        <v>4.0000000000000002E-4</v>
      </c>
      <c r="K10" s="422" t="s">
        <v>253</v>
      </c>
    </row>
    <row r="11" spans="1:11" ht="14.4" customHeight="1" thickBot="1" x14ac:dyDescent="0.35">
      <c r="A11" s="432" t="s">
        <v>260</v>
      </c>
      <c r="B11" s="416">
        <v>187.64416680688899</v>
      </c>
      <c r="C11" s="416">
        <v>171.92321999999999</v>
      </c>
      <c r="D11" s="417">
        <v>-15.720946806888</v>
      </c>
      <c r="E11" s="423">
        <v>0.91621936842200002</v>
      </c>
      <c r="F11" s="416">
        <v>193.819930646096</v>
      </c>
      <c r="G11" s="417">
        <v>113.061626210223</v>
      </c>
      <c r="H11" s="419">
        <v>16.740829999999999</v>
      </c>
      <c r="I11" s="416">
        <v>98.277150000000006</v>
      </c>
      <c r="J11" s="417">
        <v>-14.784476210222</v>
      </c>
      <c r="K11" s="424">
        <v>0.50705389106400001</v>
      </c>
    </row>
    <row r="12" spans="1:11" ht="14.4" customHeight="1" thickBot="1" x14ac:dyDescent="0.35">
      <c r="A12" s="433" t="s">
        <v>261</v>
      </c>
      <c r="B12" s="411">
        <v>160.862341011322</v>
      </c>
      <c r="C12" s="411">
        <v>146.93244000000001</v>
      </c>
      <c r="D12" s="412">
        <v>-13.929901011321</v>
      </c>
      <c r="E12" s="413">
        <v>0.91340483469400002</v>
      </c>
      <c r="F12" s="411">
        <v>166.81992820855001</v>
      </c>
      <c r="G12" s="412">
        <v>97.311624788320003</v>
      </c>
      <c r="H12" s="414">
        <v>13.388859999999999</v>
      </c>
      <c r="I12" s="411">
        <v>85.038740000000004</v>
      </c>
      <c r="J12" s="412">
        <v>-12.272884788320001</v>
      </c>
      <c r="K12" s="415">
        <v>0.50976367699699998</v>
      </c>
    </row>
    <row r="13" spans="1:11" ht="14.4" customHeight="1" thickBot="1" x14ac:dyDescent="0.35">
      <c r="A13" s="433" t="s">
        <v>262</v>
      </c>
      <c r="B13" s="411">
        <v>26.781825795566998</v>
      </c>
      <c r="C13" s="411">
        <v>24.990780000000001</v>
      </c>
      <c r="D13" s="412">
        <v>-1.7910457955670001</v>
      </c>
      <c r="E13" s="413">
        <v>0.93312458197399994</v>
      </c>
      <c r="F13" s="411">
        <v>27.000002437546001</v>
      </c>
      <c r="G13" s="412">
        <v>15.750001421901</v>
      </c>
      <c r="H13" s="414">
        <v>3.3519700000000001</v>
      </c>
      <c r="I13" s="411">
        <v>13.23841</v>
      </c>
      <c r="J13" s="412">
        <v>-2.511591421901</v>
      </c>
      <c r="K13" s="415">
        <v>0.49031143721600001</v>
      </c>
    </row>
    <row r="14" spans="1:11" ht="14.4" customHeight="1" thickBot="1" x14ac:dyDescent="0.35">
      <c r="A14" s="432" t="s">
        <v>263</v>
      </c>
      <c r="B14" s="416">
        <v>2126.60416984019</v>
      </c>
      <c r="C14" s="416">
        <v>1847.17257</v>
      </c>
      <c r="D14" s="417">
        <v>-279.43159984019201</v>
      </c>
      <c r="E14" s="423">
        <v>0.86860196937199996</v>
      </c>
      <c r="F14" s="416">
        <v>2329.6462529129499</v>
      </c>
      <c r="G14" s="417">
        <v>1358.96031419922</v>
      </c>
      <c r="H14" s="419">
        <v>124.84220999999999</v>
      </c>
      <c r="I14" s="416">
        <v>981.67467999999997</v>
      </c>
      <c r="J14" s="417">
        <v>-377.28563419921801</v>
      </c>
      <c r="K14" s="424">
        <v>0.42138358077799998</v>
      </c>
    </row>
    <row r="15" spans="1:11" ht="14.4" customHeight="1" thickBot="1" x14ac:dyDescent="0.35">
      <c r="A15" s="433" t="s">
        <v>264</v>
      </c>
      <c r="B15" s="411">
        <v>63.999997984155002</v>
      </c>
      <c r="C15" s="411">
        <v>49.256959999999999</v>
      </c>
      <c r="D15" s="412">
        <v>-14.743037984155</v>
      </c>
      <c r="E15" s="413">
        <v>0.76964002424099998</v>
      </c>
      <c r="F15" s="411">
        <v>70.000006319562999</v>
      </c>
      <c r="G15" s="412">
        <v>40.833337019745002</v>
      </c>
      <c r="H15" s="414">
        <v>0</v>
      </c>
      <c r="I15" s="411">
        <v>30.0761</v>
      </c>
      <c r="J15" s="412">
        <v>-10.757237019745</v>
      </c>
      <c r="K15" s="415">
        <v>0.429658532639</v>
      </c>
    </row>
    <row r="16" spans="1:11" ht="14.4" customHeight="1" thickBot="1" x14ac:dyDescent="0.35">
      <c r="A16" s="433" t="s">
        <v>265</v>
      </c>
      <c r="B16" s="411">
        <v>249.999995653334</v>
      </c>
      <c r="C16" s="411">
        <v>148.90243000000001</v>
      </c>
      <c r="D16" s="412">
        <v>-101.097565653334</v>
      </c>
      <c r="E16" s="413">
        <v>0.59560973035499998</v>
      </c>
      <c r="F16" s="411">
        <v>250.00002256987099</v>
      </c>
      <c r="G16" s="412">
        <v>145.83334649909099</v>
      </c>
      <c r="H16" s="414">
        <v>17.190449999999998</v>
      </c>
      <c r="I16" s="411">
        <v>86.360399999999998</v>
      </c>
      <c r="J16" s="412">
        <v>-59.472946499091002</v>
      </c>
      <c r="K16" s="415">
        <v>0.34544156881299998</v>
      </c>
    </row>
    <row r="17" spans="1:11" ht="14.4" customHeight="1" thickBot="1" x14ac:dyDescent="0.35">
      <c r="A17" s="433" t="s">
        <v>266</v>
      </c>
      <c r="B17" s="411">
        <v>499.99998267633299</v>
      </c>
      <c r="C17" s="411">
        <v>494.80536000000001</v>
      </c>
      <c r="D17" s="412">
        <v>-5.194622676332</v>
      </c>
      <c r="E17" s="413">
        <v>0.98961075428699996</v>
      </c>
      <c r="F17" s="411">
        <v>500.00004513974199</v>
      </c>
      <c r="G17" s="412">
        <v>291.66669299818301</v>
      </c>
      <c r="H17" s="414">
        <v>23.84901</v>
      </c>
      <c r="I17" s="411">
        <v>245.29400000000001</v>
      </c>
      <c r="J17" s="412">
        <v>-46.372692998182004</v>
      </c>
      <c r="K17" s="415">
        <v>0.49058795570899999</v>
      </c>
    </row>
    <row r="18" spans="1:11" ht="14.4" customHeight="1" thickBot="1" x14ac:dyDescent="0.35">
      <c r="A18" s="433" t="s">
        <v>267</v>
      </c>
      <c r="B18" s="411">
        <v>45</v>
      </c>
      <c r="C18" s="411">
        <v>43.585900000000002</v>
      </c>
      <c r="D18" s="412">
        <v>-1.414099999999</v>
      </c>
      <c r="E18" s="413">
        <v>0.96857555555499997</v>
      </c>
      <c r="F18" s="411">
        <v>45.000004062575996</v>
      </c>
      <c r="G18" s="412">
        <v>26.250002369836</v>
      </c>
      <c r="H18" s="414">
        <v>0</v>
      </c>
      <c r="I18" s="411">
        <v>0</v>
      </c>
      <c r="J18" s="412">
        <v>-26.250002369836</v>
      </c>
      <c r="K18" s="415">
        <v>0</v>
      </c>
    </row>
    <row r="19" spans="1:11" ht="14.4" customHeight="1" thickBot="1" x14ac:dyDescent="0.35">
      <c r="A19" s="433" t="s">
        <v>268</v>
      </c>
      <c r="B19" s="411">
        <v>354.92981404305698</v>
      </c>
      <c r="C19" s="411">
        <v>354.10723000000002</v>
      </c>
      <c r="D19" s="412">
        <v>-0.82258404305699995</v>
      </c>
      <c r="E19" s="413">
        <v>0.99768240364500005</v>
      </c>
      <c r="F19" s="411">
        <v>439.47313739434901</v>
      </c>
      <c r="G19" s="412">
        <v>256.35933014670297</v>
      </c>
      <c r="H19" s="414">
        <v>10.84032</v>
      </c>
      <c r="I19" s="411">
        <v>89.619200000000006</v>
      </c>
      <c r="J19" s="412">
        <v>-166.740130146703</v>
      </c>
      <c r="K19" s="415">
        <v>0.203924181876</v>
      </c>
    </row>
    <row r="20" spans="1:11" ht="14.4" customHeight="1" thickBot="1" x14ac:dyDescent="0.35">
      <c r="A20" s="433" t="s">
        <v>269</v>
      </c>
      <c r="B20" s="411">
        <v>224.82485656095099</v>
      </c>
      <c r="C20" s="411">
        <v>129.45984999999999</v>
      </c>
      <c r="D20" s="412">
        <v>-95.365006560951002</v>
      </c>
      <c r="E20" s="413">
        <v>0.57582534235799998</v>
      </c>
      <c r="F20" s="411">
        <v>294.25454595182401</v>
      </c>
      <c r="G20" s="412">
        <v>171.64848513856401</v>
      </c>
      <c r="H20" s="414">
        <v>14.51586</v>
      </c>
      <c r="I20" s="411">
        <v>173.33186000000001</v>
      </c>
      <c r="J20" s="412">
        <v>1.683374861436</v>
      </c>
      <c r="K20" s="415">
        <v>0.589054145074</v>
      </c>
    </row>
    <row r="21" spans="1:11" ht="14.4" customHeight="1" thickBot="1" x14ac:dyDescent="0.35">
      <c r="A21" s="433" t="s">
        <v>270</v>
      </c>
      <c r="B21" s="411">
        <v>0.24509999227900001</v>
      </c>
      <c r="C21" s="411">
        <v>20.50648</v>
      </c>
      <c r="D21" s="412">
        <v>20.26138000772</v>
      </c>
      <c r="E21" s="413">
        <v>83.665771709116001</v>
      </c>
      <c r="F21" s="411">
        <v>2.0000001805580001</v>
      </c>
      <c r="G21" s="412">
        <v>1.1666667719920001</v>
      </c>
      <c r="H21" s="414">
        <v>0</v>
      </c>
      <c r="I21" s="411">
        <v>8.1699999999999995E-2</v>
      </c>
      <c r="J21" s="412">
        <v>-1.084966771992</v>
      </c>
      <c r="K21" s="415">
        <v>4.0849996312000002E-2</v>
      </c>
    </row>
    <row r="22" spans="1:11" ht="14.4" customHeight="1" thickBot="1" x14ac:dyDescent="0.35">
      <c r="A22" s="433" t="s">
        <v>271</v>
      </c>
      <c r="B22" s="411">
        <v>539.71703364557902</v>
      </c>
      <c r="C22" s="411">
        <v>526.51998000000003</v>
      </c>
      <c r="D22" s="412">
        <v>-13.197053645578</v>
      </c>
      <c r="E22" s="413">
        <v>0.97554819873499998</v>
      </c>
      <c r="F22" s="411">
        <v>558.79403622854102</v>
      </c>
      <c r="G22" s="412">
        <v>325.96318779998199</v>
      </c>
      <c r="H22" s="414">
        <v>37.851819999999996</v>
      </c>
      <c r="I22" s="411">
        <v>287.17622</v>
      </c>
      <c r="J22" s="412">
        <v>-38.786967799980999</v>
      </c>
      <c r="K22" s="415">
        <v>0.51392141179200002</v>
      </c>
    </row>
    <row r="23" spans="1:11" ht="14.4" customHeight="1" thickBot="1" x14ac:dyDescent="0.35">
      <c r="A23" s="433" t="s">
        <v>272</v>
      </c>
      <c r="B23" s="411">
        <v>15.999999496038001</v>
      </c>
      <c r="C23" s="411">
        <v>2.6595300000000002</v>
      </c>
      <c r="D23" s="412">
        <v>-13.340469496038001</v>
      </c>
      <c r="E23" s="413">
        <v>0.166220630235</v>
      </c>
      <c r="F23" s="411">
        <v>10.000000902794</v>
      </c>
      <c r="G23" s="412">
        <v>5.833333859963</v>
      </c>
      <c r="H23" s="414">
        <v>0.121</v>
      </c>
      <c r="I23" s="411">
        <v>0.91956000000000004</v>
      </c>
      <c r="J23" s="412">
        <v>-4.9137738599630003</v>
      </c>
      <c r="K23" s="415">
        <v>9.1955991698000006E-2</v>
      </c>
    </row>
    <row r="24" spans="1:11" ht="14.4" customHeight="1" thickBot="1" x14ac:dyDescent="0.35">
      <c r="A24" s="433" t="s">
        <v>273</v>
      </c>
      <c r="B24" s="411">
        <v>89.888434913751993</v>
      </c>
      <c r="C24" s="411">
        <v>36.03631</v>
      </c>
      <c r="D24" s="412">
        <v>-53.852124913752</v>
      </c>
      <c r="E24" s="413">
        <v>0.40090040542499999</v>
      </c>
      <c r="F24" s="411">
        <v>60.000005416769</v>
      </c>
      <c r="G24" s="412">
        <v>35.000003159781997</v>
      </c>
      <c r="H24" s="414">
        <v>9.9090000000000007</v>
      </c>
      <c r="I24" s="411">
        <v>28.932400000000001</v>
      </c>
      <c r="J24" s="412">
        <v>-6.0676031597810001</v>
      </c>
      <c r="K24" s="415">
        <v>0.482206623133</v>
      </c>
    </row>
    <row r="25" spans="1:11" ht="14.4" customHeight="1" thickBot="1" x14ac:dyDescent="0.35">
      <c r="A25" s="433" t="s">
        <v>274</v>
      </c>
      <c r="B25" s="411">
        <v>41.998954874711004</v>
      </c>
      <c r="C25" s="411">
        <v>41.332540000000002</v>
      </c>
      <c r="D25" s="412">
        <v>-0.66641487471100003</v>
      </c>
      <c r="E25" s="413">
        <v>0.98413258432899997</v>
      </c>
      <c r="F25" s="411">
        <v>100.12444874635599</v>
      </c>
      <c r="G25" s="412">
        <v>58.405928435374001</v>
      </c>
      <c r="H25" s="414">
        <v>10.56475</v>
      </c>
      <c r="I25" s="411">
        <v>39.883240000000001</v>
      </c>
      <c r="J25" s="412">
        <v>-18.522688435374</v>
      </c>
      <c r="K25" s="415">
        <v>0.39833667500100001</v>
      </c>
    </row>
    <row r="26" spans="1:11" ht="14.4" customHeight="1" thickBot="1" x14ac:dyDescent="0.35">
      <c r="A26" s="432" t="s">
        <v>275</v>
      </c>
      <c r="B26" s="416">
        <v>49.580151179299001</v>
      </c>
      <c r="C26" s="416">
        <v>59.365830000000003</v>
      </c>
      <c r="D26" s="417">
        <v>9.7856788206999994</v>
      </c>
      <c r="E26" s="423">
        <v>1.1973708951649999</v>
      </c>
      <c r="F26" s="416">
        <v>75.773899167831004</v>
      </c>
      <c r="G26" s="417">
        <v>44.201441181234003</v>
      </c>
      <c r="H26" s="419">
        <v>1.93824</v>
      </c>
      <c r="I26" s="416">
        <v>41.351660000000003</v>
      </c>
      <c r="J26" s="417">
        <v>-2.8497811812339999</v>
      </c>
      <c r="K26" s="424">
        <v>0.54572432531600001</v>
      </c>
    </row>
    <row r="27" spans="1:11" ht="14.4" customHeight="1" thickBot="1" x14ac:dyDescent="0.35">
      <c r="A27" s="433" t="s">
        <v>276</v>
      </c>
      <c r="B27" s="411">
        <v>0</v>
      </c>
      <c r="C27" s="411">
        <v>0.71389999999999998</v>
      </c>
      <c r="D27" s="412">
        <v>0.71389999999999998</v>
      </c>
      <c r="E27" s="421" t="s">
        <v>253</v>
      </c>
      <c r="F27" s="411">
        <v>0.66378390750100003</v>
      </c>
      <c r="G27" s="412">
        <v>0.38720727937499999</v>
      </c>
      <c r="H27" s="414">
        <v>0</v>
      </c>
      <c r="I27" s="411">
        <v>-5.5781000000000001</v>
      </c>
      <c r="J27" s="412">
        <v>-5.9653072793749997</v>
      </c>
      <c r="K27" s="415">
        <v>-8.4034878474229995</v>
      </c>
    </row>
    <row r="28" spans="1:11" ht="14.4" customHeight="1" thickBot="1" x14ac:dyDescent="0.35">
      <c r="A28" s="433" t="s">
        <v>277</v>
      </c>
      <c r="B28" s="411">
        <v>0.99999996850200001</v>
      </c>
      <c r="C28" s="411">
        <v>0.83731999999999995</v>
      </c>
      <c r="D28" s="412">
        <v>-0.16267996850200001</v>
      </c>
      <c r="E28" s="413">
        <v>0.83732002637299996</v>
      </c>
      <c r="F28" s="411">
        <v>4.0306659240220002</v>
      </c>
      <c r="G28" s="412">
        <v>2.351221789012</v>
      </c>
      <c r="H28" s="414">
        <v>0.3155</v>
      </c>
      <c r="I28" s="411">
        <v>0.96670999999999996</v>
      </c>
      <c r="J28" s="412">
        <v>-1.384511789012</v>
      </c>
      <c r="K28" s="415">
        <v>0.23983878054400001</v>
      </c>
    </row>
    <row r="29" spans="1:11" ht="14.4" customHeight="1" thickBot="1" x14ac:dyDescent="0.35">
      <c r="A29" s="433" t="s">
        <v>278</v>
      </c>
      <c r="B29" s="411">
        <v>15.719037466403</v>
      </c>
      <c r="C29" s="411">
        <v>25.392700000000001</v>
      </c>
      <c r="D29" s="412">
        <v>9.6736625335959996</v>
      </c>
      <c r="E29" s="413">
        <v>1.6154106162199999</v>
      </c>
      <c r="F29" s="411">
        <v>28.54797128293</v>
      </c>
      <c r="G29" s="412">
        <v>16.652983248376</v>
      </c>
      <c r="H29" s="414">
        <v>0.11228</v>
      </c>
      <c r="I29" s="411">
        <v>13.486000000000001</v>
      </c>
      <c r="J29" s="412">
        <v>-3.1669832483759999</v>
      </c>
      <c r="K29" s="415">
        <v>0.47239784103499999</v>
      </c>
    </row>
    <row r="30" spans="1:11" ht="14.4" customHeight="1" thickBot="1" x14ac:dyDescent="0.35">
      <c r="A30" s="433" t="s">
        <v>279</v>
      </c>
      <c r="B30" s="411">
        <v>10.999999653526</v>
      </c>
      <c r="C30" s="411">
        <v>11.970829999999999</v>
      </c>
      <c r="D30" s="412">
        <v>0.97083034647300004</v>
      </c>
      <c r="E30" s="413">
        <v>1.088257307004</v>
      </c>
      <c r="F30" s="411">
        <v>13.605097813574</v>
      </c>
      <c r="G30" s="412">
        <v>7.9363070579180004</v>
      </c>
      <c r="H30" s="414">
        <v>1.0099199999999999</v>
      </c>
      <c r="I30" s="411">
        <v>7.3937799999999996</v>
      </c>
      <c r="J30" s="412">
        <v>-0.54252705791800004</v>
      </c>
      <c r="K30" s="415">
        <v>0.54345658526700003</v>
      </c>
    </row>
    <row r="31" spans="1:11" ht="14.4" customHeight="1" thickBot="1" x14ac:dyDescent="0.35">
      <c r="A31" s="433" t="s">
        <v>280</v>
      </c>
      <c r="B31" s="411">
        <v>4.9999998425119996</v>
      </c>
      <c r="C31" s="411">
        <v>1.31897</v>
      </c>
      <c r="D31" s="412">
        <v>-3.6810298425119998</v>
      </c>
      <c r="E31" s="413">
        <v>0.26379400830799998</v>
      </c>
      <c r="F31" s="411">
        <v>1.451870416997</v>
      </c>
      <c r="G31" s="412">
        <v>0.84692440991499995</v>
      </c>
      <c r="H31" s="414">
        <v>0</v>
      </c>
      <c r="I31" s="411">
        <v>0.43447000000000002</v>
      </c>
      <c r="J31" s="412">
        <v>-0.41245440991499999</v>
      </c>
      <c r="K31" s="415">
        <v>0.299248469362</v>
      </c>
    </row>
    <row r="32" spans="1:11" ht="14.4" customHeight="1" thickBot="1" x14ac:dyDescent="0.35">
      <c r="A32" s="433" t="s">
        <v>281</v>
      </c>
      <c r="B32" s="411">
        <v>3.2655632784650002</v>
      </c>
      <c r="C32" s="411">
        <v>4.2924899999999999</v>
      </c>
      <c r="D32" s="412">
        <v>1.0269267215340001</v>
      </c>
      <c r="E32" s="413">
        <v>1.314471542568</v>
      </c>
      <c r="F32" s="411">
        <v>4.5920446776270003</v>
      </c>
      <c r="G32" s="412">
        <v>2.6786927286150002</v>
      </c>
      <c r="H32" s="414">
        <v>0</v>
      </c>
      <c r="I32" s="411">
        <v>0.99826000000000004</v>
      </c>
      <c r="J32" s="412">
        <v>-1.680432728615</v>
      </c>
      <c r="K32" s="415">
        <v>0.217388999907</v>
      </c>
    </row>
    <row r="33" spans="1:11" ht="14.4" customHeight="1" thickBot="1" x14ac:dyDescent="0.35">
      <c r="A33" s="433" t="s">
        <v>282</v>
      </c>
      <c r="B33" s="411">
        <v>0</v>
      </c>
      <c r="C33" s="411">
        <v>0.42349999999999999</v>
      </c>
      <c r="D33" s="412">
        <v>0.42349999999999999</v>
      </c>
      <c r="E33" s="421" t="s">
        <v>283</v>
      </c>
      <c r="F33" s="411">
        <v>0.46616036539700001</v>
      </c>
      <c r="G33" s="412">
        <v>0.27192687981500002</v>
      </c>
      <c r="H33" s="414">
        <v>0</v>
      </c>
      <c r="I33" s="411">
        <v>0</v>
      </c>
      <c r="J33" s="412">
        <v>-0.27192687981500002</v>
      </c>
      <c r="K33" s="415">
        <v>0</v>
      </c>
    </row>
    <row r="34" spans="1:11" ht="14.4" customHeight="1" thickBot="1" x14ac:dyDescent="0.35">
      <c r="A34" s="433" t="s">
        <v>284</v>
      </c>
      <c r="B34" s="411">
        <v>10.595551064383001</v>
      </c>
      <c r="C34" s="411">
        <v>7.7499500000000001</v>
      </c>
      <c r="D34" s="412">
        <v>-2.845601064382</v>
      </c>
      <c r="E34" s="413">
        <v>0.73143434946399999</v>
      </c>
      <c r="F34" s="411">
        <v>10.75803698617</v>
      </c>
      <c r="G34" s="412">
        <v>6.2755215752650004</v>
      </c>
      <c r="H34" s="414">
        <v>0.219</v>
      </c>
      <c r="I34" s="411">
        <v>3.2531599999999998</v>
      </c>
      <c r="J34" s="412">
        <v>-3.0223615752650002</v>
      </c>
      <c r="K34" s="415">
        <v>0.30239345748500002</v>
      </c>
    </row>
    <row r="35" spans="1:11" ht="14.4" customHeight="1" thickBot="1" x14ac:dyDescent="0.35">
      <c r="A35" s="433" t="s">
        <v>285</v>
      </c>
      <c r="B35" s="411">
        <v>0</v>
      </c>
      <c r="C35" s="411">
        <v>0</v>
      </c>
      <c r="D35" s="412">
        <v>0</v>
      </c>
      <c r="E35" s="413">
        <v>1</v>
      </c>
      <c r="F35" s="411">
        <v>0</v>
      </c>
      <c r="G35" s="412">
        <v>0</v>
      </c>
      <c r="H35" s="414">
        <v>0</v>
      </c>
      <c r="I35" s="411">
        <v>10.42052</v>
      </c>
      <c r="J35" s="412">
        <v>10.42052</v>
      </c>
      <c r="K35" s="422" t="s">
        <v>283</v>
      </c>
    </row>
    <row r="36" spans="1:11" ht="14.4" customHeight="1" thickBot="1" x14ac:dyDescent="0.35">
      <c r="A36" s="433" t="s">
        <v>286</v>
      </c>
      <c r="B36" s="411">
        <v>0</v>
      </c>
      <c r="C36" s="411">
        <v>0</v>
      </c>
      <c r="D36" s="412">
        <v>0</v>
      </c>
      <c r="E36" s="413">
        <v>1</v>
      </c>
      <c r="F36" s="411">
        <v>0</v>
      </c>
      <c r="G36" s="412">
        <v>0</v>
      </c>
      <c r="H36" s="414">
        <v>0</v>
      </c>
      <c r="I36" s="411">
        <v>2.99</v>
      </c>
      <c r="J36" s="412">
        <v>2.99</v>
      </c>
      <c r="K36" s="422" t="s">
        <v>283</v>
      </c>
    </row>
    <row r="37" spans="1:11" ht="14.4" customHeight="1" thickBot="1" x14ac:dyDescent="0.35">
      <c r="A37" s="433" t="s">
        <v>287</v>
      </c>
      <c r="B37" s="411">
        <v>2.9999999055069999</v>
      </c>
      <c r="C37" s="411">
        <v>6.6661700000000002</v>
      </c>
      <c r="D37" s="412">
        <v>3.6661700944920002</v>
      </c>
      <c r="E37" s="413">
        <v>2.222056736656</v>
      </c>
      <c r="F37" s="411">
        <v>11.658267793609999</v>
      </c>
      <c r="G37" s="412">
        <v>6.8006562129389998</v>
      </c>
      <c r="H37" s="414">
        <v>0.28154000000000001</v>
      </c>
      <c r="I37" s="411">
        <v>6.9868600000000001</v>
      </c>
      <c r="J37" s="412">
        <v>0.18620378705999999</v>
      </c>
      <c r="K37" s="415">
        <v>0.59930515610799995</v>
      </c>
    </row>
    <row r="38" spans="1:11" ht="14.4" customHeight="1" thickBot="1" x14ac:dyDescent="0.35">
      <c r="A38" s="432" t="s">
        <v>288</v>
      </c>
      <c r="B38" s="416">
        <v>37.342427302205998</v>
      </c>
      <c r="C38" s="416">
        <v>12.77135</v>
      </c>
      <c r="D38" s="417">
        <v>-24.571077302206</v>
      </c>
      <c r="E38" s="423">
        <v>0.34200642332699999</v>
      </c>
      <c r="F38" s="416">
        <v>13.169595312854</v>
      </c>
      <c r="G38" s="417">
        <v>7.6822639324980004</v>
      </c>
      <c r="H38" s="419">
        <v>0</v>
      </c>
      <c r="I38" s="416">
        <v>6.8689299999999998</v>
      </c>
      <c r="J38" s="417">
        <v>-0.81333393249800001</v>
      </c>
      <c r="K38" s="424">
        <v>0.52157487279000003</v>
      </c>
    </row>
    <row r="39" spans="1:11" ht="14.4" customHeight="1" thickBot="1" x14ac:dyDescent="0.35">
      <c r="A39" s="433" t="s">
        <v>289</v>
      </c>
      <c r="B39" s="411">
        <v>0</v>
      </c>
      <c r="C39" s="411">
        <v>0</v>
      </c>
      <c r="D39" s="412">
        <v>0</v>
      </c>
      <c r="E39" s="413">
        <v>1</v>
      </c>
      <c r="F39" s="411">
        <v>0</v>
      </c>
      <c r="G39" s="412">
        <v>0</v>
      </c>
      <c r="H39" s="414">
        <v>0</v>
      </c>
      <c r="I39" s="411">
        <v>0.19900000000000001</v>
      </c>
      <c r="J39" s="412">
        <v>0.19900000000000001</v>
      </c>
      <c r="K39" s="422" t="s">
        <v>283</v>
      </c>
    </row>
    <row r="40" spans="1:11" ht="14.4" customHeight="1" thickBot="1" x14ac:dyDescent="0.35">
      <c r="A40" s="433" t="s">
        <v>290</v>
      </c>
      <c r="B40" s="411">
        <v>1.3097232742839999</v>
      </c>
      <c r="C40" s="411">
        <v>0</v>
      </c>
      <c r="D40" s="412">
        <v>-1.3097232742839999</v>
      </c>
      <c r="E40" s="413">
        <v>0</v>
      </c>
      <c r="F40" s="411">
        <v>0</v>
      </c>
      <c r="G40" s="412">
        <v>0</v>
      </c>
      <c r="H40" s="414">
        <v>0</v>
      </c>
      <c r="I40" s="411">
        <v>3.4319999999999999</v>
      </c>
      <c r="J40" s="412">
        <v>3.4319999999999999</v>
      </c>
      <c r="K40" s="422" t="s">
        <v>283</v>
      </c>
    </row>
    <row r="41" spans="1:11" ht="14.4" customHeight="1" thickBot="1" x14ac:dyDescent="0.35">
      <c r="A41" s="433" t="s">
        <v>291</v>
      </c>
      <c r="B41" s="411">
        <v>33.032704122414003</v>
      </c>
      <c r="C41" s="411">
        <v>12.21067</v>
      </c>
      <c r="D41" s="412">
        <v>-20.822034122413999</v>
      </c>
      <c r="E41" s="413">
        <v>0.36965396337899997</v>
      </c>
      <c r="F41" s="411">
        <v>12.518502234758</v>
      </c>
      <c r="G41" s="412">
        <v>7.3024596369420003</v>
      </c>
      <c r="H41" s="414">
        <v>0</v>
      </c>
      <c r="I41" s="411">
        <v>1.954</v>
      </c>
      <c r="J41" s="412">
        <v>-5.3484596369419997</v>
      </c>
      <c r="K41" s="415">
        <v>0.15608896043199999</v>
      </c>
    </row>
    <row r="42" spans="1:11" ht="14.4" customHeight="1" thickBot="1" x14ac:dyDescent="0.35">
      <c r="A42" s="433" t="s">
        <v>292</v>
      </c>
      <c r="B42" s="411">
        <v>0</v>
      </c>
      <c r="C42" s="411">
        <v>0</v>
      </c>
      <c r="D42" s="412">
        <v>0</v>
      </c>
      <c r="E42" s="421" t="s">
        <v>253</v>
      </c>
      <c r="F42" s="411">
        <v>0</v>
      </c>
      <c r="G42" s="412">
        <v>0</v>
      </c>
      <c r="H42" s="414">
        <v>0</v>
      </c>
      <c r="I42" s="411">
        <v>0.25900000000000001</v>
      </c>
      <c r="J42" s="412">
        <v>0.25900000000000001</v>
      </c>
      <c r="K42" s="422" t="s">
        <v>283</v>
      </c>
    </row>
    <row r="43" spans="1:11" ht="14.4" customHeight="1" thickBot="1" x14ac:dyDescent="0.35">
      <c r="A43" s="433" t="s">
        <v>293</v>
      </c>
      <c r="B43" s="411">
        <v>2.9999999055069999</v>
      </c>
      <c r="C43" s="411">
        <v>0.56067999999999996</v>
      </c>
      <c r="D43" s="412">
        <v>-2.4393199055069998</v>
      </c>
      <c r="E43" s="413">
        <v>0.18689333922000001</v>
      </c>
      <c r="F43" s="411">
        <v>0.65109307809600003</v>
      </c>
      <c r="G43" s="412">
        <v>0.37980429555599998</v>
      </c>
      <c r="H43" s="414">
        <v>0</v>
      </c>
      <c r="I43" s="411">
        <v>1.0249299999999999</v>
      </c>
      <c r="J43" s="412">
        <v>0.64512570444299999</v>
      </c>
      <c r="K43" s="415">
        <v>1.5741681711569999</v>
      </c>
    </row>
    <row r="44" spans="1:11" ht="14.4" customHeight="1" thickBot="1" x14ac:dyDescent="0.35">
      <c r="A44" s="432" t="s">
        <v>294</v>
      </c>
      <c r="B44" s="416">
        <v>178.999994361934</v>
      </c>
      <c r="C44" s="416">
        <v>147.73819</v>
      </c>
      <c r="D44" s="417">
        <v>-31.261804361932999</v>
      </c>
      <c r="E44" s="423">
        <v>0.82535304275599997</v>
      </c>
      <c r="F44" s="416">
        <v>122.160391779599</v>
      </c>
      <c r="G44" s="417">
        <v>71.260228538099</v>
      </c>
      <c r="H44" s="419">
        <v>9.9467400000000001</v>
      </c>
      <c r="I44" s="416">
        <v>73.247249999999994</v>
      </c>
      <c r="J44" s="417">
        <v>1.9870214619</v>
      </c>
      <c r="K44" s="424">
        <v>0.59959901022700002</v>
      </c>
    </row>
    <row r="45" spans="1:11" ht="14.4" customHeight="1" thickBot="1" x14ac:dyDescent="0.35">
      <c r="A45" s="433" t="s">
        <v>295</v>
      </c>
      <c r="B45" s="411">
        <v>7.9999997480190004</v>
      </c>
      <c r="C45" s="411">
        <v>3.3681700000000001</v>
      </c>
      <c r="D45" s="412">
        <v>-4.6318297480190003</v>
      </c>
      <c r="E45" s="413">
        <v>0.42102126326099998</v>
      </c>
      <c r="F45" s="411">
        <v>0</v>
      </c>
      <c r="G45" s="412">
        <v>0</v>
      </c>
      <c r="H45" s="414">
        <v>1.3455999999999999</v>
      </c>
      <c r="I45" s="411">
        <v>6.6526199999999998</v>
      </c>
      <c r="J45" s="412">
        <v>6.6526199999999998</v>
      </c>
      <c r="K45" s="422" t="s">
        <v>253</v>
      </c>
    </row>
    <row r="46" spans="1:11" ht="14.4" customHeight="1" thickBot="1" x14ac:dyDescent="0.35">
      <c r="A46" s="433" t="s">
        <v>296</v>
      </c>
      <c r="B46" s="411">
        <v>0.99999996850200001</v>
      </c>
      <c r="C46" s="411">
        <v>0</v>
      </c>
      <c r="D46" s="412">
        <v>-0.99999996850200001</v>
      </c>
      <c r="E46" s="413">
        <v>0</v>
      </c>
      <c r="F46" s="411">
        <v>0</v>
      </c>
      <c r="G46" s="412">
        <v>0</v>
      </c>
      <c r="H46" s="414">
        <v>0</v>
      </c>
      <c r="I46" s="411">
        <v>0</v>
      </c>
      <c r="J46" s="412">
        <v>0</v>
      </c>
      <c r="K46" s="415">
        <v>7</v>
      </c>
    </row>
    <row r="47" spans="1:11" ht="14.4" customHeight="1" thickBot="1" x14ac:dyDescent="0.35">
      <c r="A47" s="433" t="s">
        <v>297</v>
      </c>
      <c r="B47" s="411">
        <v>61.999998047150001</v>
      </c>
      <c r="C47" s="411">
        <v>40.069850000000002</v>
      </c>
      <c r="D47" s="412">
        <v>-21.930148047149999</v>
      </c>
      <c r="E47" s="413">
        <v>0.64628792358200005</v>
      </c>
      <c r="F47" s="411">
        <v>25.160383022487999</v>
      </c>
      <c r="G47" s="412">
        <v>14.676890096451</v>
      </c>
      <c r="H47" s="414">
        <v>0</v>
      </c>
      <c r="I47" s="411">
        <v>11.82987</v>
      </c>
      <c r="J47" s="412">
        <v>-2.8470200964510002</v>
      </c>
      <c r="K47" s="415">
        <v>0.470178454335</v>
      </c>
    </row>
    <row r="48" spans="1:11" ht="14.4" customHeight="1" thickBot="1" x14ac:dyDescent="0.35">
      <c r="A48" s="433" t="s">
        <v>298</v>
      </c>
      <c r="B48" s="411">
        <v>76.999997574686006</v>
      </c>
      <c r="C48" s="411">
        <v>74.972020000000001</v>
      </c>
      <c r="D48" s="412">
        <v>-2.027977574686</v>
      </c>
      <c r="E48" s="413">
        <v>0.97366262807000004</v>
      </c>
      <c r="F48" s="411">
        <v>75.000006770960994</v>
      </c>
      <c r="G48" s="412">
        <v>43.750003949727002</v>
      </c>
      <c r="H48" s="414">
        <v>6.6614899999999997</v>
      </c>
      <c r="I48" s="411">
        <v>42.876469999999998</v>
      </c>
      <c r="J48" s="412">
        <v>-0.87353394972700005</v>
      </c>
      <c r="K48" s="415">
        <v>0.57168621505499995</v>
      </c>
    </row>
    <row r="49" spans="1:11" ht="14.4" customHeight="1" thickBot="1" x14ac:dyDescent="0.35">
      <c r="A49" s="433" t="s">
        <v>299</v>
      </c>
      <c r="B49" s="411">
        <v>30.999999023575</v>
      </c>
      <c r="C49" s="411">
        <v>29.328150000000001</v>
      </c>
      <c r="D49" s="412">
        <v>-1.6718490235750001</v>
      </c>
      <c r="E49" s="413">
        <v>0.94606938463699997</v>
      </c>
      <c r="F49" s="411">
        <v>22.000001986148</v>
      </c>
      <c r="G49" s="412">
        <v>12.833334491920001</v>
      </c>
      <c r="H49" s="414">
        <v>1.9396500000000001</v>
      </c>
      <c r="I49" s="411">
        <v>11.88829</v>
      </c>
      <c r="J49" s="412">
        <v>-0.94504449191999995</v>
      </c>
      <c r="K49" s="415">
        <v>0.54037676939599999</v>
      </c>
    </row>
    <row r="50" spans="1:11" ht="14.4" customHeight="1" thickBot="1" x14ac:dyDescent="0.35">
      <c r="A50" s="432" t="s">
        <v>300</v>
      </c>
      <c r="B50" s="416">
        <v>0</v>
      </c>
      <c r="C50" s="416">
        <v>0</v>
      </c>
      <c r="D50" s="417">
        <v>0</v>
      </c>
      <c r="E50" s="418" t="s">
        <v>253</v>
      </c>
      <c r="F50" s="416">
        <v>0</v>
      </c>
      <c r="G50" s="417">
        <v>0</v>
      </c>
      <c r="H50" s="419">
        <v>0</v>
      </c>
      <c r="I50" s="416">
        <v>1.6020000000000001</v>
      </c>
      <c r="J50" s="417">
        <v>1.6020000000000001</v>
      </c>
      <c r="K50" s="420" t="s">
        <v>283</v>
      </c>
    </row>
    <row r="51" spans="1:11" ht="14.4" customHeight="1" thickBot="1" x14ac:dyDescent="0.35">
      <c r="A51" s="433" t="s">
        <v>301</v>
      </c>
      <c r="B51" s="411">
        <v>0</v>
      </c>
      <c r="C51" s="411">
        <v>0</v>
      </c>
      <c r="D51" s="412">
        <v>0</v>
      </c>
      <c r="E51" s="421" t="s">
        <v>253</v>
      </c>
      <c r="F51" s="411">
        <v>0</v>
      </c>
      <c r="G51" s="412">
        <v>0</v>
      </c>
      <c r="H51" s="414">
        <v>0</v>
      </c>
      <c r="I51" s="411">
        <v>1.6020000000000001</v>
      </c>
      <c r="J51" s="412">
        <v>1.6020000000000001</v>
      </c>
      <c r="K51" s="422" t="s">
        <v>283</v>
      </c>
    </row>
    <row r="52" spans="1:11" ht="14.4" customHeight="1" thickBot="1" x14ac:dyDescent="0.35">
      <c r="A52" s="431" t="s">
        <v>42</v>
      </c>
      <c r="B52" s="411">
        <v>380.09268640919203</v>
      </c>
      <c r="C52" s="411">
        <v>363.14</v>
      </c>
      <c r="D52" s="412">
        <v>-16.952686409190999</v>
      </c>
      <c r="E52" s="413">
        <v>0.95539854615599995</v>
      </c>
      <c r="F52" s="411">
        <v>356.72101602184898</v>
      </c>
      <c r="G52" s="412">
        <v>208.08725934607901</v>
      </c>
      <c r="H52" s="414">
        <v>24.268999999999998</v>
      </c>
      <c r="I52" s="411">
        <v>214.166</v>
      </c>
      <c r="J52" s="412">
        <v>6.0787406539209998</v>
      </c>
      <c r="K52" s="415">
        <v>0.60037393475800005</v>
      </c>
    </row>
    <row r="53" spans="1:11" ht="14.4" customHeight="1" thickBot="1" x14ac:dyDescent="0.35">
      <c r="A53" s="432" t="s">
        <v>302</v>
      </c>
      <c r="B53" s="416">
        <v>380.09268640919203</v>
      </c>
      <c r="C53" s="416">
        <v>363.14</v>
      </c>
      <c r="D53" s="417">
        <v>-16.952686409190999</v>
      </c>
      <c r="E53" s="423">
        <v>0.95539854615599995</v>
      </c>
      <c r="F53" s="416">
        <v>356.72101602184898</v>
      </c>
      <c r="G53" s="417">
        <v>208.08725934607901</v>
      </c>
      <c r="H53" s="419">
        <v>24.268999999999998</v>
      </c>
      <c r="I53" s="416">
        <v>214.166</v>
      </c>
      <c r="J53" s="417">
        <v>6.0787406539209998</v>
      </c>
      <c r="K53" s="424">
        <v>0.60037393475800005</v>
      </c>
    </row>
    <row r="54" spans="1:11" ht="14.4" customHeight="1" thickBot="1" x14ac:dyDescent="0.35">
      <c r="A54" s="433" t="s">
        <v>303</v>
      </c>
      <c r="B54" s="411">
        <v>107.09269500803001</v>
      </c>
      <c r="C54" s="411">
        <v>107.102</v>
      </c>
      <c r="D54" s="412">
        <v>9.3049919700000008E-3</v>
      </c>
      <c r="E54" s="413">
        <v>1.0000868872699999</v>
      </c>
      <c r="F54" s="411">
        <v>105.66916372863901</v>
      </c>
      <c r="G54" s="412">
        <v>61.640345508373002</v>
      </c>
      <c r="H54" s="414">
        <v>8.0259999999999998</v>
      </c>
      <c r="I54" s="411">
        <v>55.823999999999998</v>
      </c>
      <c r="J54" s="412">
        <v>-5.8163455083719997</v>
      </c>
      <c r="K54" s="415">
        <v>0.52829035482200004</v>
      </c>
    </row>
    <row r="55" spans="1:11" ht="14.4" customHeight="1" thickBot="1" x14ac:dyDescent="0.35">
      <c r="A55" s="433" t="s">
        <v>304</v>
      </c>
      <c r="B55" s="411">
        <v>199.99999370048499</v>
      </c>
      <c r="C55" s="411">
        <v>178.57</v>
      </c>
      <c r="D55" s="412">
        <v>-21.429993700484001</v>
      </c>
      <c r="E55" s="413">
        <v>0.89285002812199998</v>
      </c>
      <c r="F55" s="411">
        <v>174.60036246487101</v>
      </c>
      <c r="G55" s="412">
        <v>101.85021143784201</v>
      </c>
      <c r="H55" s="414">
        <v>13.872999999999999</v>
      </c>
      <c r="I55" s="411">
        <v>111.175</v>
      </c>
      <c r="J55" s="412">
        <v>9.324788562158</v>
      </c>
      <c r="K55" s="415">
        <v>0.636739800711</v>
      </c>
    </row>
    <row r="56" spans="1:11" ht="14.4" customHeight="1" thickBot="1" x14ac:dyDescent="0.35">
      <c r="A56" s="433" t="s">
        <v>305</v>
      </c>
      <c r="B56" s="411">
        <v>72.999997700677</v>
      </c>
      <c r="C56" s="411">
        <v>77.468000000000004</v>
      </c>
      <c r="D56" s="412">
        <v>4.4680022993220003</v>
      </c>
      <c r="E56" s="413">
        <v>1.0612055128769999</v>
      </c>
      <c r="F56" s="411">
        <v>76.451489828337998</v>
      </c>
      <c r="G56" s="412">
        <v>44.596702399864</v>
      </c>
      <c r="H56" s="414">
        <v>2.37</v>
      </c>
      <c r="I56" s="411">
        <v>47.167000000000002</v>
      </c>
      <c r="J56" s="412">
        <v>2.570297600135</v>
      </c>
      <c r="K56" s="415">
        <v>0.61695331387100005</v>
      </c>
    </row>
    <row r="57" spans="1:11" ht="14.4" customHeight="1" thickBot="1" x14ac:dyDescent="0.35">
      <c r="A57" s="434" t="s">
        <v>306</v>
      </c>
      <c r="B57" s="416">
        <v>552.74385624042202</v>
      </c>
      <c r="C57" s="416">
        <v>454.61126000000002</v>
      </c>
      <c r="D57" s="417">
        <v>-98.132596240422004</v>
      </c>
      <c r="E57" s="423">
        <v>0.82246280056700005</v>
      </c>
      <c r="F57" s="416">
        <v>359.55961433014301</v>
      </c>
      <c r="G57" s="417">
        <v>209.74310835924999</v>
      </c>
      <c r="H57" s="419">
        <v>39.75609</v>
      </c>
      <c r="I57" s="416">
        <v>287.23531000000003</v>
      </c>
      <c r="J57" s="417">
        <v>77.492201640749002</v>
      </c>
      <c r="K57" s="424">
        <v>0.79885309292899997</v>
      </c>
    </row>
    <row r="58" spans="1:11" ht="14.4" customHeight="1" thickBot="1" x14ac:dyDescent="0.35">
      <c r="A58" s="431" t="s">
        <v>45</v>
      </c>
      <c r="B58" s="411">
        <v>177.36953063971799</v>
      </c>
      <c r="C58" s="411">
        <v>89.848200000000006</v>
      </c>
      <c r="D58" s="412">
        <v>-87.521330639716993</v>
      </c>
      <c r="E58" s="413">
        <v>0.50655938297799996</v>
      </c>
      <c r="F58" s="411">
        <v>96.458268053704003</v>
      </c>
      <c r="G58" s="412">
        <v>56.267323031327003</v>
      </c>
      <c r="H58" s="414">
        <v>0</v>
      </c>
      <c r="I58" s="411">
        <v>24.574020000000001</v>
      </c>
      <c r="J58" s="412">
        <v>-31.693303031327002</v>
      </c>
      <c r="K58" s="415">
        <v>0.25476323073000001</v>
      </c>
    </row>
    <row r="59" spans="1:11" ht="14.4" customHeight="1" thickBot="1" x14ac:dyDescent="0.35">
      <c r="A59" s="435" t="s">
        <v>307</v>
      </c>
      <c r="B59" s="411">
        <v>177.36953063971799</v>
      </c>
      <c r="C59" s="411">
        <v>89.848200000000006</v>
      </c>
      <c r="D59" s="412">
        <v>-87.521330639716993</v>
      </c>
      <c r="E59" s="413">
        <v>0.50655938297799996</v>
      </c>
      <c r="F59" s="411">
        <v>96.458268053704003</v>
      </c>
      <c r="G59" s="412">
        <v>56.267323031327003</v>
      </c>
      <c r="H59" s="414">
        <v>0</v>
      </c>
      <c r="I59" s="411">
        <v>24.574020000000001</v>
      </c>
      <c r="J59" s="412">
        <v>-31.693303031327002</v>
      </c>
      <c r="K59" s="415">
        <v>0.25476323073000001</v>
      </c>
    </row>
    <row r="60" spans="1:11" ht="14.4" customHeight="1" thickBot="1" x14ac:dyDescent="0.35">
      <c r="A60" s="433" t="s">
        <v>308</v>
      </c>
      <c r="B60" s="411">
        <v>107.81204629163599</v>
      </c>
      <c r="C60" s="411">
        <v>66.899559999999994</v>
      </c>
      <c r="D60" s="412">
        <v>-40.912486291636</v>
      </c>
      <c r="E60" s="413">
        <v>0.62052026931199999</v>
      </c>
      <c r="F60" s="411">
        <v>53.700290896109003</v>
      </c>
      <c r="G60" s="412">
        <v>31.325169689397001</v>
      </c>
      <c r="H60" s="414">
        <v>0</v>
      </c>
      <c r="I60" s="411">
        <v>12.795500000000001</v>
      </c>
      <c r="J60" s="412">
        <v>-18.529669689397</v>
      </c>
      <c r="K60" s="415">
        <v>0.238276176655</v>
      </c>
    </row>
    <row r="61" spans="1:11" ht="14.4" customHeight="1" thickBot="1" x14ac:dyDescent="0.35">
      <c r="A61" s="433" t="s">
        <v>309</v>
      </c>
      <c r="B61" s="411">
        <v>0</v>
      </c>
      <c r="C61" s="411">
        <v>0</v>
      </c>
      <c r="D61" s="412">
        <v>0</v>
      </c>
      <c r="E61" s="413">
        <v>1</v>
      </c>
      <c r="F61" s="411">
        <v>0</v>
      </c>
      <c r="G61" s="412">
        <v>0</v>
      </c>
      <c r="H61" s="414">
        <v>0</v>
      </c>
      <c r="I61" s="411">
        <v>2.1779999999999999</v>
      </c>
      <c r="J61" s="412">
        <v>2.1779999999999999</v>
      </c>
      <c r="K61" s="422" t="s">
        <v>283</v>
      </c>
    </row>
    <row r="62" spans="1:11" ht="14.4" customHeight="1" thickBot="1" x14ac:dyDescent="0.35">
      <c r="A62" s="433" t="s">
        <v>310</v>
      </c>
      <c r="B62" s="411">
        <v>0.34669936658400002</v>
      </c>
      <c r="C62" s="411">
        <v>0.36299999999999999</v>
      </c>
      <c r="D62" s="412">
        <v>1.6300633415000002E-2</v>
      </c>
      <c r="E62" s="413">
        <v>1.0470166230069999</v>
      </c>
      <c r="F62" s="411">
        <v>0</v>
      </c>
      <c r="G62" s="412">
        <v>0</v>
      </c>
      <c r="H62" s="414">
        <v>0</v>
      </c>
      <c r="I62" s="411">
        <v>4.6706000000000003</v>
      </c>
      <c r="J62" s="412">
        <v>4.6706000000000003</v>
      </c>
      <c r="K62" s="422" t="s">
        <v>253</v>
      </c>
    </row>
    <row r="63" spans="1:11" ht="14.4" customHeight="1" thickBot="1" x14ac:dyDescent="0.35">
      <c r="A63" s="433" t="s">
        <v>311</v>
      </c>
      <c r="B63" s="411">
        <v>64.999997952656997</v>
      </c>
      <c r="C63" s="411">
        <v>17.278410000000001</v>
      </c>
      <c r="D63" s="412">
        <v>-47.721587952657003</v>
      </c>
      <c r="E63" s="413">
        <v>0.26582170067999999</v>
      </c>
      <c r="F63" s="411">
        <v>17.757692442859</v>
      </c>
      <c r="G63" s="412">
        <v>10.358653925001001</v>
      </c>
      <c r="H63" s="414">
        <v>0</v>
      </c>
      <c r="I63" s="411">
        <v>0</v>
      </c>
      <c r="J63" s="412">
        <v>-10.358653925001001</v>
      </c>
      <c r="K63" s="415">
        <v>0</v>
      </c>
    </row>
    <row r="64" spans="1:11" ht="14.4" customHeight="1" thickBot="1" x14ac:dyDescent="0.35">
      <c r="A64" s="433" t="s">
        <v>312</v>
      </c>
      <c r="B64" s="411">
        <v>4.2107870288390004</v>
      </c>
      <c r="C64" s="411">
        <v>5.3072299999999997</v>
      </c>
      <c r="D64" s="412">
        <v>1.0964429711599999</v>
      </c>
      <c r="E64" s="413">
        <v>1.260389082528</v>
      </c>
      <c r="F64" s="411">
        <v>25.000284714734999</v>
      </c>
      <c r="G64" s="412">
        <v>14.583499416929</v>
      </c>
      <c r="H64" s="414">
        <v>0</v>
      </c>
      <c r="I64" s="411">
        <v>4.9299200000000001</v>
      </c>
      <c r="J64" s="412">
        <v>-9.6535794169290003</v>
      </c>
      <c r="K64" s="415">
        <v>0.197194554232</v>
      </c>
    </row>
    <row r="65" spans="1:11" ht="14.4" customHeight="1" thickBot="1" x14ac:dyDescent="0.35">
      <c r="A65" s="436" t="s">
        <v>46</v>
      </c>
      <c r="B65" s="416">
        <v>0</v>
      </c>
      <c r="C65" s="416">
        <v>90.704999999999998</v>
      </c>
      <c r="D65" s="417">
        <v>90.704999999999998</v>
      </c>
      <c r="E65" s="418" t="s">
        <v>253</v>
      </c>
      <c r="F65" s="416">
        <v>0</v>
      </c>
      <c r="G65" s="417">
        <v>0</v>
      </c>
      <c r="H65" s="419">
        <v>5.8929999999999998</v>
      </c>
      <c r="I65" s="416">
        <v>32.529000000000003</v>
      </c>
      <c r="J65" s="417">
        <v>32.529000000000003</v>
      </c>
      <c r="K65" s="420" t="s">
        <v>253</v>
      </c>
    </row>
    <row r="66" spans="1:11" ht="14.4" customHeight="1" thickBot="1" x14ac:dyDescent="0.35">
      <c r="A66" s="432" t="s">
        <v>313</v>
      </c>
      <c r="B66" s="416">
        <v>0</v>
      </c>
      <c r="C66" s="416">
        <v>90.704999999999998</v>
      </c>
      <c r="D66" s="417">
        <v>90.704999999999998</v>
      </c>
      <c r="E66" s="418" t="s">
        <v>253</v>
      </c>
      <c r="F66" s="416">
        <v>0</v>
      </c>
      <c r="G66" s="417">
        <v>0</v>
      </c>
      <c r="H66" s="419">
        <v>5.8929999999999998</v>
      </c>
      <c r="I66" s="416">
        <v>24.603000000000002</v>
      </c>
      <c r="J66" s="417">
        <v>24.603000000000002</v>
      </c>
      <c r="K66" s="420" t="s">
        <v>253</v>
      </c>
    </row>
    <row r="67" spans="1:11" ht="14.4" customHeight="1" thickBot="1" x14ac:dyDescent="0.35">
      <c r="A67" s="433" t="s">
        <v>314</v>
      </c>
      <c r="B67" s="411">
        <v>0</v>
      </c>
      <c r="C67" s="411">
        <v>58.564999999999998</v>
      </c>
      <c r="D67" s="412">
        <v>58.564999999999998</v>
      </c>
      <c r="E67" s="421" t="s">
        <v>253</v>
      </c>
      <c r="F67" s="411">
        <v>0</v>
      </c>
      <c r="G67" s="412">
        <v>0</v>
      </c>
      <c r="H67" s="414">
        <v>5.8929999999999998</v>
      </c>
      <c r="I67" s="411">
        <v>22.103000000000002</v>
      </c>
      <c r="J67" s="412">
        <v>22.103000000000002</v>
      </c>
      <c r="K67" s="422" t="s">
        <v>253</v>
      </c>
    </row>
    <row r="68" spans="1:11" ht="14.4" customHeight="1" thickBot="1" x14ac:dyDescent="0.35">
      <c r="A68" s="433" t="s">
        <v>315</v>
      </c>
      <c r="B68" s="411">
        <v>0</v>
      </c>
      <c r="C68" s="411">
        <v>32.14</v>
      </c>
      <c r="D68" s="412">
        <v>32.14</v>
      </c>
      <c r="E68" s="421" t="s">
        <v>253</v>
      </c>
      <c r="F68" s="411">
        <v>0</v>
      </c>
      <c r="G68" s="412">
        <v>0</v>
      </c>
      <c r="H68" s="414">
        <v>0</v>
      </c>
      <c r="I68" s="411">
        <v>2.5</v>
      </c>
      <c r="J68" s="412">
        <v>2.5</v>
      </c>
      <c r="K68" s="422" t="s">
        <v>253</v>
      </c>
    </row>
    <row r="69" spans="1:11" ht="14.4" customHeight="1" thickBot="1" x14ac:dyDescent="0.35">
      <c r="A69" s="432" t="s">
        <v>316</v>
      </c>
      <c r="B69" s="416">
        <v>0</v>
      </c>
      <c r="C69" s="416">
        <v>0</v>
      </c>
      <c r="D69" s="417">
        <v>0</v>
      </c>
      <c r="E69" s="423">
        <v>0</v>
      </c>
      <c r="F69" s="416">
        <v>0</v>
      </c>
      <c r="G69" s="417">
        <v>0</v>
      </c>
      <c r="H69" s="419">
        <v>0</v>
      </c>
      <c r="I69" s="416">
        <v>7.9260000000000002</v>
      </c>
      <c r="J69" s="417">
        <v>7.9260000000000002</v>
      </c>
      <c r="K69" s="420" t="s">
        <v>283</v>
      </c>
    </row>
    <row r="70" spans="1:11" ht="14.4" customHeight="1" thickBot="1" x14ac:dyDescent="0.35">
      <c r="A70" s="433" t="s">
        <v>317</v>
      </c>
      <c r="B70" s="411">
        <v>0</v>
      </c>
      <c r="C70" s="411">
        <v>0</v>
      </c>
      <c r="D70" s="412">
        <v>0</v>
      </c>
      <c r="E70" s="413">
        <v>0</v>
      </c>
      <c r="F70" s="411">
        <v>0</v>
      </c>
      <c r="G70" s="412">
        <v>0</v>
      </c>
      <c r="H70" s="414">
        <v>0</v>
      </c>
      <c r="I70" s="411">
        <v>7.9260000000000002</v>
      </c>
      <c r="J70" s="412">
        <v>7.9260000000000002</v>
      </c>
      <c r="K70" s="422" t="s">
        <v>283</v>
      </c>
    </row>
    <row r="71" spans="1:11" ht="14.4" customHeight="1" thickBot="1" x14ac:dyDescent="0.35">
      <c r="A71" s="431" t="s">
        <v>47</v>
      </c>
      <c r="B71" s="411">
        <v>375.37432560070499</v>
      </c>
      <c r="C71" s="411">
        <v>274.05806000000001</v>
      </c>
      <c r="D71" s="412">
        <v>-101.31626560070499</v>
      </c>
      <c r="E71" s="413">
        <v>0.73009271361700001</v>
      </c>
      <c r="F71" s="411">
        <v>263.10134627643902</v>
      </c>
      <c r="G71" s="412">
        <v>153.47578532792301</v>
      </c>
      <c r="H71" s="414">
        <v>33.86309</v>
      </c>
      <c r="I71" s="411">
        <v>230.13229000000001</v>
      </c>
      <c r="J71" s="412">
        <v>76.656504672077006</v>
      </c>
      <c r="K71" s="415">
        <v>0.87469065915800004</v>
      </c>
    </row>
    <row r="72" spans="1:11" ht="14.4" customHeight="1" thickBot="1" x14ac:dyDescent="0.35">
      <c r="A72" s="432" t="s">
        <v>318</v>
      </c>
      <c r="B72" s="416">
        <v>0.10486887285300001</v>
      </c>
      <c r="C72" s="416">
        <v>0</v>
      </c>
      <c r="D72" s="417">
        <v>-0.10486887285300001</v>
      </c>
      <c r="E72" s="423">
        <v>0</v>
      </c>
      <c r="F72" s="416">
        <v>0</v>
      </c>
      <c r="G72" s="417">
        <v>0</v>
      </c>
      <c r="H72" s="419">
        <v>0</v>
      </c>
      <c r="I72" s="416">
        <v>0</v>
      </c>
      <c r="J72" s="417">
        <v>0</v>
      </c>
      <c r="K72" s="424">
        <v>0</v>
      </c>
    </row>
    <row r="73" spans="1:11" ht="14.4" customHeight="1" thickBot="1" x14ac:dyDescent="0.35">
      <c r="A73" s="433" t="s">
        <v>319</v>
      </c>
      <c r="B73" s="411">
        <v>0.10486887285300001</v>
      </c>
      <c r="C73" s="411">
        <v>0</v>
      </c>
      <c r="D73" s="412">
        <v>-0.10486887285300001</v>
      </c>
      <c r="E73" s="413">
        <v>0</v>
      </c>
      <c r="F73" s="411">
        <v>0</v>
      </c>
      <c r="G73" s="412">
        <v>0</v>
      </c>
      <c r="H73" s="414">
        <v>0</v>
      </c>
      <c r="I73" s="411">
        <v>0</v>
      </c>
      <c r="J73" s="412">
        <v>0</v>
      </c>
      <c r="K73" s="415">
        <v>0</v>
      </c>
    </row>
    <row r="74" spans="1:11" ht="14.4" customHeight="1" thickBot="1" x14ac:dyDescent="0.35">
      <c r="A74" s="432" t="s">
        <v>320</v>
      </c>
      <c r="B74" s="416">
        <v>16.809319618993001</v>
      </c>
      <c r="C74" s="416">
        <v>12.187279999999999</v>
      </c>
      <c r="D74" s="417">
        <v>-4.622039618993</v>
      </c>
      <c r="E74" s="423">
        <v>0.72503113012499998</v>
      </c>
      <c r="F74" s="416">
        <v>11.769610252433999</v>
      </c>
      <c r="G74" s="417">
        <v>6.8656059805860004</v>
      </c>
      <c r="H74" s="419">
        <v>0.59624999999999995</v>
      </c>
      <c r="I74" s="416">
        <v>7.9695999999999998</v>
      </c>
      <c r="J74" s="417">
        <v>1.103994019413</v>
      </c>
      <c r="K74" s="424">
        <v>0.67713372227799995</v>
      </c>
    </row>
    <row r="75" spans="1:11" ht="14.4" customHeight="1" thickBot="1" x14ac:dyDescent="0.35">
      <c r="A75" s="433" t="s">
        <v>321</v>
      </c>
      <c r="B75" s="411">
        <v>3.678170838932</v>
      </c>
      <c r="C75" s="411">
        <v>3.9037999999999999</v>
      </c>
      <c r="D75" s="412">
        <v>0.22562916106700001</v>
      </c>
      <c r="E75" s="413">
        <v>1.061342762734</v>
      </c>
      <c r="F75" s="411">
        <v>2.6598125798500001</v>
      </c>
      <c r="G75" s="412">
        <v>1.5515573382450001</v>
      </c>
      <c r="H75" s="414">
        <v>0.27760000000000001</v>
      </c>
      <c r="I75" s="411">
        <v>2.5861000000000001</v>
      </c>
      <c r="J75" s="412">
        <v>1.0345426617539999</v>
      </c>
      <c r="K75" s="415">
        <v>0.97228655116200002</v>
      </c>
    </row>
    <row r="76" spans="1:11" ht="14.4" customHeight="1" thickBot="1" x14ac:dyDescent="0.35">
      <c r="A76" s="433" t="s">
        <v>322</v>
      </c>
      <c r="B76" s="411">
        <v>13.131148780061</v>
      </c>
      <c r="C76" s="411">
        <v>8.2834800000000008</v>
      </c>
      <c r="D76" s="412">
        <v>-4.8476687800600002</v>
      </c>
      <c r="E76" s="413">
        <v>0.63082675695299995</v>
      </c>
      <c r="F76" s="411">
        <v>9.1097976725829994</v>
      </c>
      <c r="G76" s="412">
        <v>5.3140486423400004</v>
      </c>
      <c r="H76" s="414">
        <v>0.31864999999999999</v>
      </c>
      <c r="I76" s="411">
        <v>5.3834999999999997</v>
      </c>
      <c r="J76" s="412">
        <v>6.9451357658999999E-2</v>
      </c>
      <c r="K76" s="415">
        <v>0.59095714235200003</v>
      </c>
    </row>
    <row r="77" spans="1:11" ht="14.4" customHeight="1" thickBot="1" x14ac:dyDescent="0.35">
      <c r="A77" s="432" t="s">
        <v>323</v>
      </c>
      <c r="B77" s="416">
        <v>17.999999433043001</v>
      </c>
      <c r="C77" s="416">
        <v>13.5</v>
      </c>
      <c r="D77" s="417">
        <v>-4.4999994330430004</v>
      </c>
      <c r="E77" s="423">
        <v>0.750000023623</v>
      </c>
      <c r="F77" s="416">
        <v>11.999980901573</v>
      </c>
      <c r="G77" s="417">
        <v>6.9999888592510002</v>
      </c>
      <c r="H77" s="419">
        <v>3.375</v>
      </c>
      <c r="I77" s="416">
        <v>9.3149999999999995</v>
      </c>
      <c r="J77" s="417">
        <v>2.3150111407480001</v>
      </c>
      <c r="K77" s="424">
        <v>0.77625123543100005</v>
      </c>
    </row>
    <row r="78" spans="1:11" ht="14.4" customHeight="1" thickBot="1" x14ac:dyDescent="0.35">
      <c r="A78" s="433" t="s">
        <v>324</v>
      </c>
      <c r="B78" s="411">
        <v>17.999999433043001</v>
      </c>
      <c r="C78" s="411">
        <v>13.5</v>
      </c>
      <c r="D78" s="412">
        <v>-4.4999994330430004</v>
      </c>
      <c r="E78" s="413">
        <v>0.750000023623</v>
      </c>
      <c r="F78" s="411">
        <v>11.999980901573</v>
      </c>
      <c r="G78" s="412">
        <v>6.9999888592510002</v>
      </c>
      <c r="H78" s="414">
        <v>3.375</v>
      </c>
      <c r="I78" s="411">
        <v>9.3149999999999995</v>
      </c>
      <c r="J78" s="412">
        <v>2.3150111407480001</v>
      </c>
      <c r="K78" s="415">
        <v>0.77625123543100005</v>
      </c>
    </row>
    <row r="79" spans="1:11" ht="14.4" customHeight="1" thickBot="1" x14ac:dyDescent="0.35">
      <c r="A79" s="432" t="s">
        <v>325</v>
      </c>
      <c r="B79" s="416">
        <v>273.05511842977398</v>
      </c>
      <c r="C79" s="416">
        <v>157.44078999999999</v>
      </c>
      <c r="D79" s="417">
        <v>-115.61432842977401</v>
      </c>
      <c r="E79" s="423">
        <v>0.57658977756999996</v>
      </c>
      <c r="F79" s="416">
        <v>157.31058542776501</v>
      </c>
      <c r="G79" s="417">
        <v>91.764508166195995</v>
      </c>
      <c r="H79" s="419">
        <v>22.922139999999999</v>
      </c>
      <c r="I79" s="416">
        <v>165.16632999999999</v>
      </c>
      <c r="J79" s="417">
        <v>73.401821833802998</v>
      </c>
      <c r="K79" s="424">
        <v>1.0499378001220001</v>
      </c>
    </row>
    <row r="80" spans="1:11" ht="14.4" customHeight="1" thickBot="1" x14ac:dyDescent="0.35">
      <c r="A80" s="433" t="s">
        <v>326</v>
      </c>
      <c r="B80" s="411">
        <v>221.84644712114999</v>
      </c>
      <c r="C80" s="411">
        <v>98.716759999999994</v>
      </c>
      <c r="D80" s="412">
        <v>-123.12968712115</v>
      </c>
      <c r="E80" s="413">
        <v>0.44497787222200003</v>
      </c>
      <c r="F80" s="411">
        <v>106.54781277108</v>
      </c>
      <c r="G80" s="412">
        <v>62.152890783129997</v>
      </c>
      <c r="H80" s="414">
        <v>19.38823</v>
      </c>
      <c r="I80" s="411">
        <v>135.40736999999999</v>
      </c>
      <c r="J80" s="412">
        <v>73.254479216869996</v>
      </c>
      <c r="K80" s="415">
        <v>1.270860156378</v>
      </c>
    </row>
    <row r="81" spans="1:11" ht="14.4" customHeight="1" thickBot="1" x14ac:dyDescent="0.35">
      <c r="A81" s="433" t="s">
        <v>327</v>
      </c>
      <c r="B81" s="411">
        <v>51.208671308623998</v>
      </c>
      <c r="C81" s="411">
        <v>58.724029999999999</v>
      </c>
      <c r="D81" s="412">
        <v>7.5153586913749999</v>
      </c>
      <c r="E81" s="413">
        <v>1.1467594940329999</v>
      </c>
      <c r="F81" s="411">
        <v>50.762772656685001</v>
      </c>
      <c r="G81" s="412">
        <v>29.611617383066001</v>
      </c>
      <c r="H81" s="414">
        <v>3.5339100000000001</v>
      </c>
      <c r="I81" s="411">
        <v>29.758959999999998</v>
      </c>
      <c r="J81" s="412">
        <v>0.14734261693299999</v>
      </c>
      <c r="K81" s="415">
        <v>0.58623590561600003</v>
      </c>
    </row>
    <row r="82" spans="1:11" ht="14.4" customHeight="1" thickBot="1" x14ac:dyDescent="0.35">
      <c r="A82" s="432" t="s">
        <v>328</v>
      </c>
      <c r="B82" s="416">
        <v>0</v>
      </c>
      <c r="C82" s="416">
        <v>1.8028900000000001</v>
      </c>
      <c r="D82" s="417">
        <v>1.8028900000000001</v>
      </c>
      <c r="E82" s="418" t="s">
        <v>283</v>
      </c>
      <c r="F82" s="416">
        <v>0</v>
      </c>
      <c r="G82" s="417">
        <v>0</v>
      </c>
      <c r="H82" s="419">
        <v>0</v>
      </c>
      <c r="I82" s="416">
        <v>0</v>
      </c>
      <c r="J82" s="417">
        <v>0</v>
      </c>
      <c r="K82" s="420" t="s">
        <v>253</v>
      </c>
    </row>
    <row r="83" spans="1:11" ht="14.4" customHeight="1" thickBot="1" x14ac:dyDescent="0.35">
      <c r="A83" s="433" t="s">
        <v>329</v>
      </c>
      <c r="B83" s="411">
        <v>0</v>
      </c>
      <c r="C83" s="411">
        <v>1.8028900000000001</v>
      </c>
      <c r="D83" s="412">
        <v>1.8028900000000001</v>
      </c>
      <c r="E83" s="421" t="s">
        <v>283</v>
      </c>
      <c r="F83" s="411">
        <v>0</v>
      </c>
      <c r="G83" s="412">
        <v>0</v>
      </c>
      <c r="H83" s="414">
        <v>0</v>
      </c>
      <c r="I83" s="411">
        <v>0</v>
      </c>
      <c r="J83" s="412">
        <v>0</v>
      </c>
      <c r="K83" s="422" t="s">
        <v>253</v>
      </c>
    </row>
    <row r="84" spans="1:11" ht="14.4" customHeight="1" thickBot="1" x14ac:dyDescent="0.35">
      <c r="A84" s="432" t="s">
        <v>330</v>
      </c>
      <c r="B84" s="416">
        <v>67.405019246039998</v>
      </c>
      <c r="C84" s="416">
        <v>86.654030000000006</v>
      </c>
      <c r="D84" s="417">
        <v>19.249010753958999</v>
      </c>
      <c r="E84" s="423">
        <v>1.2855723649249999</v>
      </c>
      <c r="F84" s="416">
        <v>82.021169694666</v>
      </c>
      <c r="G84" s="417">
        <v>47.845682321887999</v>
      </c>
      <c r="H84" s="419">
        <v>6.9696999999999996</v>
      </c>
      <c r="I84" s="416">
        <v>47.681359999999998</v>
      </c>
      <c r="J84" s="417">
        <v>-0.164322321888</v>
      </c>
      <c r="K84" s="424">
        <v>0.58132991979299997</v>
      </c>
    </row>
    <row r="85" spans="1:11" ht="14.4" customHeight="1" thickBot="1" x14ac:dyDescent="0.35">
      <c r="A85" s="433" t="s">
        <v>331</v>
      </c>
      <c r="B85" s="411">
        <v>0</v>
      </c>
      <c r="C85" s="411">
        <v>0</v>
      </c>
      <c r="D85" s="412">
        <v>0</v>
      </c>
      <c r="E85" s="413">
        <v>1</v>
      </c>
      <c r="F85" s="411">
        <v>13.999977718502</v>
      </c>
      <c r="G85" s="412">
        <v>8.1666536691259992</v>
      </c>
      <c r="H85" s="414">
        <v>0</v>
      </c>
      <c r="I85" s="411">
        <v>0</v>
      </c>
      <c r="J85" s="412">
        <v>-8.1666536691259992</v>
      </c>
      <c r="K85" s="415">
        <v>0</v>
      </c>
    </row>
    <row r="86" spans="1:11" ht="14.4" customHeight="1" thickBot="1" x14ac:dyDescent="0.35">
      <c r="A86" s="433" t="s">
        <v>332</v>
      </c>
      <c r="B86" s="411">
        <v>62.566935763427999</v>
      </c>
      <c r="C86" s="411">
        <v>86.213589999999996</v>
      </c>
      <c r="D86" s="412">
        <v>23.646654236570999</v>
      </c>
      <c r="E86" s="413">
        <v>1.377941702722</v>
      </c>
      <c r="F86" s="411">
        <v>66.822832020248001</v>
      </c>
      <c r="G86" s="412">
        <v>38.979985345144001</v>
      </c>
      <c r="H86" s="414">
        <v>6.9696999999999996</v>
      </c>
      <c r="I86" s="411">
        <v>46.905749999999998</v>
      </c>
      <c r="J86" s="412">
        <v>7.9257646548549996</v>
      </c>
      <c r="K86" s="415">
        <v>0.70194196477299997</v>
      </c>
    </row>
    <row r="87" spans="1:11" ht="14.4" customHeight="1" thickBot="1" x14ac:dyDescent="0.35">
      <c r="A87" s="433" t="s">
        <v>333</v>
      </c>
      <c r="B87" s="411">
        <v>1.652689792596</v>
      </c>
      <c r="C87" s="411">
        <v>0.19359999999999999</v>
      </c>
      <c r="D87" s="412">
        <v>-1.459089792596</v>
      </c>
      <c r="E87" s="413">
        <v>0.117142370496</v>
      </c>
      <c r="F87" s="411">
        <v>0.41945833130999999</v>
      </c>
      <c r="G87" s="412">
        <v>0.244684026597</v>
      </c>
      <c r="H87" s="414">
        <v>0</v>
      </c>
      <c r="I87" s="411">
        <v>0.19359999999999999</v>
      </c>
      <c r="J87" s="412">
        <v>-5.1084026597000003E-2</v>
      </c>
      <c r="K87" s="415">
        <v>0.46154763309800001</v>
      </c>
    </row>
    <row r="88" spans="1:11" ht="14.4" customHeight="1" thickBot="1" x14ac:dyDescent="0.35">
      <c r="A88" s="433" t="s">
        <v>334</v>
      </c>
      <c r="B88" s="411">
        <v>3.1853936900150002</v>
      </c>
      <c r="C88" s="411">
        <v>0.24684</v>
      </c>
      <c r="D88" s="412">
        <v>-2.938553690015</v>
      </c>
      <c r="E88" s="413">
        <v>7.7491206431000006E-2</v>
      </c>
      <c r="F88" s="411">
        <v>0.77890162460400003</v>
      </c>
      <c r="G88" s="412">
        <v>0.45435928101900003</v>
      </c>
      <c r="H88" s="414">
        <v>0</v>
      </c>
      <c r="I88" s="411">
        <v>0.58201000000000003</v>
      </c>
      <c r="J88" s="412">
        <v>0.12765071897999999</v>
      </c>
      <c r="K88" s="415">
        <v>0.74721888055499996</v>
      </c>
    </row>
    <row r="89" spans="1:11" ht="14.4" customHeight="1" thickBot="1" x14ac:dyDescent="0.35">
      <c r="A89" s="432" t="s">
        <v>335</v>
      </c>
      <c r="B89" s="416">
        <v>0</v>
      </c>
      <c r="C89" s="416">
        <v>0.372</v>
      </c>
      <c r="D89" s="417">
        <v>0.372</v>
      </c>
      <c r="E89" s="418" t="s">
        <v>283</v>
      </c>
      <c r="F89" s="416">
        <v>0</v>
      </c>
      <c r="G89" s="417">
        <v>0</v>
      </c>
      <c r="H89" s="419">
        <v>0</v>
      </c>
      <c r="I89" s="416">
        <v>0</v>
      </c>
      <c r="J89" s="417">
        <v>0</v>
      </c>
      <c r="K89" s="420" t="s">
        <v>253</v>
      </c>
    </row>
    <row r="90" spans="1:11" ht="14.4" customHeight="1" thickBot="1" x14ac:dyDescent="0.35">
      <c r="A90" s="433" t="s">
        <v>336</v>
      </c>
      <c r="B90" s="411">
        <v>0</v>
      </c>
      <c r="C90" s="411">
        <v>0.372</v>
      </c>
      <c r="D90" s="412">
        <v>0.372</v>
      </c>
      <c r="E90" s="421" t="s">
        <v>283</v>
      </c>
      <c r="F90" s="411">
        <v>0</v>
      </c>
      <c r="G90" s="412">
        <v>0</v>
      </c>
      <c r="H90" s="414">
        <v>0</v>
      </c>
      <c r="I90" s="411">
        <v>0</v>
      </c>
      <c r="J90" s="412">
        <v>0</v>
      </c>
      <c r="K90" s="422" t="s">
        <v>253</v>
      </c>
    </row>
    <row r="91" spans="1:11" ht="14.4" customHeight="1" thickBot="1" x14ac:dyDescent="0.35">
      <c r="A91" s="432" t="s">
        <v>337</v>
      </c>
      <c r="B91" s="416">
        <v>0</v>
      </c>
      <c r="C91" s="416">
        <v>2.10107</v>
      </c>
      <c r="D91" s="417">
        <v>2.10107</v>
      </c>
      <c r="E91" s="418" t="s">
        <v>283</v>
      </c>
      <c r="F91" s="416">
        <v>0</v>
      </c>
      <c r="G91" s="417">
        <v>0</v>
      </c>
      <c r="H91" s="419">
        <v>0</v>
      </c>
      <c r="I91" s="416">
        <v>0</v>
      </c>
      <c r="J91" s="417">
        <v>0</v>
      </c>
      <c r="K91" s="420" t="s">
        <v>253</v>
      </c>
    </row>
    <row r="92" spans="1:11" ht="14.4" customHeight="1" thickBot="1" x14ac:dyDescent="0.35">
      <c r="A92" s="433" t="s">
        <v>338</v>
      </c>
      <c r="B92" s="411">
        <v>0</v>
      </c>
      <c r="C92" s="411">
        <v>2.10107</v>
      </c>
      <c r="D92" s="412">
        <v>2.10107</v>
      </c>
      <c r="E92" s="421" t="s">
        <v>283</v>
      </c>
      <c r="F92" s="411">
        <v>0</v>
      </c>
      <c r="G92" s="412">
        <v>0</v>
      </c>
      <c r="H92" s="414">
        <v>0</v>
      </c>
      <c r="I92" s="411">
        <v>0</v>
      </c>
      <c r="J92" s="412">
        <v>0</v>
      </c>
      <c r="K92" s="422" t="s">
        <v>253</v>
      </c>
    </row>
    <row r="93" spans="1:11" ht="14.4" customHeight="1" thickBot="1" x14ac:dyDescent="0.35">
      <c r="A93" s="430" t="s">
        <v>48</v>
      </c>
      <c r="B93" s="411">
        <v>10147.9996803626</v>
      </c>
      <c r="C93" s="411">
        <v>10658.494500000001</v>
      </c>
      <c r="D93" s="412">
        <v>510.49481963740601</v>
      </c>
      <c r="E93" s="413">
        <v>1.050304970015</v>
      </c>
      <c r="F93" s="411">
        <v>10591.000956150099</v>
      </c>
      <c r="G93" s="412">
        <v>6178.08389108757</v>
      </c>
      <c r="H93" s="414">
        <v>1579.2318399999999</v>
      </c>
      <c r="I93" s="411">
        <v>7149.3106799999996</v>
      </c>
      <c r="J93" s="412">
        <v>971.22678891243504</v>
      </c>
      <c r="K93" s="415">
        <v>0.67503635488199998</v>
      </c>
    </row>
    <row r="94" spans="1:11" ht="14.4" customHeight="1" thickBot="1" x14ac:dyDescent="0.35">
      <c r="A94" s="436" t="s">
        <v>339</v>
      </c>
      <c r="B94" s="416">
        <v>7522.9997630437301</v>
      </c>
      <c r="C94" s="416">
        <v>7903.0129999999999</v>
      </c>
      <c r="D94" s="417">
        <v>380.01323695627099</v>
      </c>
      <c r="E94" s="423">
        <v>1.050513525046</v>
      </c>
      <c r="F94" s="416">
        <v>7822.0007061662</v>
      </c>
      <c r="G94" s="417">
        <v>4562.8337452636197</v>
      </c>
      <c r="H94" s="419">
        <v>1165.4839999999999</v>
      </c>
      <c r="I94" s="416">
        <v>5278.45</v>
      </c>
      <c r="J94" s="417">
        <v>715.61625473638605</v>
      </c>
      <c r="K94" s="424">
        <v>0.67482095671999998</v>
      </c>
    </row>
    <row r="95" spans="1:11" ht="14.4" customHeight="1" thickBot="1" x14ac:dyDescent="0.35">
      <c r="A95" s="432" t="s">
        <v>340</v>
      </c>
      <c r="B95" s="416">
        <v>7499.9997637681699</v>
      </c>
      <c r="C95" s="416">
        <v>7901.8010000000004</v>
      </c>
      <c r="D95" s="417">
        <v>401.80123623182601</v>
      </c>
      <c r="E95" s="423">
        <v>1.053573499851</v>
      </c>
      <c r="F95" s="416">
        <v>7800.00070418005</v>
      </c>
      <c r="G95" s="417">
        <v>4550.0004107717004</v>
      </c>
      <c r="H95" s="419">
        <v>1165.4839999999999</v>
      </c>
      <c r="I95" s="416">
        <v>5268.6909999999998</v>
      </c>
      <c r="J95" s="417">
        <v>718.69058922830504</v>
      </c>
      <c r="K95" s="424">
        <v>0.67547314414600002</v>
      </c>
    </row>
    <row r="96" spans="1:11" ht="14.4" customHeight="1" thickBot="1" x14ac:dyDescent="0.35">
      <c r="A96" s="433" t="s">
        <v>341</v>
      </c>
      <c r="B96" s="411">
        <v>7499.9997637681699</v>
      </c>
      <c r="C96" s="411">
        <v>7901.8010000000004</v>
      </c>
      <c r="D96" s="412">
        <v>401.80123623182601</v>
      </c>
      <c r="E96" s="413">
        <v>1.053573499851</v>
      </c>
      <c r="F96" s="411">
        <v>7800.00070418005</v>
      </c>
      <c r="G96" s="412">
        <v>4550.0004107717004</v>
      </c>
      <c r="H96" s="414">
        <v>1165.4839999999999</v>
      </c>
      <c r="I96" s="411">
        <v>5268.6909999999998</v>
      </c>
      <c r="J96" s="412">
        <v>718.69058922830504</v>
      </c>
      <c r="K96" s="415">
        <v>0.67547314414600002</v>
      </c>
    </row>
    <row r="97" spans="1:11" ht="14.4" customHeight="1" thickBot="1" x14ac:dyDescent="0.35">
      <c r="A97" s="432" t="s">
        <v>342</v>
      </c>
      <c r="B97" s="416">
        <v>0</v>
      </c>
      <c r="C97" s="416">
        <v>1.212</v>
      </c>
      <c r="D97" s="417">
        <v>1.212</v>
      </c>
      <c r="E97" s="418" t="s">
        <v>253</v>
      </c>
      <c r="F97" s="416">
        <v>0</v>
      </c>
      <c r="G97" s="417">
        <v>0</v>
      </c>
      <c r="H97" s="419">
        <v>0</v>
      </c>
      <c r="I97" s="416">
        <v>1.0209999999999999</v>
      </c>
      <c r="J97" s="417">
        <v>1.0209999999999999</v>
      </c>
      <c r="K97" s="420" t="s">
        <v>253</v>
      </c>
    </row>
    <row r="98" spans="1:11" ht="14.4" customHeight="1" thickBot="1" x14ac:dyDescent="0.35">
      <c r="A98" s="433" t="s">
        <v>343</v>
      </c>
      <c r="B98" s="411">
        <v>0</v>
      </c>
      <c r="C98" s="411">
        <v>1.212</v>
      </c>
      <c r="D98" s="412">
        <v>1.212</v>
      </c>
      <c r="E98" s="421" t="s">
        <v>253</v>
      </c>
      <c r="F98" s="411">
        <v>0</v>
      </c>
      <c r="G98" s="412">
        <v>0</v>
      </c>
      <c r="H98" s="414">
        <v>0</v>
      </c>
      <c r="I98" s="411">
        <v>1.0209999999999999</v>
      </c>
      <c r="J98" s="412">
        <v>1.0209999999999999</v>
      </c>
      <c r="K98" s="422" t="s">
        <v>253</v>
      </c>
    </row>
    <row r="99" spans="1:11" ht="14.4" customHeight="1" thickBot="1" x14ac:dyDescent="0.35">
      <c r="A99" s="432" t="s">
        <v>344</v>
      </c>
      <c r="B99" s="416">
        <v>22.999999275554998</v>
      </c>
      <c r="C99" s="416">
        <v>0</v>
      </c>
      <c r="D99" s="417">
        <v>-22.999999275554998</v>
      </c>
      <c r="E99" s="423">
        <v>0</v>
      </c>
      <c r="F99" s="416">
        <v>22.000001986148</v>
      </c>
      <c r="G99" s="417">
        <v>12.833334491920001</v>
      </c>
      <c r="H99" s="419">
        <v>0</v>
      </c>
      <c r="I99" s="416">
        <v>8.7379999999999995</v>
      </c>
      <c r="J99" s="417">
        <v>-4.0953344919200001</v>
      </c>
      <c r="K99" s="424">
        <v>0.39718178232399998</v>
      </c>
    </row>
    <row r="100" spans="1:11" ht="14.4" customHeight="1" thickBot="1" x14ac:dyDescent="0.35">
      <c r="A100" s="433" t="s">
        <v>345</v>
      </c>
      <c r="B100" s="411">
        <v>22.999999275554998</v>
      </c>
      <c r="C100" s="411">
        <v>0</v>
      </c>
      <c r="D100" s="412">
        <v>-22.999999275554998</v>
      </c>
      <c r="E100" s="413">
        <v>0</v>
      </c>
      <c r="F100" s="411">
        <v>22.000001986148</v>
      </c>
      <c r="G100" s="412">
        <v>12.833334491920001</v>
      </c>
      <c r="H100" s="414">
        <v>0</v>
      </c>
      <c r="I100" s="411">
        <v>8.7379999999999995</v>
      </c>
      <c r="J100" s="412">
        <v>-4.0953344919200001</v>
      </c>
      <c r="K100" s="415">
        <v>0.39718178232399998</v>
      </c>
    </row>
    <row r="101" spans="1:11" ht="14.4" customHeight="1" thickBot="1" x14ac:dyDescent="0.35">
      <c r="A101" s="431" t="s">
        <v>346</v>
      </c>
      <c r="B101" s="411">
        <v>2549.99991968118</v>
      </c>
      <c r="C101" s="411">
        <v>2676.4647</v>
      </c>
      <c r="D101" s="412">
        <v>126.46478031882</v>
      </c>
      <c r="E101" s="413">
        <v>1.0495940330589999</v>
      </c>
      <c r="F101" s="411">
        <v>2652.0002394212202</v>
      </c>
      <c r="G101" s="412">
        <v>1547.00013966238</v>
      </c>
      <c r="H101" s="414">
        <v>396.267</v>
      </c>
      <c r="I101" s="411">
        <v>1791.702</v>
      </c>
      <c r="J101" s="412">
        <v>244.701860337624</v>
      </c>
      <c r="K101" s="415">
        <v>0.67560401140500004</v>
      </c>
    </row>
    <row r="102" spans="1:11" ht="14.4" customHeight="1" thickBot="1" x14ac:dyDescent="0.35">
      <c r="A102" s="432" t="s">
        <v>347</v>
      </c>
      <c r="B102" s="416">
        <v>674.99997873913605</v>
      </c>
      <c r="C102" s="416">
        <v>715.83969000000002</v>
      </c>
      <c r="D102" s="417">
        <v>40.839711260864</v>
      </c>
      <c r="E102" s="423">
        <v>1.060503277847</v>
      </c>
      <c r="F102" s="416">
        <v>702.00006337620403</v>
      </c>
      <c r="G102" s="417">
        <v>409.50003696945299</v>
      </c>
      <c r="H102" s="419">
        <v>104.896</v>
      </c>
      <c r="I102" s="416">
        <v>474.274</v>
      </c>
      <c r="J102" s="417">
        <v>64.773963030546994</v>
      </c>
      <c r="K102" s="424">
        <v>0.67560392760999999</v>
      </c>
    </row>
    <row r="103" spans="1:11" ht="14.4" customHeight="1" thickBot="1" x14ac:dyDescent="0.35">
      <c r="A103" s="433" t="s">
        <v>348</v>
      </c>
      <c r="B103" s="411">
        <v>674.99997873913605</v>
      </c>
      <c r="C103" s="411">
        <v>715.83969000000002</v>
      </c>
      <c r="D103" s="412">
        <v>40.839711260864</v>
      </c>
      <c r="E103" s="413">
        <v>1.060503277847</v>
      </c>
      <c r="F103" s="411">
        <v>702.00006337620403</v>
      </c>
      <c r="G103" s="412">
        <v>409.50003696945299</v>
      </c>
      <c r="H103" s="414">
        <v>104.896</v>
      </c>
      <c r="I103" s="411">
        <v>474.274</v>
      </c>
      <c r="J103" s="412">
        <v>64.773963030546994</v>
      </c>
      <c r="K103" s="415">
        <v>0.67560392760999999</v>
      </c>
    </row>
    <row r="104" spans="1:11" ht="14.4" customHeight="1" thickBot="1" x14ac:dyDescent="0.35">
      <c r="A104" s="432" t="s">
        <v>349</v>
      </c>
      <c r="B104" s="416">
        <v>1874.99994094204</v>
      </c>
      <c r="C104" s="416">
        <v>1960.62501</v>
      </c>
      <c r="D104" s="417">
        <v>85.625069057955002</v>
      </c>
      <c r="E104" s="423">
        <v>1.0456667049349999</v>
      </c>
      <c r="F104" s="416">
        <v>1950.00017604501</v>
      </c>
      <c r="G104" s="417">
        <v>1137.5001026929201</v>
      </c>
      <c r="H104" s="419">
        <v>291.37099999999998</v>
      </c>
      <c r="I104" s="416">
        <v>1317.4280000000001</v>
      </c>
      <c r="J104" s="417">
        <v>179.92789730707599</v>
      </c>
      <c r="K104" s="424">
        <v>0.67560404156999998</v>
      </c>
    </row>
    <row r="105" spans="1:11" ht="14.4" customHeight="1" thickBot="1" x14ac:dyDescent="0.35">
      <c r="A105" s="433" t="s">
        <v>350</v>
      </c>
      <c r="B105" s="411">
        <v>1874.99994094204</v>
      </c>
      <c r="C105" s="411">
        <v>1960.62501</v>
      </c>
      <c r="D105" s="412">
        <v>85.625069057955002</v>
      </c>
      <c r="E105" s="413">
        <v>1.0456667049349999</v>
      </c>
      <c r="F105" s="411">
        <v>1950.00017604501</v>
      </c>
      <c r="G105" s="412">
        <v>1137.5001026929201</v>
      </c>
      <c r="H105" s="414">
        <v>291.37099999999998</v>
      </c>
      <c r="I105" s="411">
        <v>1317.4280000000001</v>
      </c>
      <c r="J105" s="412">
        <v>179.92789730707599</v>
      </c>
      <c r="K105" s="415">
        <v>0.67560404156999998</v>
      </c>
    </row>
    <row r="106" spans="1:11" ht="14.4" customHeight="1" thickBot="1" x14ac:dyDescent="0.35">
      <c r="A106" s="431" t="s">
        <v>351</v>
      </c>
      <c r="B106" s="411">
        <v>74.999997637681005</v>
      </c>
      <c r="C106" s="411">
        <v>79.016800000000003</v>
      </c>
      <c r="D106" s="412">
        <v>4.0168023623179998</v>
      </c>
      <c r="E106" s="413">
        <v>1.0535573665169999</v>
      </c>
      <c r="F106" s="411">
        <v>117.00001056270099</v>
      </c>
      <c r="G106" s="412">
        <v>68.250006161575001</v>
      </c>
      <c r="H106" s="414">
        <v>17.480840000000001</v>
      </c>
      <c r="I106" s="411">
        <v>79.158680000000004</v>
      </c>
      <c r="J106" s="412">
        <v>10.908673838424001</v>
      </c>
      <c r="K106" s="415">
        <v>0.676569853449</v>
      </c>
    </row>
    <row r="107" spans="1:11" ht="14.4" customHeight="1" thickBot="1" x14ac:dyDescent="0.35">
      <c r="A107" s="432" t="s">
        <v>352</v>
      </c>
      <c r="B107" s="416">
        <v>74.999997637681005</v>
      </c>
      <c r="C107" s="416">
        <v>79.016800000000003</v>
      </c>
      <c r="D107" s="417">
        <v>4.0168023623179998</v>
      </c>
      <c r="E107" s="423">
        <v>1.0535573665169999</v>
      </c>
      <c r="F107" s="416">
        <v>117.00001056270099</v>
      </c>
      <c r="G107" s="417">
        <v>68.250006161575001</v>
      </c>
      <c r="H107" s="419">
        <v>17.480840000000001</v>
      </c>
      <c r="I107" s="416">
        <v>79.158680000000004</v>
      </c>
      <c r="J107" s="417">
        <v>10.908673838424001</v>
      </c>
      <c r="K107" s="424">
        <v>0.676569853449</v>
      </c>
    </row>
    <row r="108" spans="1:11" ht="14.4" customHeight="1" thickBot="1" x14ac:dyDescent="0.35">
      <c r="A108" s="433" t="s">
        <v>353</v>
      </c>
      <c r="B108" s="411">
        <v>74.999997637681005</v>
      </c>
      <c r="C108" s="411">
        <v>79.016800000000003</v>
      </c>
      <c r="D108" s="412">
        <v>4.0168023623179998</v>
      </c>
      <c r="E108" s="413">
        <v>1.0535573665169999</v>
      </c>
      <c r="F108" s="411">
        <v>117.00001056270099</v>
      </c>
      <c r="G108" s="412">
        <v>68.250006161575001</v>
      </c>
      <c r="H108" s="414">
        <v>17.480840000000001</v>
      </c>
      <c r="I108" s="411">
        <v>79.158680000000004</v>
      </c>
      <c r="J108" s="412">
        <v>10.908673838424001</v>
      </c>
      <c r="K108" s="415">
        <v>0.676569853449</v>
      </c>
    </row>
    <row r="109" spans="1:11" ht="14.4" customHeight="1" thickBot="1" x14ac:dyDescent="0.35">
      <c r="A109" s="430" t="s">
        <v>354</v>
      </c>
      <c r="B109" s="411">
        <v>0</v>
      </c>
      <c r="C109" s="411">
        <v>39.40737</v>
      </c>
      <c r="D109" s="412">
        <v>39.40737</v>
      </c>
      <c r="E109" s="421" t="s">
        <v>253</v>
      </c>
      <c r="F109" s="411">
        <v>0</v>
      </c>
      <c r="G109" s="412">
        <v>0</v>
      </c>
      <c r="H109" s="414">
        <v>0</v>
      </c>
      <c r="I109" s="411">
        <v>53.754049999999999</v>
      </c>
      <c r="J109" s="412">
        <v>53.754049999999999</v>
      </c>
      <c r="K109" s="422" t="s">
        <v>253</v>
      </c>
    </row>
    <row r="110" spans="1:11" ht="14.4" customHeight="1" thickBot="1" x14ac:dyDescent="0.35">
      <c r="A110" s="431" t="s">
        <v>355</v>
      </c>
      <c r="B110" s="411">
        <v>0</v>
      </c>
      <c r="C110" s="411">
        <v>39.40737</v>
      </c>
      <c r="D110" s="412">
        <v>39.40737</v>
      </c>
      <c r="E110" s="421" t="s">
        <v>253</v>
      </c>
      <c r="F110" s="411">
        <v>0</v>
      </c>
      <c r="G110" s="412">
        <v>0</v>
      </c>
      <c r="H110" s="414">
        <v>0</v>
      </c>
      <c r="I110" s="411">
        <v>53.754049999999999</v>
      </c>
      <c r="J110" s="412">
        <v>53.754049999999999</v>
      </c>
      <c r="K110" s="422" t="s">
        <v>253</v>
      </c>
    </row>
    <row r="111" spans="1:11" ht="14.4" customHeight="1" thickBot="1" x14ac:dyDescent="0.35">
      <c r="A111" s="432" t="s">
        <v>356</v>
      </c>
      <c r="B111" s="416">
        <v>0</v>
      </c>
      <c r="C111" s="416">
        <v>22.10737</v>
      </c>
      <c r="D111" s="417">
        <v>22.10737</v>
      </c>
      <c r="E111" s="418" t="s">
        <v>253</v>
      </c>
      <c r="F111" s="416">
        <v>0</v>
      </c>
      <c r="G111" s="417">
        <v>0</v>
      </c>
      <c r="H111" s="419">
        <v>0</v>
      </c>
      <c r="I111" s="416">
        <v>42.282049999999998</v>
      </c>
      <c r="J111" s="417">
        <v>42.282049999999998</v>
      </c>
      <c r="K111" s="420" t="s">
        <v>253</v>
      </c>
    </row>
    <row r="112" spans="1:11" ht="14.4" customHeight="1" thickBot="1" x14ac:dyDescent="0.35">
      <c r="A112" s="433" t="s">
        <v>357</v>
      </c>
      <c r="B112" s="411">
        <v>0</v>
      </c>
      <c r="C112" s="411">
        <v>1.0073700000000001</v>
      </c>
      <c r="D112" s="412">
        <v>1.0073700000000001</v>
      </c>
      <c r="E112" s="421" t="s">
        <v>253</v>
      </c>
      <c r="F112" s="411">
        <v>0</v>
      </c>
      <c r="G112" s="412">
        <v>0</v>
      </c>
      <c r="H112" s="414">
        <v>0</v>
      </c>
      <c r="I112" s="411">
        <v>1.08205</v>
      </c>
      <c r="J112" s="412">
        <v>1.08205</v>
      </c>
      <c r="K112" s="422" t="s">
        <v>253</v>
      </c>
    </row>
    <row r="113" spans="1:11" ht="14.4" customHeight="1" thickBot="1" x14ac:dyDescent="0.35">
      <c r="A113" s="433" t="s">
        <v>358</v>
      </c>
      <c r="B113" s="411">
        <v>0</v>
      </c>
      <c r="C113" s="411">
        <v>0</v>
      </c>
      <c r="D113" s="412">
        <v>0</v>
      </c>
      <c r="E113" s="421" t="s">
        <v>253</v>
      </c>
      <c r="F113" s="411">
        <v>0</v>
      </c>
      <c r="G113" s="412">
        <v>0</v>
      </c>
      <c r="H113" s="414">
        <v>0</v>
      </c>
      <c r="I113" s="411">
        <v>41.2</v>
      </c>
      <c r="J113" s="412">
        <v>41.2</v>
      </c>
      <c r="K113" s="422" t="s">
        <v>283</v>
      </c>
    </row>
    <row r="114" spans="1:11" ht="14.4" customHeight="1" thickBot="1" x14ac:dyDescent="0.35">
      <c r="A114" s="433" t="s">
        <v>359</v>
      </c>
      <c r="B114" s="411">
        <v>0</v>
      </c>
      <c r="C114" s="411">
        <v>12.5</v>
      </c>
      <c r="D114" s="412">
        <v>12.5</v>
      </c>
      <c r="E114" s="421" t="s">
        <v>253</v>
      </c>
      <c r="F114" s="411">
        <v>0</v>
      </c>
      <c r="G114" s="412">
        <v>0</v>
      </c>
      <c r="H114" s="414">
        <v>0</v>
      </c>
      <c r="I114" s="411">
        <v>0</v>
      </c>
      <c r="J114" s="412">
        <v>0</v>
      </c>
      <c r="K114" s="422" t="s">
        <v>253</v>
      </c>
    </row>
    <row r="115" spans="1:11" ht="14.4" customHeight="1" thickBot="1" x14ac:dyDescent="0.35">
      <c r="A115" s="433" t="s">
        <v>360</v>
      </c>
      <c r="B115" s="411">
        <v>0</v>
      </c>
      <c r="C115" s="411">
        <v>8.6</v>
      </c>
      <c r="D115" s="412">
        <v>8.6</v>
      </c>
      <c r="E115" s="421" t="s">
        <v>283</v>
      </c>
      <c r="F115" s="411">
        <v>0</v>
      </c>
      <c r="G115" s="412">
        <v>0</v>
      </c>
      <c r="H115" s="414">
        <v>0</v>
      </c>
      <c r="I115" s="411">
        <v>0</v>
      </c>
      <c r="J115" s="412">
        <v>0</v>
      </c>
      <c r="K115" s="422" t="s">
        <v>253</v>
      </c>
    </row>
    <row r="116" spans="1:11" ht="14.4" customHeight="1" thickBot="1" x14ac:dyDescent="0.35">
      <c r="A116" s="435" t="s">
        <v>361</v>
      </c>
      <c r="B116" s="411">
        <v>0</v>
      </c>
      <c r="C116" s="411">
        <v>14.1</v>
      </c>
      <c r="D116" s="412">
        <v>14.1</v>
      </c>
      <c r="E116" s="421" t="s">
        <v>253</v>
      </c>
      <c r="F116" s="411">
        <v>0</v>
      </c>
      <c r="G116" s="412">
        <v>0</v>
      </c>
      <c r="H116" s="414">
        <v>0</v>
      </c>
      <c r="I116" s="411">
        <v>1.2</v>
      </c>
      <c r="J116" s="412">
        <v>1.2</v>
      </c>
      <c r="K116" s="422" t="s">
        <v>253</v>
      </c>
    </row>
    <row r="117" spans="1:11" ht="14.4" customHeight="1" thickBot="1" x14ac:dyDescent="0.35">
      <c r="A117" s="433" t="s">
        <v>362</v>
      </c>
      <c r="B117" s="411">
        <v>0</v>
      </c>
      <c r="C117" s="411">
        <v>14.1</v>
      </c>
      <c r="D117" s="412">
        <v>14.1</v>
      </c>
      <c r="E117" s="421" t="s">
        <v>253</v>
      </c>
      <c r="F117" s="411">
        <v>0</v>
      </c>
      <c r="G117" s="412">
        <v>0</v>
      </c>
      <c r="H117" s="414">
        <v>0</v>
      </c>
      <c r="I117" s="411">
        <v>1.2</v>
      </c>
      <c r="J117" s="412">
        <v>1.2</v>
      </c>
      <c r="K117" s="422" t="s">
        <v>253</v>
      </c>
    </row>
    <row r="118" spans="1:11" ht="14.4" customHeight="1" thickBot="1" x14ac:dyDescent="0.35">
      <c r="A118" s="435" t="s">
        <v>363</v>
      </c>
      <c r="B118" s="411">
        <v>0</v>
      </c>
      <c r="C118" s="411">
        <v>3.2</v>
      </c>
      <c r="D118" s="412">
        <v>3.2</v>
      </c>
      <c r="E118" s="421" t="s">
        <v>283</v>
      </c>
      <c r="F118" s="411">
        <v>0</v>
      </c>
      <c r="G118" s="412">
        <v>0</v>
      </c>
      <c r="H118" s="414">
        <v>0</v>
      </c>
      <c r="I118" s="411">
        <v>0</v>
      </c>
      <c r="J118" s="412">
        <v>0</v>
      </c>
      <c r="K118" s="422" t="s">
        <v>253</v>
      </c>
    </row>
    <row r="119" spans="1:11" ht="14.4" customHeight="1" thickBot="1" x14ac:dyDescent="0.35">
      <c r="A119" s="433" t="s">
        <v>364</v>
      </c>
      <c r="B119" s="411">
        <v>0</v>
      </c>
      <c r="C119" s="411">
        <v>3.2</v>
      </c>
      <c r="D119" s="412">
        <v>3.2</v>
      </c>
      <c r="E119" s="421" t="s">
        <v>283</v>
      </c>
      <c r="F119" s="411">
        <v>0</v>
      </c>
      <c r="G119" s="412">
        <v>0</v>
      </c>
      <c r="H119" s="414">
        <v>0</v>
      </c>
      <c r="I119" s="411">
        <v>0</v>
      </c>
      <c r="J119" s="412">
        <v>0</v>
      </c>
      <c r="K119" s="422" t="s">
        <v>253</v>
      </c>
    </row>
    <row r="120" spans="1:11" ht="14.4" customHeight="1" thickBot="1" x14ac:dyDescent="0.35">
      <c r="A120" s="435" t="s">
        <v>365</v>
      </c>
      <c r="B120" s="411">
        <v>0</v>
      </c>
      <c r="C120" s="411">
        <v>0</v>
      </c>
      <c r="D120" s="412">
        <v>0</v>
      </c>
      <c r="E120" s="413">
        <v>1</v>
      </c>
      <c r="F120" s="411">
        <v>0</v>
      </c>
      <c r="G120" s="412">
        <v>0</v>
      </c>
      <c r="H120" s="414">
        <v>0</v>
      </c>
      <c r="I120" s="411">
        <v>10.272</v>
      </c>
      <c r="J120" s="412">
        <v>10.272</v>
      </c>
      <c r="K120" s="422" t="s">
        <v>283</v>
      </c>
    </row>
    <row r="121" spans="1:11" ht="14.4" customHeight="1" thickBot="1" x14ac:dyDescent="0.35">
      <c r="A121" s="433" t="s">
        <v>366</v>
      </c>
      <c r="B121" s="411">
        <v>0</v>
      </c>
      <c r="C121" s="411">
        <v>0</v>
      </c>
      <c r="D121" s="412">
        <v>0</v>
      </c>
      <c r="E121" s="413">
        <v>1</v>
      </c>
      <c r="F121" s="411">
        <v>0</v>
      </c>
      <c r="G121" s="412">
        <v>0</v>
      </c>
      <c r="H121" s="414">
        <v>0</v>
      </c>
      <c r="I121" s="411">
        <v>10.272</v>
      </c>
      <c r="J121" s="412">
        <v>10.272</v>
      </c>
      <c r="K121" s="422" t="s">
        <v>283</v>
      </c>
    </row>
    <row r="122" spans="1:11" ht="14.4" customHeight="1" thickBot="1" x14ac:dyDescent="0.35">
      <c r="A122" s="430" t="s">
        <v>367</v>
      </c>
      <c r="B122" s="411">
        <v>707.99718157935399</v>
      </c>
      <c r="C122" s="411">
        <v>709.81700000000001</v>
      </c>
      <c r="D122" s="412">
        <v>1.819818420646</v>
      </c>
      <c r="E122" s="413">
        <v>1.002570375233</v>
      </c>
      <c r="F122" s="411">
        <v>624.00144097802399</v>
      </c>
      <c r="G122" s="412">
        <v>364.00084057051401</v>
      </c>
      <c r="H122" s="414">
        <v>54.25</v>
      </c>
      <c r="I122" s="411">
        <v>422.50889999999998</v>
      </c>
      <c r="J122" s="412">
        <v>58.508059429486003</v>
      </c>
      <c r="K122" s="415">
        <v>0.67709603256299999</v>
      </c>
    </row>
    <row r="123" spans="1:11" ht="14.4" customHeight="1" thickBot="1" x14ac:dyDescent="0.35">
      <c r="A123" s="431" t="s">
        <v>368</v>
      </c>
      <c r="B123" s="411">
        <v>706.99718157935399</v>
      </c>
      <c r="C123" s="411">
        <v>699.03700000000003</v>
      </c>
      <c r="D123" s="412">
        <v>-7.9601815793539998</v>
      </c>
      <c r="E123" s="413">
        <v>0.98874085811500001</v>
      </c>
      <c r="F123" s="411">
        <v>624.00144097802399</v>
      </c>
      <c r="G123" s="412">
        <v>364.00084057051401</v>
      </c>
      <c r="H123" s="414">
        <v>54.25</v>
      </c>
      <c r="I123" s="411">
        <v>397.11099999999999</v>
      </c>
      <c r="J123" s="412">
        <v>33.110159429486004</v>
      </c>
      <c r="K123" s="415">
        <v>0.63639436373299996</v>
      </c>
    </row>
    <row r="124" spans="1:11" ht="14.4" customHeight="1" thickBot="1" x14ac:dyDescent="0.35">
      <c r="A124" s="432" t="s">
        <v>369</v>
      </c>
      <c r="B124" s="416">
        <v>706.99718157935399</v>
      </c>
      <c r="C124" s="416">
        <v>695.07399999999996</v>
      </c>
      <c r="D124" s="417">
        <v>-11.923181579354001</v>
      </c>
      <c r="E124" s="423">
        <v>0.98313546094600002</v>
      </c>
      <c r="F124" s="416">
        <v>624.00144097802399</v>
      </c>
      <c r="G124" s="417">
        <v>364.00084057051401</v>
      </c>
      <c r="H124" s="419">
        <v>54.25</v>
      </c>
      <c r="I124" s="416">
        <v>397.11099999999999</v>
      </c>
      <c r="J124" s="417">
        <v>33.110159429486004</v>
      </c>
      <c r="K124" s="424">
        <v>0.63639436373299996</v>
      </c>
    </row>
    <row r="125" spans="1:11" ht="14.4" customHeight="1" thickBot="1" x14ac:dyDescent="0.35">
      <c r="A125" s="433" t="s">
        <v>370</v>
      </c>
      <c r="B125" s="411">
        <v>37.999998803091003</v>
      </c>
      <c r="C125" s="411">
        <v>37.649000000000001</v>
      </c>
      <c r="D125" s="412">
        <v>-0.35099880309100001</v>
      </c>
      <c r="E125" s="413">
        <v>0.99076318910100003</v>
      </c>
      <c r="F125" s="411">
        <v>38.000087751865998</v>
      </c>
      <c r="G125" s="412">
        <v>22.166717855255001</v>
      </c>
      <c r="H125" s="414">
        <v>3.1429999999999998</v>
      </c>
      <c r="I125" s="411">
        <v>22.001000000000001</v>
      </c>
      <c r="J125" s="412">
        <v>-0.16571785525499999</v>
      </c>
      <c r="K125" s="415">
        <v>0.57897234721299995</v>
      </c>
    </row>
    <row r="126" spans="1:11" ht="14.4" customHeight="1" thickBot="1" x14ac:dyDescent="0.35">
      <c r="A126" s="433" t="s">
        <v>371</v>
      </c>
      <c r="B126" s="411">
        <v>62.99999801565</v>
      </c>
      <c r="C126" s="411">
        <v>63.12</v>
      </c>
      <c r="D126" s="412">
        <v>0.120001984349</v>
      </c>
      <c r="E126" s="413">
        <v>1.001904793462</v>
      </c>
      <c r="F126" s="411">
        <v>30.000069277788999</v>
      </c>
      <c r="G126" s="412">
        <v>17.500040412042999</v>
      </c>
      <c r="H126" s="414">
        <v>0.80500000000000005</v>
      </c>
      <c r="I126" s="411">
        <v>26.125</v>
      </c>
      <c r="J126" s="412">
        <v>8.6249595879560008</v>
      </c>
      <c r="K126" s="415">
        <v>0.870831322357</v>
      </c>
    </row>
    <row r="127" spans="1:11" ht="14.4" customHeight="1" thickBot="1" x14ac:dyDescent="0.35">
      <c r="A127" s="433" t="s">
        <v>372</v>
      </c>
      <c r="B127" s="411">
        <v>0.99999996850200001</v>
      </c>
      <c r="C127" s="411">
        <v>0.94799999999999995</v>
      </c>
      <c r="D127" s="412">
        <v>-5.1999968501999998E-2</v>
      </c>
      <c r="E127" s="413">
        <v>0.948000029859</v>
      </c>
      <c r="F127" s="411">
        <v>0</v>
      </c>
      <c r="G127" s="412">
        <v>0</v>
      </c>
      <c r="H127" s="414">
        <v>1.048</v>
      </c>
      <c r="I127" s="411">
        <v>4.1920000000000002</v>
      </c>
      <c r="J127" s="412">
        <v>4.1920000000000002</v>
      </c>
      <c r="K127" s="422" t="s">
        <v>253</v>
      </c>
    </row>
    <row r="128" spans="1:11" ht="14.4" customHeight="1" thickBot="1" x14ac:dyDescent="0.35">
      <c r="A128" s="433" t="s">
        <v>373</v>
      </c>
      <c r="B128" s="411">
        <v>284.997194871342</v>
      </c>
      <c r="C128" s="411">
        <v>284.01499999999999</v>
      </c>
      <c r="D128" s="412">
        <v>-0.98219487134100003</v>
      </c>
      <c r="E128" s="413">
        <v>0.99655366828500003</v>
      </c>
      <c r="F128" s="411">
        <v>285.00065813900102</v>
      </c>
      <c r="G128" s="412">
        <v>166.250383914417</v>
      </c>
      <c r="H128" s="414">
        <v>23.667999999999999</v>
      </c>
      <c r="I128" s="411">
        <v>165.67599999999999</v>
      </c>
      <c r="J128" s="412">
        <v>-0.57438391441699999</v>
      </c>
      <c r="K128" s="415">
        <v>0.58131795583099999</v>
      </c>
    </row>
    <row r="129" spans="1:11" ht="14.4" customHeight="1" thickBot="1" x14ac:dyDescent="0.35">
      <c r="A129" s="433" t="s">
        <v>374</v>
      </c>
      <c r="B129" s="411">
        <v>316.99999001526101</v>
      </c>
      <c r="C129" s="411">
        <v>306.35599999999999</v>
      </c>
      <c r="D129" s="412">
        <v>-10.643990015261</v>
      </c>
      <c r="E129" s="413">
        <v>0.96642274337300005</v>
      </c>
      <c r="F129" s="411">
        <v>268.000618881587</v>
      </c>
      <c r="G129" s="412">
        <v>156.333694347592</v>
      </c>
      <c r="H129" s="414">
        <v>25.338000000000001</v>
      </c>
      <c r="I129" s="411">
        <v>177.381</v>
      </c>
      <c r="J129" s="412">
        <v>21.047305652407001</v>
      </c>
      <c r="K129" s="415">
        <v>0.66186787455999996</v>
      </c>
    </row>
    <row r="130" spans="1:11" ht="14.4" customHeight="1" thickBot="1" x14ac:dyDescent="0.35">
      <c r="A130" s="433" t="s">
        <v>375</v>
      </c>
      <c r="B130" s="411">
        <v>2.9999999055069999</v>
      </c>
      <c r="C130" s="411">
        <v>2.9860000000000002</v>
      </c>
      <c r="D130" s="412">
        <v>-1.3999905506999999E-2</v>
      </c>
      <c r="E130" s="413">
        <v>0.99533336468300004</v>
      </c>
      <c r="F130" s="411">
        <v>3.0000069277780002</v>
      </c>
      <c r="G130" s="412">
        <v>1.7500040412040001</v>
      </c>
      <c r="H130" s="414">
        <v>0.248</v>
      </c>
      <c r="I130" s="411">
        <v>1.736</v>
      </c>
      <c r="J130" s="412">
        <v>-1.4004041203999999E-2</v>
      </c>
      <c r="K130" s="415">
        <v>0.57866533037800005</v>
      </c>
    </row>
    <row r="131" spans="1:11" ht="14.4" customHeight="1" thickBot="1" x14ac:dyDescent="0.35">
      <c r="A131" s="432" t="s">
        <v>376</v>
      </c>
      <c r="B131" s="416">
        <v>0</v>
      </c>
      <c r="C131" s="416">
        <v>3.9630000000000001</v>
      </c>
      <c r="D131" s="417">
        <v>3.9630000000000001</v>
      </c>
      <c r="E131" s="418" t="s">
        <v>283</v>
      </c>
      <c r="F131" s="416">
        <v>0</v>
      </c>
      <c r="G131" s="417">
        <v>0</v>
      </c>
      <c r="H131" s="419">
        <v>0</v>
      </c>
      <c r="I131" s="416">
        <v>0</v>
      </c>
      <c r="J131" s="417">
        <v>0</v>
      </c>
      <c r="K131" s="420" t="s">
        <v>253</v>
      </c>
    </row>
    <row r="132" spans="1:11" ht="14.4" customHeight="1" thickBot="1" x14ac:dyDescent="0.35">
      <c r="A132" s="433" t="s">
        <v>377</v>
      </c>
      <c r="B132" s="411">
        <v>0</v>
      </c>
      <c r="C132" s="411">
        <v>3.9630000000000001</v>
      </c>
      <c r="D132" s="412">
        <v>3.9630000000000001</v>
      </c>
      <c r="E132" s="421" t="s">
        <v>283</v>
      </c>
      <c r="F132" s="411">
        <v>0</v>
      </c>
      <c r="G132" s="412">
        <v>0</v>
      </c>
      <c r="H132" s="414">
        <v>0</v>
      </c>
      <c r="I132" s="411">
        <v>0</v>
      </c>
      <c r="J132" s="412">
        <v>0</v>
      </c>
      <c r="K132" s="422" t="s">
        <v>253</v>
      </c>
    </row>
    <row r="133" spans="1:11" ht="14.4" customHeight="1" thickBot="1" x14ac:dyDescent="0.35">
      <c r="A133" s="431" t="s">
        <v>378</v>
      </c>
      <c r="B133" s="411">
        <v>1</v>
      </c>
      <c r="C133" s="411">
        <v>10.78</v>
      </c>
      <c r="D133" s="412">
        <v>9.7799999999999994</v>
      </c>
      <c r="E133" s="413">
        <v>10.78</v>
      </c>
      <c r="F133" s="411">
        <v>0</v>
      </c>
      <c r="G133" s="412">
        <v>0</v>
      </c>
      <c r="H133" s="414">
        <v>0</v>
      </c>
      <c r="I133" s="411">
        <v>25.3979</v>
      </c>
      <c r="J133" s="412">
        <v>25.3979</v>
      </c>
      <c r="K133" s="422" t="s">
        <v>253</v>
      </c>
    </row>
    <row r="134" spans="1:11" ht="14.4" customHeight="1" thickBot="1" x14ac:dyDescent="0.35">
      <c r="A134" s="432" t="s">
        <v>379</v>
      </c>
      <c r="B134" s="416">
        <v>1</v>
      </c>
      <c r="C134" s="416">
        <v>0</v>
      </c>
      <c r="D134" s="417">
        <v>-1</v>
      </c>
      <c r="E134" s="423">
        <v>0</v>
      </c>
      <c r="F134" s="416">
        <v>0</v>
      </c>
      <c r="G134" s="417">
        <v>0</v>
      </c>
      <c r="H134" s="419">
        <v>0</v>
      </c>
      <c r="I134" s="416">
        <v>0</v>
      </c>
      <c r="J134" s="417">
        <v>0</v>
      </c>
      <c r="K134" s="424">
        <v>0</v>
      </c>
    </row>
    <row r="135" spans="1:11" ht="14.4" customHeight="1" thickBot="1" x14ac:dyDescent="0.35">
      <c r="A135" s="433" t="s">
        <v>380</v>
      </c>
      <c r="B135" s="411">
        <v>1</v>
      </c>
      <c r="C135" s="411">
        <v>0</v>
      </c>
      <c r="D135" s="412">
        <v>-1</v>
      </c>
      <c r="E135" s="413">
        <v>0</v>
      </c>
      <c r="F135" s="411">
        <v>0</v>
      </c>
      <c r="G135" s="412">
        <v>0</v>
      </c>
      <c r="H135" s="414">
        <v>0</v>
      </c>
      <c r="I135" s="411">
        <v>0</v>
      </c>
      <c r="J135" s="412">
        <v>0</v>
      </c>
      <c r="K135" s="415">
        <v>0</v>
      </c>
    </row>
    <row r="136" spans="1:11" ht="14.4" customHeight="1" thickBot="1" x14ac:dyDescent="0.35">
      <c r="A136" s="432" t="s">
        <v>381</v>
      </c>
      <c r="B136" s="416">
        <v>0</v>
      </c>
      <c r="C136" s="416">
        <v>0</v>
      </c>
      <c r="D136" s="417">
        <v>0</v>
      </c>
      <c r="E136" s="423">
        <v>1</v>
      </c>
      <c r="F136" s="416">
        <v>0</v>
      </c>
      <c r="G136" s="417">
        <v>0</v>
      </c>
      <c r="H136" s="419">
        <v>0</v>
      </c>
      <c r="I136" s="416">
        <v>6.7759999999999998</v>
      </c>
      <c r="J136" s="417">
        <v>6.7759999999999998</v>
      </c>
      <c r="K136" s="420" t="s">
        <v>283</v>
      </c>
    </row>
    <row r="137" spans="1:11" ht="14.4" customHeight="1" thickBot="1" x14ac:dyDescent="0.35">
      <c r="A137" s="433" t="s">
        <v>382</v>
      </c>
      <c r="B137" s="411">
        <v>0</v>
      </c>
      <c r="C137" s="411">
        <v>0</v>
      </c>
      <c r="D137" s="412">
        <v>0</v>
      </c>
      <c r="E137" s="413">
        <v>1</v>
      </c>
      <c r="F137" s="411">
        <v>0</v>
      </c>
      <c r="G137" s="412">
        <v>0</v>
      </c>
      <c r="H137" s="414">
        <v>0</v>
      </c>
      <c r="I137" s="411">
        <v>6.7759999999999998</v>
      </c>
      <c r="J137" s="412">
        <v>6.7759999999999998</v>
      </c>
      <c r="K137" s="422" t="s">
        <v>283</v>
      </c>
    </row>
    <row r="138" spans="1:11" ht="14.4" customHeight="1" thickBot="1" x14ac:dyDescent="0.35">
      <c r="A138" s="432" t="s">
        <v>383</v>
      </c>
      <c r="B138" s="416">
        <v>0</v>
      </c>
      <c r="C138" s="416">
        <v>10.78</v>
      </c>
      <c r="D138" s="417">
        <v>10.78</v>
      </c>
      <c r="E138" s="418" t="s">
        <v>283</v>
      </c>
      <c r="F138" s="416">
        <v>0</v>
      </c>
      <c r="G138" s="417">
        <v>0</v>
      </c>
      <c r="H138" s="419">
        <v>0</v>
      </c>
      <c r="I138" s="416">
        <v>18.6219</v>
      </c>
      <c r="J138" s="417">
        <v>18.6219</v>
      </c>
      <c r="K138" s="420" t="s">
        <v>253</v>
      </c>
    </row>
    <row r="139" spans="1:11" ht="14.4" customHeight="1" thickBot="1" x14ac:dyDescent="0.35">
      <c r="A139" s="433" t="s">
        <v>384</v>
      </c>
      <c r="B139" s="411">
        <v>0</v>
      </c>
      <c r="C139" s="411">
        <v>0</v>
      </c>
      <c r="D139" s="412">
        <v>0</v>
      </c>
      <c r="E139" s="413">
        <v>0</v>
      </c>
      <c r="F139" s="411">
        <v>0</v>
      </c>
      <c r="G139" s="412">
        <v>0</v>
      </c>
      <c r="H139" s="414">
        <v>0</v>
      </c>
      <c r="I139" s="411">
        <v>18.6219</v>
      </c>
      <c r="J139" s="412">
        <v>18.6219</v>
      </c>
      <c r="K139" s="422" t="s">
        <v>283</v>
      </c>
    </row>
    <row r="140" spans="1:11" ht="14.4" customHeight="1" thickBot="1" x14ac:dyDescent="0.35">
      <c r="A140" s="433" t="s">
        <v>385</v>
      </c>
      <c r="B140" s="411">
        <v>0</v>
      </c>
      <c r="C140" s="411">
        <v>10.78</v>
      </c>
      <c r="D140" s="412">
        <v>10.78</v>
      </c>
      <c r="E140" s="421" t="s">
        <v>283</v>
      </c>
      <c r="F140" s="411">
        <v>0</v>
      </c>
      <c r="G140" s="412">
        <v>0</v>
      </c>
      <c r="H140" s="414">
        <v>0</v>
      </c>
      <c r="I140" s="411">
        <v>0</v>
      </c>
      <c r="J140" s="412">
        <v>0</v>
      </c>
      <c r="K140" s="422" t="s">
        <v>253</v>
      </c>
    </row>
    <row r="141" spans="1:11" ht="14.4" customHeight="1" thickBot="1" x14ac:dyDescent="0.35">
      <c r="A141" s="429" t="s">
        <v>386</v>
      </c>
      <c r="B141" s="411">
        <v>5586.5949524791804</v>
      </c>
      <c r="C141" s="411">
        <v>3438.4618099999998</v>
      </c>
      <c r="D141" s="412">
        <v>-2148.1331424791802</v>
      </c>
      <c r="E141" s="413">
        <v>0.61548435840500004</v>
      </c>
      <c r="F141" s="411">
        <v>5892.57160368519</v>
      </c>
      <c r="G141" s="412">
        <v>3437.3334354830299</v>
      </c>
      <c r="H141" s="414">
        <v>259.18520000000001</v>
      </c>
      <c r="I141" s="411">
        <v>2144.6365000000001</v>
      </c>
      <c r="J141" s="412">
        <v>-1292.6969354830301</v>
      </c>
      <c r="K141" s="415">
        <v>0.36395595068499997</v>
      </c>
    </row>
    <row r="142" spans="1:11" ht="14.4" customHeight="1" thickBot="1" x14ac:dyDescent="0.35">
      <c r="A142" s="430" t="s">
        <v>387</v>
      </c>
      <c r="B142" s="411">
        <v>5582.5949524791804</v>
      </c>
      <c r="C142" s="411">
        <v>3420.12745</v>
      </c>
      <c r="D142" s="412">
        <v>-2162.46750247918</v>
      </c>
      <c r="E142" s="413">
        <v>0.61264116044799999</v>
      </c>
      <c r="F142" s="411">
        <v>5885.9268422532004</v>
      </c>
      <c r="G142" s="412">
        <v>3433.4573246476998</v>
      </c>
      <c r="H142" s="414">
        <v>258.13720000000001</v>
      </c>
      <c r="I142" s="411">
        <v>2096.5483899999999</v>
      </c>
      <c r="J142" s="412">
        <v>-1336.9089346477001</v>
      </c>
      <c r="K142" s="415">
        <v>0.35619681422900001</v>
      </c>
    </row>
    <row r="143" spans="1:11" ht="14.4" customHeight="1" thickBot="1" x14ac:dyDescent="0.35">
      <c r="A143" s="431" t="s">
        <v>388</v>
      </c>
      <c r="B143" s="411">
        <v>5582.5949524791804</v>
      </c>
      <c r="C143" s="411">
        <v>3420.12745</v>
      </c>
      <c r="D143" s="412">
        <v>-2162.46750247918</v>
      </c>
      <c r="E143" s="413">
        <v>0.61264116044799999</v>
      </c>
      <c r="F143" s="411">
        <v>5885.9268422532004</v>
      </c>
      <c r="G143" s="412">
        <v>3433.4573246476998</v>
      </c>
      <c r="H143" s="414">
        <v>258.13720000000001</v>
      </c>
      <c r="I143" s="411">
        <v>2096.5483899999999</v>
      </c>
      <c r="J143" s="412">
        <v>-1336.9089346477001</v>
      </c>
      <c r="K143" s="415">
        <v>0.35619681422900001</v>
      </c>
    </row>
    <row r="144" spans="1:11" ht="14.4" customHeight="1" thickBot="1" x14ac:dyDescent="0.35">
      <c r="A144" s="432" t="s">
        <v>389</v>
      </c>
      <c r="B144" s="416">
        <v>1198.11838820763</v>
      </c>
      <c r="C144" s="416">
        <v>1096.4574</v>
      </c>
      <c r="D144" s="417">
        <v>-101.66098820763099</v>
      </c>
      <c r="E144" s="423">
        <v>0.915149463351</v>
      </c>
      <c r="F144" s="416">
        <v>1075.9263599609601</v>
      </c>
      <c r="G144" s="417">
        <v>627.62370997722496</v>
      </c>
      <c r="H144" s="419">
        <v>6.27555</v>
      </c>
      <c r="I144" s="416">
        <v>529.46663000000001</v>
      </c>
      <c r="J144" s="417">
        <v>-98.157079977224996</v>
      </c>
      <c r="K144" s="424">
        <v>0.49210303762699997</v>
      </c>
    </row>
    <row r="145" spans="1:11" ht="14.4" customHeight="1" thickBot="1" x14ac:dyDescent="0.35">
      <c r="A145" s="433" t="s">
        <v>390</v>
      </c>
      <c r="B145" s="411">
        <v>6.2125148566709996</v>
      </c>
      <c r="C145" s="411">
        <v>4.3007400000000002</v>
      </c>
      <c r="D145" s="412">
        <v>-1.911774856671</v>
      </c>
      <c r="E145" s="413">
        <v>0.692270376686</v>
      </c>
      <c r="F145" s="411">
        <v>4.1106865542250004</v>
      </c>
      <c r="G145" s="412">
        <v>2.397900489964</v>
      </c>
      <c r="H145" s="414">
        <v>7.4380000000000002E-2</v>
      </c>
      <c r="I145" s="411">
        <v>2.5998999999999999</v>
      </c>
      <c r="J145" s="412">
        <v>0.201999510035</v>
      </c>
      <c r="K145" s="415">
        <v>0.63247342401399997</v>
      </c>
    </row>
    <row r="146" spans="1:11" ht="14.4" customHeight="1" thickBot="1" x14ac:dyDescent="0.35">
      <c r="A146" s="433" t="s">
        <v>391</v>
      </c>
      <c r="B146" s="411">
        <v>0.46076381940700001</v>
      </c>
      <c r="C146" s="411">
        <v>0.47</v>
      </c>
      <c r="D146" s="412">
        <v>9.2361805919999995E-3</v>
      </c>
      <c r="E146" s="413">
        <v>1.0200453685890001</v>
      </c>
      <c r="F146" s="411">
        <v>0.19326853191500001</v>
      </c>
      <c r="G146" s="412">
        <v>0.11273997695</v>
      </c>
      <c r="H146" s="414">
        <v>0.249</v>
      </c>
      <c r="I146" s="411">
        <v>1.03712</v>
      </c>
      <c r="J146" s="412">
        <v>0.92438002304900002</v>
      </c>
      <c r="K146" s="415">
        <v>0</v>
      </c>
    </row>
    <row r="147" spans="1:11" ht="14.4" customHeight="1" thickBot="1" x14ac:dyDescent="0.35">
      <c r="A147" s="433" t="s">
        <v>392</v>
      </c>
      <c r="B147" s="411">
        <v>2.1397219121459998</v>
      </c>
      <c r="C147" s="411">
        <v>2.7827199999999999</v>
      </c>
      <c r="D147" s="412">
        <v>0.64299808785300006</v>
      </c>
      <c r="E147" s="413">
        <v>1.3005054461529999</v>
      </c>
      <c r="F147" s="411">
        <v>2.7559763046439998</v>
      </c>
      <c r="G147" s="412">
        <v>1.6076528443760001</v>
      </c>
      <c r="H147" s="414">
        <v>0</v>
      </c>
      <c r="I147" s="411">
        <v>0</v>
      </c>
      <c r="J147" s="412">
        <v>-1.6076528443760001</v>
      </c>
      <c r="K147" s="415">
        <v>0</v>
      </c>
    </row>
    <row r="148" spans="1:11" ht="14.4" customHeight="1" thickBot="1" x14ac:dyDescent="0.35">
      <c r="A148" s="433" t="s">
        <v>393</v>
      </c>
      <c r="B148" s="411">
        <v>20.572702056817</v>
      </c>
      <c r="C148" s="411">
        <v>64.533230000000003</v>
      </c>
      <c r="D148" s="412">
        <v>43.960527943182001</v>
      </c>
      <c r="E148" s="413">
        <v>3.1368378262499998</v>
      </c>
      <c r="F148" s="411">
        <v>53.866428570171998</v>
      </c>
      <c r="G148" s="412">
        <v>31.4220833326</v>
      </c>
      <c r="H148" s="414">
        <v>0</v>
      </c>
      <c r="I148" s="411">
        <v>34.423749999999998</v>
      </c>
      <c r="J148" s="412">
        <v>3.0016666673989998</v>
      </c>
      <c r="K148" s="415">
        <v>0.63905758955500003</v>
      </c>
    </row>
    <row r="149" spans="1:11" ht="14.4" customHeight="1" thickBot="1" x14ac:dyDescent="0.35">
      <c r="A149" s="433" t="s">
        <v>394</v>
      </c>
      <c r="B149" s="411">
        <v>1168.7326855625899</v>
      </c>
      <c r="C149" s="411">
        <v>1024.3707099999999</v>
      </c>
      <c r="D149" s="412">
        <v>-144.36197556258799</v>
      </c>
      <c r="E149" s="413">
        <v>0.87647990225100003</v>
      </c>
      <c r="F149" s="411">
        <v>1015</v>
      </c>
      <c r="G149" s="412">
        <v>592.08333333333303</v>
      </c>
      <c r="H149" s="414">
        <v>5.9521699999999997</v>
      </c>
      <c r="I149" s="411">
        <v>491.40586000000002</v>
      </c>
      <c r="J149" s="412">
        <v>-100.677473333333</v>
      </c>
      <c r="K149" s="415">
        <v>0.48414370443299998</v>
      </c>
    </row>
    <row r="150" spans="1:11" ht="14.4" customHeight="1" thickBot="1" x14ac:dyDescent="0.35">
      <c r="A150" s="432" t="s">
        <v>395</v>
      </c>
      <c r="B150" s="416">
        <v>37.000000000009003</v>
      </c>
      <c r="C150" s="416">
        <v>10.39284</v>
      </c>
      <c r="D150" s="417">
        <v>-26.607160000008999</v>
      </c>
      <c r="E150" s="423">
        <v>0.28088756756700001</v>
      </c>
      <c r="F150" s="416">
        <v>12.000001203223</v>
      </c>
      <c r="G150" s="417">
        <v>7.0000007018800003</v>
      </c>
      <c r="H150" s="419">
        <v>0</v>
      </c>
      <c r="I150" s="416">
        <v>5.0374600000000003</v>
      </c>
      <c r="J150" s="417">
        <v>-1.9625407018800001</v>
      </c>
      <c r="K150" s="424">
        <v>0.41978829124099998</v>
      </c>
    </row>
    <row r="151" spans="1:11" ht="14.4" customHeight="1" thickBot="1" x14ac:dyDescent="0.35">
      <c r="A151" s="433" t="s">
        <v>396</v>
      </c>
      <c r="B151" s="411">
        <v>37.000000000009003</v>
      </c>
      <c r="C151" s="411">
        <v>10.39284</v>
      </c>
      <c r="D151" s="412">
        <v>-26.607160000008999</v>
      </c>
      <c r="E151" s="413">
        <v>0.28088756756700001</v>
      </c>
      <c r="F151" s="411">
        <v>12.000001203223</v>
      </c>
      <c r="G151" s="412">
        <v>7.0000007018800003</v>
      </c>
      <c r="H151" s="414">
        <v>0</v>
      </c>
      <c r="I151" s="411">
        <v>5.0374600000000003</v>
      </c>
      <c r="J151" s="412">
        <v>-1.9625407018800001</v>
      </c>
      <c r="K151" s="415">
        <v>0.41978829124099998</v>
      </c>
    </row>
    <row r="152" spans="1:11" ht="14.4" customHeight="1" thickBot="1" x14ac:dyDescent="0.35">
      <c r="A152" s="432" t="s">
        <v>397</v>
      </c>
      <c r="B152" s="416">
        <v>3.4765642704049999</v>
      </c>
      <c r="C152" s="416">
        <v>0.13170999999999999</v>
      </c>
      <c r="D152" s="417">
        <v>-3.3448542704049999</v>
      </c>
      <c r="E152" s="423">
        <v>3.7885104301999997E-2</v>
      </c>
      <c r="F152" s="416">
        <v>15.000001504028999</v>
      </c>
      <c r="G152" s="417">
        <v>8.7500008773500006</v>
      </c>
      <c r="H152" s="419">
        <v>1.746</v>
      </c>
      <c r="I152" s="416">
        <v>2.0618500000000002</v>
      </c>
      <c r="J152" s="417">
        <v>-6.68815087735</v>
      </c>
      <c r="K152" s="424">
        <v>0.137456652884</v>
      </c>
    </row>
    <row r="153" spans="1:11" ht="14.4" customHeight="1" thickBot="1" x14ac:dyDescent="0.35">
      <c r="A153" s="433" t="s">
        <v>398</v>
      </c>
      <c r="B153" s="411">
        <v>3.4765642704049999</v>
      </c>
      <c r="C153" s="411">
        <v>0.74102999999999997</v>
      </c>
      <c r="D153" s="412">
        <v>-2.7355342704050001</v>
      </c>
      <c r="E153" s="413">
        <v>0.213150093702</v>
      </c>
      <c r="F153" s="411">
        <v>0</v>
      </c>
      <c r="G153" s="412">
        <v>0</v>
      </c>
      <c r="H153" s="414">
        <v>0</v>
      </c>
      <c r="I153" s="411">
        <v>0</v>
      </c>
      <c r="J153" s="412">
        <v>0</v>
      </c>
      <c r="K153" s="422" t="s">
        <v>253</v>
      </c>
    </row>
    <row r="154" spans="1:11" ht="14.4" customHeight="1" thickBot="1" x14ac:dyDescent="0.35">
      <c r="A154" s="433" t="s">
        <v>399</v>
      </c>
      <c r="B154" s="411">
        <v>0</v>
      </c>
      <c r="C154" s="411">
        <v>-0.60931999999999997</v>
      </c>
      <c r="D154" s="412">
        <v>-0.60931999999999997</v>
      </c>
      <c r="E154" s="421" t="s">
        <v>283</v>
      </c>
      <c r="F154" s="411">
        <v>15.000001504028999</v>
      </c>
      <c r="G154" s="412">
        <v>8.7500008773500006</v>
      </c>
      <c r="H154" s="414">
        <v>1.746</v>
      </c>
      <c r="I154" s="411">
        <v>2.0618500000000002</v>
      </c>
      <c r="J154" s="412">
        <v>-6.68815087735</v>
      </c>
      <c r="K154" s="415">
        <v>0.137456652884</v>
      </c>
    </row>
    <row r="155" spans="1:11" ht="14.4" customHeight="1" thickBot="1" x14ac:dyDescent="0.35">
      <c r="A155" s="432" t="s">
        <v>400</v>
      </c>
      <c r="B155" s="416">
        <v>0</v>
      </c>
      <c r="C155" s="416">
        <v>-47.832000000000001</v>
      </c>
      <c r="D155" s="417">
        <v>-47.832000000000001</v>
      </c>
      <c r="E155" s="418" t="s">
        <v>283</v>
      </c>
      <c r="F155" s="416">
        <v>0</v>
      </c>
      <c r="G155" s="417">
        <v>0</v>
      </c>
      <c r="H155" s="419">
        <v>0</v>
      </c>
      <c r="I155" s="416">
        <v>-41.231999999999999</v>
      </c>
      <c r="J155" s="417">
        <v>-41.231999999999999</v>
      </c>
      <c r="K155" s="420" t="s">
        <v>253</v>
      </c>
    </row>
    <row r="156" spans="1:11" ht="14.4" customHeight="1" thickBot="1" x14ac:dyDescent="0.35">
      <c r="A156" s="433" t="s">
        <v>401</v>
      </c>
      <c r="B156" s="411">
        <v>0</v>
      </c>
      <c r="C156" s="411">
        <v>-47.832000000000001</v>
      </c>
      <c r="D156" s="412">
        <v>-47.832000000000001</v>
      </c>
      <c r="E156" s="421" t="s">
        <v>283</v>
      </c>
      <c r="F156" s="411">
        <v>0</v>
      </c>
      <c r="G156" s="412">
        <v>0</v>
      </c>
      <c r="H156" s="414">
        <v>0</v>
      </c>
      <c r="I156" s="411">
        <v>-41.231999999999999</v>
      </c>
      <c r="J156" s="412">
        <v>-41.231999999999999</v>
      </c>
      <c r="K156" s="422" t="s">
        <v>253</v>
      </c>
    </row>
    <row r="157" spans="1:11" ht="14.4" customHeight="1" thickBot="1" x14ac:dyDescent="0.35">
      <c r="A157" s="432" t="s">
        <v>402</v>
      </c>
      <c r="B157" s="416">
        <v>0</v>
      </c>
      <c r="C157" s="416">
        <v>0</v>
      </c>
      <c r="D157" s="417">
        <v>0</v>
      </c>
      <c r="E157" s="423">
        <v>1</v>
      </c>
      <c r="F157" s="416">
        <v>0</v>
      </c>
      <c r="G157" s="417">
        <v>0</v>
      </c>
      <c r="H157" s="419">
        <v>0</v>
      </c>
      <c r="I157" s="416">
        <v>9.3600000000000003E-2</v>
      </c>
      <c r="J157" s="417">
        <v>9.3600000000000003E-2</v>
      </c>
      <c r="K157" s="420" t="s">
        <v>283</v>
      </c>
    </row>
    <row r="158" spans="1:11" ht="14.4" customHeight="1" thickBot="1" x14ac:dyDescent="0.35">
      <c r="A158" s="433" t="s">
        <v>403</v>
      </c>
      <c r="B158" s="411">
        <v>0</v>
      </c>
      <c r="C158" s="411">
        <v>0</v>
      </c>
      <c r="D158" s="412">
        <v>0</v>
      </c>
      <c r="E158" s="413">
        <v>1</v>
      </c>
      <c r="F158" s="411">
        <v>0</v>
      </c>
      <c r="G158" s="412">
        <v>0</v>
      </c>
      <c r="H158" s="414">
        <v>0</v>
      </c>
      <c r="I158" s="411">
        <v>9.3600000000000003E-2</v>
      </c>
      <c r="J158" s="412">
        <v>9.3600000000000003E-2</v>
      </c>
      <c r="K158" s="422" t="s">
        <v>283</v>
      </c>
    </row>
    <row r="159" spans="1:11" ht="14.4" customHeight="1" thickBot="1" x14ac:dyDescent="0.35">
      <c r="A159" s="432" t="s">
        <v>404</v>
      </c>
      <c r="B159" s="416">
        <v>4344.0000000011396</v>
      </c>
      <c r="C159" s="416">
        <v>2256.0573199999999</v>
      </c>
      <c r="D159" s="417">
        <v>-2087.9426800011402</v>
      </c>
      <c r="E159" s="423">
        <v>0.51935021178600005</v>
      </c>
      <c r="F159" s="416">
        <v>4783.00047958499</v>
      </c>
      <c r="G159" s="417">
        <v>2790.0836130912398</v>
      </c>
      <c r="H159" s="419">
        <v>250.11564999999999</v>
      </c>
      <c r="I159" s="416">
        <v>1527.9971</v>
      </c>
      <c r="J159" s="417">
        <v>-1262.08651309124</v>
      </c>
      <c r="K159" s="424">
        <v>0.31946413271700003</v>
      </c>
    </row>
    <row r="160" spans="1:11" ht="14.4" customHeight="1" thickBot="1" x14ac:dyDescent="0.35">
      <c r="A160" s="433" t="s">
        <v>405</v>
      </c>
      <c r="B160" s="411">
        <v>1860.00000000049</v>
      </c>
      <c r="C160" s="411">
        <v>810.67801999999995</v>
      </c>
      <c r="D160" s="412">
        <v>-1049.3219800004899</v>
      </c>
      <c r="E160" s="413">
        <v>0.43584839784899998</v>
      </c>
      <c r="F160" s="411">
        <v>2083.0002088596102</v>
      </c>
      <c r="G160" s="412">
        <v>1215.08345516811</v>
      </c>
      <c r="H160" s="414">
        <v>99.102519999999998</v>
      </c>
      <c r="I160" s="411">
        <v>598.05322999999999</v>
      </c>
      <c r="J160" s="412">
        <v>-617.03022516810802</v>
      </c>
      <c r="K160" s="415">
        <v>0.28711145944900002</v>
      </c>
    </row>
    <row r="161" spans="1:11" ht="14.4" customHeight="1" thickBot="1" x14ac:dyDescent="0.35">
      <c r="A161" s="433" t="s">
        <v>406</v>
      </c>
      <c r="B161" s="411">
        <v>2484.0000000006498</v>
      </c>
      <c r="C161" s="411">
        <v>1445.3793000000001</v>
      </c>
      <c r="D161" s="412">
        <v>-1038.62070000065</v>
      </c>
      <c r="E161" s="413">
        <v>0.58187572463699999</v>
      </c>
      <c r="F161" s="411">
        <v>2700.0002707253698</v>
      </c>
      <c r="G161" s="412">
        <v>1575.00015792314</v>
      </c>
      <c r="H161" s="414">
        <v>151.01312999999999</v>
      </c>
      <c r="I161" s="411">
        <v>929.94386999999995</v>
      </c>
      <c r="J161" s="412">
        <v>-645.05628792313496</v>
      </c>
      <c r="K161" s="415">
        <v>0.34442362102000001</v>
      </c>
    </row>
    <row r="162" spans="1:11" ht="14.4" customHeight="1" thickBot="1" x14ac:dyDescent="0.35">
      <c r="A162" s="432" t="s">
        <v>407</v>
      </c>
      <c r="B162" s="416">
        <v>0</v>
      </c>
      <c r="C162" s="416">
        <v>104.92018</v>
      </c>
      <c r="D162" s="417">
        <v>104.92018</v>
      </c>
      <c r="E162" s="418" t="s">
        <v>253</v>
      </c>
      <c r="F162" s="416">
        <v>0</v>
      </c>
      <c r="G162" s="417">
        <v>0</v>
      </c>
      <c r="H162" s="419">
        <v>0</v>
      </c>
      <c r="I162" s="416">
        <v>73.123750000000001</v>
      </c>
      <c r="J162" s="417">
        <v>73.123750000000001</v>
      </c>
      <c r="K162" s="420" t="s">
        <v>253</v>
      </c>
    </row>
    <row r="163" spans="1:11" ht="14.4" customHeight="1" thickBot="1" x14ac:dyDescent="0.35">
      <c r="A163" s="433" t="s">
        <v>408</v>
      </c>
      <c r="B163" s="411">
        <v>0</v>
      </c>
      <c r="C163" s="411">
        <v>19.59929</v>
      </c>
      <c r="D163" s="412">
        <v>19.59929</v>
      </c>
      <c r="E163" s="421" t="s">
        <v>253</v>
      </c>
      <c r="F163" s="411">
        <v>0</v>
      </c>
      <c r="G163" s="412">
        <v>0</v>
      </c>
      <c r="H163" s="414">
        <v>0</v>
      </c>
      <c r="I163" s="411">
        <v>14.497579999999999</v>
      </c>
      <c r="J163" s="412">
        <v>14.497579999999999</v>
      </c>
      <c r="K163" s="422" t="s">
        <v>253</v>
      </c>
    </row>
    <row r="164" spans="1:11" ht="14.4" customHeight="1" thickBot="1" x14ac:dyDescent="0.35">
      <c r="A164" s="433" t="s">
        <v>409</v>
      </c>
      <c r="B164" s="411">
        <v>0</v>
      </c>
      <c r="C164" s="411">
        <v>85.320890000000006</v>
      </c>
      <c r="D164" s="412">
        <v>85.320890000000006</v>
      </c>
      <c r="E164" s="421" t="s">
        <v>253</v>
      </c>
      <c r="F164" s="411">
        <v>0</v>
      </c>
      <c r="G164" s="412">
        <v>0</v>
      </c>
      <c r="H164" s="414">
        <v>0</v>
      </c>
      <c r="I164" s="411">
        <v>58.626170000000002</v>
      </c>
      <c r="J164" s="412">
        <v>58.626170000000002</v>
      </c>
      <c r="K164" s="422" t="s">
        <v>253</v>
      </c>
    </row>
    <row r="165" spans="1:11" ht="14.4" customHeight="1" thickBot="1" x14ac:dyDescent="0.35">
      <c r="A165" s="430" t="s">
        <v>410</v>
      </c>
      <c r="B165" s="411">
        <v>4</v>
      </c>
      <c r="C165" s="411">
        <v>18.33436</v>
      </c>
      <c r="D165" s="412">
        <v>14.33436</v>
      </c>
      <c r="E165" s="413">
        <v>4.5835900000000001</v>
      </c>
      <c r="F165" s="411">
        <v>6.6447614319869999</v>
      </c>
      <c r="G165" s="412">
        <v>3.876110835325</v>
      </c>
      <c r="H165" s="414">
        <v>0</v>
      </c>
      <c r="I165" s="411">
        <v>43.89611</v>
      </c>
      <c r="J165" s="412">
        <v>40.019999164673997</v>
      </c>
      <c r="K165" s="415">
        <v>6.6061228005399997</v>
      </c>
    </row>
    <row r="166" spans="1:11" ht="14.4" customHeight="1" thickBot="1" x14ac:dyDescent="0.35">
      <c r="A166" s="431" t="s">
        <v>411</v>
      </c>
      <c r="B166" s="411">
        <v>0</v>
      </c>
      <c r="C166" s="411">
        <v>12.881069999999999</v>
      </c>
      <c r="D166" s="412">
        <v>12.881069999999999</v>
      </c>
      <c r="E166" s="421" t="s">
        <v>253</v>
      </c>
      <c r="F166" s="411">
        <v>0</v>
      </c>
      <c r="G166" s="412">
        <v>0</v>
      </c>
      <c r="H166" s="414">
        <v>0</v>
      </c>
      <c r="I166" s="411">
        <v>1.6020000000000001</v>
      </c>
      <c r="J166" s="412">
        <v>1.6020000000000001</v>
      </c>
      <c r="K166" s="422" t="s">
        <v>253</v>
      </c>
    </row>
    <row r="167" spans="1:11" ht="14.4" customHeight="1" thickBot="1" x14ac:dyDescent="0.35">
      <c r="A167" s="432" t="s">
        <v>412</v>
      </c>
      <c r="B167" s="416">
        <v>0</v>
      </c>
      <c r="C167" s="416">
        <v>12.881069999999999</v>
      </c>
      <c r="D167" s="417">
        <v>12.881069999999999</v>
      </c>
      <c r="E167" s="418" t="s">
        <v>253</v>
      </c>
      <c r="F167" s="416">
        <v>0</v>
      </c>
      <c r="G167" s="417">
        <v>0</v>
      </c>
      <c r="H167" s="419">
        <v>0</v>
      </c>
      <c r="I167" s="416">
        <v>1.6020000000000001</v>
      </c>
      <c r="J167" s="417">
        <v>1.6020000000000001</v>
      </c>
      <c r="K167" s="420" t="s">
        <v>253</v>
      </c>
    </row>
    <row r="168" spans="1:11" ht="14.4" customHeight="1" thickBot="1" x14ac:dyDescent="0.35">
      <c r="A168" s="433" t="s">
        <v>413</v>
      </c>
      <c r="B168" s="411">
        <v>0</v>
      </c>
      <c r="C168" s="411">
        <v>12.881069999999999</v>
      </c>
      <c r="D168" s="412">
        <v>12.881069999999999</v>
      </c>
      <c r="E168" s="421" t="s">
        <v>253</v>
      </c>
      <c r="F168" s="411">
        <v>0</v>
      </c>
      <c r="G168" s="412">
        <v>0</v>
      </c>
      <c r="H168" s="414">
        <v>0</v>
      </c>
      <c r="I168" s="411">
        <v>1.6020000000000001</v>
      </c>
      <c r="J168" s="412">
        <v>1.6020000000000001</v>
      </c>
      <c r="K168" s="422" t="s">
        <v>253</v>
      </c>
    </row>
    <row r="169" spans="1:11" ht="14.4" customHeight="1" thickBot="1" x14ac:dyDescent="0.35">
      <c r="A169" s="436" t="s">
        <v>414</v>
      </c>
      <c r="B169" s="416">
        <v>4</v>
      </c>
      <c r="C169" s="416">
        <v>5.45329</v>
      </c>
      <c r="D169" s="417">
        <v>1.45329</v>
      </c>
      <c r="E169" s="423">
        <v>1.3633225</v>
      </c>
      <c r="F169" s="416">
        <v>6.6447614319869999</v>
      </c>
      <c r="G169" s="417">
        <v>3.876110835325</v>
      </c>
      <c r="H169" s="419">
        <v>0</v>
      </c>
      <c r="I169" s="416">
        <v>42.294110000000003</v>
      </c>
      <c r="J169" s="417">
        <v>38.417999164674001</v>
      </c>
      <c r="K169" s="424">
        <v>6.3650306234320002</v>
      </c>
    </row>
    <row r="170" spans="1:11" ht="14.4" customHeight="1" thickBot="1" x14ac:dyDescent="0.35">
      <c r="A170" s="432" t="s">
        <v>415</v>
      </c>
      <c r="B170" s="416">
        <v>0</v>
      </c>
      <c r="C170" s="416">
        <v>1.58E-3</v>
      </c>
      <c r="D170" s="417">
        <v>1.58E-3</v>
      </c>
      <c r="E170" s="418" t="s">
        <v>253</v>
      </c>
      <c r="F170" s="416">
        <v>0</v>
      </c>
      <c r="G170" s="417">
        <v>0</v>
      </c>
      <c r="H170" s="419">
        <v>0</v>
      </c>
      <c r="I170" s="416">
        <v>7.2999999999999996E-4</v>
      </c>
      <c r="J170" s="417">
        <v>7.2999999999999996E-4</v>
      </c>
      <c r="K170" s="420" t="s">
        <v>253</v>
      </c>
    </row>
    <row r="171" spans="1:11" ht="14.4" customHeight="1" thickBot="1" x14ac:dyDescent="0.35">
      <c r="A171" s="433" t="s">
        <v>416</v>
      </c>
      <c r="B171" s="411">
        <v>0</v>
      </c>
      <c r="C171" s="411">
        <v>1.58E-3</v>
      </c>
      <c r="D171" s="412">
        <v>1.58E-3</v>
      </c>
      <c r="E171" s="421" t="s">
        <v>253</v>
      </c>
      <c r="F171" s="411">
        <v>0</v>
      </c>
      <c r="G171" s="412">
        <v>0</v>
      </c>
      <c r="H171" s="414">
        <v>0</v>
      </c>
      <c r="I171" s="411">
        <v>7.2999999999999996E-4</v>
      </c>
      <c r="J171" s="412">
        <v>7.2999999999999996E-4</v>
      </c>
      <c r="K171" s="422" t="s">
        <v>253</v>
      </c>
    </row>
    <row r="172" spans="1:11" ht="14.4" customHeight="1" thickBot="1" x14ac:dyDescent="0.35">
      <c r="A172" s="432" t="s">
        <v>417</v>
      </c>
      <c r="B172" s="416">
        <v>4</v>
      </c>
      <c r="C172" s="416">
        <v>5.37188</v>
      </c>
      <c r="D172" s="417">
        <v>1.37188</v>
      </c>
      <c r="E172" s="423">
        <v>1.34297</v>
      </c>
      <c r="F172" s="416">
        <v>6.6447614319869999</v>
      </c>
      <c r="G172" s="417">
        <v>3.876110835325</v>
      </c>
      <c r="H172" s="419">
        <v>0</v>
      </c>
      <c r="I172" s="416">
        <v>42.293379999999999</v>
      </c>
      <c r="J172" s="417">
        <v>38.417269164674003</v>
      </c>
      <c r="K172" s="424">
        <v>6.3649207624519999</v>
      </c>
    </row>
    <row r="173" spans="1:11" ht="14.4" customHeight="1" thickBot="1" x14ac:dyDescent="0.35">
      <c r="A173" s="433" t="s">
        <v>418</v>
      </c>
      <c r="B173" s="411">
        <v>0</v>
      </c>
      <c r="C173" s="411">
        <v>0</v>
      </c>
      <c r="D173" s="412">
        <v>0</v>
      </c>
      <c r="E173" s="413">
        <v>1</v>
      </c>
      <c r="F173" s="411">
        <v>0</v>
      </c>
      <c r="G173" s="412">
        <v>0</v>
      </c>
      <c r="H173" s="414">
        <v>0</v>
      </c>
      <c r="I173" s="411">
        <v>17.5</v>
      </c>
      <c r="J173" s="412">
        <v>17.5</v>
      </c>
      <c r="K173" s="422" t="s">
        <v>283</v>
      </c>
    </row>
    <row r="174" spans="1:11" ht="14.4" customHeight="1" thickBot="1" x14ac:dyDescent="0.35">
      <c r="A174" s="433" t="s">
        <v>419</v>
      </c>
      <c r="B174" s="411">
        <v>4</v>
      </c>
      <c r="C174" s="411">
        <v>5.37188</v>
      </c>
      <c r="D174" s="412">
        <v>1.37188</v>
      </c>
      <c r="E174" s="413">
        <v>1.34297</v>
      </c>
      <c r="F174" s="411">
        <v>6.6447614319869999</v>
      </c>
      <c r="G174" s="412">
        <v>3.876110835325</v>
      </c>
      <c r="H174" s="414">
        <v>0</v>
      </c>
      <c r="I174" s="411">
        <v>24.793379999999999</v>
      </c>
      <c r="J174" s="412">
        <v>20.917269164674</v>
      </c>
      <c r="K174" s="415">
        <v>3.7312671423600001</v>
      </c>
    </row>
    <row r="175" spans="1:11" ht="14.4" customHeight="1" thickBot="1" x14ac:dyDescent="0.35">
      <c r="A175" s="432" t="s">
        <v>420</v>
      </c>
      <c r="B175" s="416">
        <v>0</v>
      </c>
      <c r="C175" s="416">
        <v>7.9829999999999998E-2</v>
      </c>
      <c r="D175" s="417">
        <v>7.9829999999999998E-2</v>
      </c>
      <c r="E175" s="418" t="s">
        <v>283</v>
      </c>
      <c r="F175" s="416">
        <v>0</v>
      </c>
      <c r="G175" s="417">
        <v>0</v>
      </c>
      <c r="H175" s="419">
        <v>0</v>
      </c>
      <c r="I175" s="416">
        <v>0</v>
      </c>
      <c r="J175" s="417">
        <v>0</v>
      </c>
      <c r="K175" s="420" t="s">
        <v>253</v>
      </c>
    </row>
    <row r="176" spans="1:11" ht="14.4" customHeight="1" thickBot="1" x14ac:dyDescent="0.35">
      <c r="A176" s="433" t="s">
        <v>421</v>
      </c>
      <c r="B176" s="411">
        <v>0</v>
      </c>
      <c r="C176" s="411">
        <v>7.9829999999999998E-2</v>
      </c>
      <c r="D176" s="412">
        <v>7.9829999999999998E-2</v>
      </c>
      <c r="E176" s="421" t="s">
        <v>283</v>
      </c>
      <c r="F176" s="411">
        <v>0</v>
      </c>
      <c r="G176" s="412">
        <v>0</v>
      </c>
      <c r="H176" s="414">
        <v>0</v>
      </c>
      <c r="I176" s="411">
        <v>0</v>
      </c>
      <c r="J176" s="412">
        <v>0</v>
      </c>
      <c r="K176" s="422" t="s">
        <v>253</v>
      </c>
    </row>
    <row r="177" spans="1:11" ht="14.4" customHeight="1" thickBot="1" x14ac:dyDescent="0.35">
      <c r="A177" s="430" t="s">
        <v>422</v>
      </c>
      <c r="B177" s="411">
        <v>0</v>
      </c>
      <c r="C177" s="411">
        <v>0</v>
      </c>
      <c r="D177" s="412">
        <v>0</v>
      </c>
      <c r="E177" s="413">
        <v>1</v>
      </c>
      <c r="F177" s="411">
        <v>0</v>
      </c>
      <c r="G177" s="412">
        <v>0</v>
      </c>
      <c r="H177" s="414">
        <v>1.048</v>
      </c>
      <c r="I177" s="411">
        <v>4.1920000000000002</v>
      </c>
      <c r="J177" s="412">
        <v>4.1920000000000002</v>
      </c>
      <c r="K177" s="422" t="s">
        <v>283</v>
      </c>
    </row>
    <row r="178" spans="1:11" ht="14.4" customHeight="1" thickBot="1" x14ac:dyDescent="0.35">
      <c r="A178" s="436" t="s">
        <v>423</v>
      </c>
      <c r="B178" s="416">
        <v>0</v>
      </c>
      <c r="C178" s="416">
        <v>0</v>
      </c>
      <c r="D178" s="417">
        <v>0</v>
      </c>
      <c r="E178" s="423">
        <v>1</v>
      </c>
      <c r="F178" s="416">
        <v>0</v>
      </c>
      <c r="G178" s="417">
        <v>0</v>
      </c>
      <c r="H178" s="419">
        <v>1.048</v>
      </c>
      <c r="I178" s="416">
        <v>4.1920000000000002</v>
      </c>
      <c r="J178" s="417">
        <v>4.1920000000000002</v>
      </c>
      <c r="K178" s="420" t="s">
        <v>283</v>
      </c>
    </row>
    <row r="179" spans="1:11" ht="14.4" customHeight="1" thickBot="1" x14ac:dyDescent="0.35">
      <c r="A179" s="435" t="s">
        <v>424</v>
      </c>
      <c r="B179" s="411">
        <v>0</v>
      </c>
      <c r="C179" s="411">
        <v>0</v>
      </c>
      <c r="D179" s="412">
        <v>0</v>
      </c>
      <c r="E179" s="413">
        <v>1</v>
      </c>
      <c r="F179" s="411">
        <v>0</v>
      </c>
      <c r="G179" s="412">
        <v>0</v>
      </c>
      <c r="H179" s="414">
        <v>1.048</v>
      </c>
      <c r="I179" s="411">
        <v>4.1920000000000002</v>
      </c>
      <c r="J179" s="412">
        <v>4.1920000000000002</v>
      </c>
      <c r="K179" s="422" t="s">
        <v>283</v>
      </c>
    </row>
    <row r="180" spans="1:11" ht="14.4" customHeight="1" thickBot="1" x14ac:dyDescent="0.35">
      <c r="A180" s="433" t="s">
        <v>425</v>
      </c>
      <c r="B180" s="411">
        <v>0</v>
      </c>
      <c r="C180" s="411">
        <v>0</v>
      </c>
      <c r="D180" s="412">
        <v>0</v>
      </c>
      <c r="E180" s="413">
        <v>1</v>
      </c>
      <c r="F180" s="411">
        <v>0</v>
      </c>
      <c r="G180" s="412">
        <v>0</v>
      </c>
      <c r="H180" s="414">
        <v>1.048</v>
      </c>
      <c r="I180" s="411">
        <v>4.1920000000000002</v>
      </c>
      <c r="J180" s="412">
        <v>4.1920000000000002</v>
      </c>
      <c r="K180" s="422" t="s">
        <v>283</v>
      </c>
    </row>
    <row r="181" spans="1:11" ht="14.4" customHeight="1" thickBot="1" x14ac:dyDescent="0.35">
      <c r="A181" s="429" t="s">
        <v>426</v>
      </c>
      <c r="B181" s="411">
        <v>1677.07895837359</v>
      </c>
      <c r="C181" s="411">
        <v>1594.85402</v>
      </c>
      <c r="D181" s="412">
        <v>-82.224938373590007</v>
      </c>
      <c r="E181" s="413">
        <v>0.95097133741700002</v>
      </c>
      <c r="F181" s="411">
        <v>1642.8169759145101</v>
      </c>
      <c r="G181" s="412">
        <v>958.30990261679801</v>
      </c>
      <c r="H181" s="414">
        <v>168.06885</v>
      </c>
      <c r="I181" s="411">
        <v>956.79187000000002</v>
      </c>
      <c r="J181" s="412">
        <v>-1.518032616797</v>
      </c>
      <c r="K181" s="415">
        <v>0.582409290887</v>
      </c>
    </row>
    <row r="182" spans="1:11" ht="14.4" customHeight="1" thickBot="1" x14ac:dyDescent="0.35">
      <c r="A182" s="434" t="s">
        <v>427</v>
      </c>
      <c r="B182" s="416">
        <v>1677.07895837359</v>
      </c>
      <c r="C182" s="416">
        <v>1594.85402</v>
      </c>
      <c r="D182" s="417">
        <v>-82.224938373590007</v>
      </c>
      <c r="E182" s="423">
        <v>0.95097133741700002</v>
      </c>
      <c r="F182" s="416">
        <v>1642.8169759145101</v>
      </c>
      <c r="G182" s="417">
        <v>958.30990261679801</v>
      </c>
      <c r="H182" s="419">
        <v>168.06885</v>
      </c>
      <c r="I182" s="416">
        <v>956.79187000000002</v>
      </c>
      <c r="J182" s="417">
        <v>-1.518032616797</v>
      </c>
      <c r="K182" s="424">
        <v>0.582409290887</v>
      </c>
    </row>
    <row r="183" spans="1:11" ht="14.4" customHeight="1" thickBot="1" x14ac:dyDescent="0.35">
      <c r="A183" s="436" t="s">
        <v>54</v>
      </c>
      <c r="B183" s="416">
        <v>1677.07895837359</v>
      </c>
      <c r="C183" s="416">
        <v>1594.85402</v>
      </c>
      <c r="D183" s="417">
        <v>-82.224938373590007</v>
      </c>
      <c r="E183" s="423">
        <v>0.95097133741700002</v>
      </c>
      <c r="F183" s="416">
        <v>1642.8169759145101</v>
      </c>
      <c r="G183" s="417">
        <v>958.30990261679801</v>
      </c>
      <c r="H183" s="419">
        <v>168.06885</v>
      </c>
      <c r="I183" s="416">
        <v>956.79187000000002</v>
      </c>
      <c r="J183" s="417">
        <v>-1.518032616797</v>
      </c>
      <c r="K183" s="424">
        <v>0.582409290887</v>
      </c>
    </row>
    <row r="184" spans="1:11" ht="14.4" customHeight="1" thickBot="1" x14ac:dyDescent="0.35">
      <c r="A184" s="432" t="s">
        <v>428</v>
      </c>
      <c r="B184" s="416">
        <v>21.673197557361998</v>
      </c>
      <c r="C184" s="416">
        <v>20.23725</v>
      </c>
      <c r="D184" s="417">
        <v>-1.435947557362</v>
      </c>
      <c r="E184" s="423">
        <v>0.93374546817199999</v>
      </c>
      <c r="F184" s="416">
        <v>21.875774719830002</v>
      </c>
      <c r="G184" s="417">
        <v>12.760868586567</v>
      </c>
      <c r="H184" s="419">
        <v>1.6859999999999999</v>
      </c>
      <c r="I184" s="416">
        <v>11.802</v>
      </c>
      <c r="J184" s="417">
        <v>-0.95886858656700003</v>
      </c>
      <c r="K184" s="424">
        <v>0.53950089316299998</v>
      </c>
    </row>
    <row r="185" spans="1:11" ht="14.4" customHeight="1" thickBot="1" x14ac:dyDescent="0.35">
      <c r="A185" s="433" t="s">
        <v>429</v>
      </c>
      <c r="B185" s="411">
        <v>21.673197557361998</v>
      </c>
      <c r="C185" s="411">
        <v>20.23725</v>
      </c>
      <c r="D185" s="412">
        <v>-1.435947557362</v>
      </c>
      <c r="E185" s="413">
        <v>0.93374546817199999</v>
      </c>
      <c r="F185" s="411">
        <v>21.875774719830002</v>
      </c>
      <c r="G185" s="412">
        <v>12.760868586567</v>
      </c>
      <c r="H185" s="414">
        <v>1.6859999999999999</v>
      </c>
      <c r="I185" s="411">
        <v>11.802</v>
      </c>
      <c r="J185" s="412">
        <v>-0.95886858656700003</v>
      </c>
      <c r="K185" s="415">
        <v>0.53950089316299998</v>
      </c>
    </row>
    <row r="186" spans="1:11" ht="14.4" customHeight="1" thickBot="1" x14ac:dyDescent="0.35">
      <c r="A186" s="432" t="s">
        <v>430</v>
      </c>
      <c r="B186" s="416">
        <v>11.871174505629</v>
      </c>
      <c r="C186" s="416">
        <v>9.2784999999999993</v>
      </c>
      <c r="D186" s="417">
        <v>-2.5926745056290001</v>
      </c>
      <c r="E186" s="423">
        <v>0.78159915816199999</v>
      </c>
      <c r="F186" s="416">
        <v>14.364339057459</v>
      </c>
      <c r="G186" s="417">
        <v>8.3791977835170002</v>
      </c>
      <c r="H186" s="419">
        <v>0.51449999999999996</v>
      </c>
      <c r="I186" s="416">
        <v>6.7035</v>
      </c>
      <c r="J186" s="417">
        <v>-1.6756977835169999</v>
      </c>
      <c r="K186" s="424">
        <v>0.466676536468</v>
      </c>
    </row>
    <row r="187" spans="1:11" ht="14.4" customHeight="1" thickBot="1" x14ac:dyDescent="0.35">
      <c r="A187" s="433" t="s">
        <v>431</v>
      </c>
      <c r="B187" s="411">
        <v>2.5884645362429999</v>
      </c>
      <c r="C187" s="411">
        <v>2.59</v>
      </c>
      <c r="D187" s="412">
        <v>1.5354637559999999E-3</v>
      </c>
      <c r="E187" s="413">
        <v>1.00059319482</v>
      </c>
      <c r="F187" s="411">
        <v>5.7104167975660003</v>
      </c>
      <c r="G187" s="412">
        <v>3.331076465247</v>
      </c>
      <c r="H187" s="414">
        <v>0</v>
      </c>
      <c r="I187" s="411">
        <v>2.2200000000000002</v>
      </c>
      <c r="J187" s="412">
        <v>-1.111076465247</v>
      </c>
      <c r="K187" s="415">
        <v>0.38876321618800003</v>
      </c>
    </row>
    <row r="188" spans="1:11" ht="14.4" customHeight="1" thickBot="1" x14ac:dyDescent="0.35">
      <c r="A188" s="433" t="s">
        <v>432</v>
      </c>
      <c r="B188" s="411">
        <v>9.2827099693859996</v>
      </c>
      <c r="C188" s="411">
        <v>6.6885000000000003</v>
      </c>
      <c r="D188" s="412">
        <v>-2.5942099693860001</v>
      </c>
      <c r="E188" s="413">
        <v>0.72053312255299995</v>
      </c>
      <c r="F188" s="411">
        <v>8.6539222598919991</v>
      </c>
      <c r="G188" s="412">
        <v>5.0481213182699998</v>
      </c>
      <c r="H188" s="414">
        <v>0.51449999999999996</v>
      </c>
      <c r="I188" s="411">
        <v>4.4835000000000003</v>
      </c>
      <c r="J188" s="412">
        <v>-0.56462131826999995</v>
      </c>
      <c r="K188" s="415">
        <v>0.51808877701300005</v>
      </c>
    </row>
    <row r="189" spans="1:11" ht="14.4" customHeight="1" thickBot="1" x14ac:dyDescent="0.35">
      <c r="A189" s="432" t="s">
        <v>433</v>
      </c>
      <c r="B189" s="416">
        <v>46.48942695961</v>
      </c>
      <c r="C189" s="416">
        <v>39.592919999999999</v>
      </c>
      <c r="D189" s="417">
        <v>-6.8965069596099999</v>
      </c>
      <c r="E189" s="423">
        <v>0.85165429193999997</v>
      </c>
      <c r="F189" s="416">
        <v>32.360348643312001</v>
      </c>
      <c r="G189" s="417">
        <v>18.876870041932001</v>
      </c>
      <c r="H189" s="419">
        <v>2.3586</v>
      </c>
      <c r="I189" s="416">
        <v>19.854810000000001</v>
      </c>
      <c r="J189" s="417">
        <v>0.97793995806699996</v>
      </c>
      <c r="K189" s="424">
        <v>0.613553649215</v>
      </c>
    </row>
    <row r="190" spans="1:11" ht="14.4" customHeight="1" thickBot="1" x14ac:dyDescent="0.35">
      <c r="A190" s="433" t="s">
        <v>434</v>
      </c>
      <c r="B190" s="411">
        <v>46.48942695961</v>
      </c>
      <c r="C190" s="411">
        <v>39.592919999999999</v>
      </c>
      <c r="D190" s="412">
        <v>-6.8965069596099999</v>
      </c>
      <c r="E190" s="413">
        <v>0.85165429193999997</v>
      </c>
      <c r="F190" s="411">
        <v>32.360348643312001</v>
      </c>
      <c r="G190" s="412">
        <v>18.876870041932001</v>
      </c>
      <c r="H190" s="414">
        <v>2.3586</v>
      </c>
      <c r="I190" s="411">
        <v>19.854810000000001</v>
      </c>
      <c r="J190" s="412">
        <v>0.97793995806699996</v>
      </c>
      <c r="K190" s="415">
        <v>0.613553649215</v>
      </c>
    </row>
    <row r="191" spans="1:11" ht="14.4" customHeight="1" thickBot="1" x14ac:dyDescent="0.35">
      <c r="A191" s="432" t="s">
        <v>435</v>
      </c>
      <c r="B191" s="416">
        <v>0</v>
      </c>
      <c r="C191" s="416">
        <v>2.3210000000000002</v>
      </c>
      <c r="D191" s="417">
        <v>2.3210000000000002</v>
      </c>
      <c r="E191" s="418" t="s">
        <v>253</v>
      </c>
      <c r="F191" s="416">
        <v>0</v>
      </c>
      <c r="G191" s="417">
        <v>0</v>
      </c>
      <c r="H191" s="419">
        <v>5.6000000000000001E-2</v>
      </c>
      <c r="I191" s="416">
        <v>1.494</v>
      </c>
      <c r="J191" s="417">
        <v>1.494</v>
      </c>
      <c r="K191" s="420" t="s">
        <v>283</v>
      </c>
    </row>
    <row r="192" spans="1:11" ht="14.4" customHeight="1" thickBot="1" x14ac:dyDescent="0.35">
      <c r="A192" s="433" t="s">
        <v>436</v>
      </c>
      <c r="B192" s="411">
        <v>0</v>
      </c>
      <c r="C192" s="411">
        <v>2.3210000000000002</v>
      </c>
      <c r="D192" s="412">
        <v>2.3210000000000002</v>
      </c>
      <c r="E192" s="421" t="s">
        <v>253</v>
      </c>
      <c r="F192" s="411">
        <v>0</v>
      </c>
      <c r="G192" s="412">
        <v>0</v>
      </c>
      <c r="H192" s="414">
        <v>5.6000000000000001E-2</v>
      </c>
      <c r="I192" s="411">
        <v>1.494</v>
      </c>
      <c r="J192" s="412">
        <v>1.494</v>
      </c>
      <c r="K192" s="422" t="s">
        <v>283</v>
      </c>
    </row>
    <row r="193" spans="1:11" ht="14.4" customHeight="1" thickBot="1" x14ac:dyDescent="0.35">
      <c r="A193" s="432" t="s">
        <v>437</v>
      </c>
      <c r="B193" s="416">
        <v>439</v>
      </c>
      <c r="C193" s="416">
        <v>400.04279000000002</v>
      </c>
      <c r="D193" s="417">
        <v>-38.957209999999002</v>
      </c>
      <c r="E193" s="423">
        <v>0.91125920273299998</v>
      </c>
      <c r="F193" s="416">
        <v>359.98565448125299</v>
      </c>
      <c r="G193" s="417">
        <v>209.99163178073101</v>
      </c>
      <c r="H193" s="419">
        <v>21.788360000000001</v>
      </c>
      <c r="I193" s="416">
        <v>187.2681</v>
      </c>
      <c r="J193" s="417">
        <v>-22.723531780729999</v>
      </c>
      <c r="K193" s="424">
        <v>0.52020989633500003</v>
      </c>
    </row>
    <row r="194" spans="1:11" ht="14.4" customHeight="1" thickBot="1" x14ac:dyDescent="0.35">
      <c r="A194" s="433" t="s">
        <v>438</v>
      </c>
      <c r="B194" s="411">
        <v>439</v>
      </c>
      <c r="C194" s="411">
        <v>400.04279000000002</v>
      </c>
      <c r="D194" s="412">
        <v>-38.957209999999002</v>
      </c>
      <c r="E194" s="413">
        <v>0.91125920273299998</v>
      </c>
      <c r="F194" s="411">
        <v>359.98565448125299</v>
      </c>
      <c r="G194" s="412">
        <v>209.99163178073101</v>
      </c>
      <c r="H194" s="414">
        <v>21.788360000000001</v>
      </c>
      <c r="I194" s="411">
        <v>187.2681</v>
      </c>
      <c r="J194" s="412">
        <v>-22.723531780729999</v>
      </c>
      <c r="K194" s="415">
        <v>0.52020989633500003</v>
      </c>
    </row>
    <row r="195" spans="1:11" ht="14.4" customHeight="1" thickBot="1" x14ac:dyDescent="0.35">
      <c r="A195" s="432" t="s">
        <v>439</v>
      </c>
      <c r="B195" s="416">
        <v>0</v>
      </c>
      <c r="C195" s="416">
        <v>0.11</v>
      </c>
      <c r="D195" s="417">
        <v>0.11</v>
      </c>
      <c r="E195" s="418" t="s">
        <v>283</v>
      </c>
      <c r="F195" s="416">
        <v>0</v>
      </c>
      <c r="G195" s="417">
        <v>0</v>
      </c>
      <c r="H195" s="419">
        <v>1.6389899999999999</v>
      </c>
      <c r="I195" s="416">
        <v>6.5711899999999996</v>
      </c>
      <c r="J195" s="417">
        <v>6.5711899999999996</v>
      </c>
      <c r="K195" s="420" t="s">
        <v>283</v>
      </c>
    </row>
    <row r="196" spans="1:11" ht="14.4" customHeight="1" thickBot="1" x14ac:dyDescent="0.35">
      <c r="A196" s="433" t="s">
        <v>440</v>
      </c>
      <c r="B196" s="411">
        <v>0</v>
      </c>
      <c r="C196" s="411">
        <v>0.11</v>
      </c>
      <c r="D196" s="412">
        <v>0.11</v>
      </c>
      <c r="E196" s="421" t="s">
        <v>283</v>
      </c>
      <c r="F196" s="411">
        <v>0</v>
      </c>
      <c r="G196" s="412">
        <v>0</v>
      </c>
      <c r="H196" s="414">
        <v>0</v>
      </c>
      <c r="I196" s="411">
        <v>0</v>
      </c>
      <c r="J196" s="412">
        <v>0</v>
      </c>
      <c r="K196" s="415">
        <v>0</v>
      </c>
    </row>
    <row r="197" spans="1:11" ht="14.4" customHeight="1" thickBot="1" x14ac:dyDescent="0.35">
      <c r="A197" s="433" t="s">
        <v>441</v>
      </c>
      <c r="B197" s="411">
        <v>0</v>
      </c>
      <c r="C197" s="411">
        <v>0</v>
      </c>
      <c r="D197" s="412">
        <v>0</v>
      </c>
      <c r="E197" s="413">
        <v>1</v>
      </c>
      <c r="F197" s="411">
        <v>0</v>
      </c>
      <c r="G197" s="412">
        <v>0</v>
      </c>
      <c r="H197" s="414">
        <v>1.6389899999999999</v>
      </c>
      <c r="I197" s="411">
        <v>6.5711899999999996</v>
      </c>
      <c r="J197" s="412">
        <v>6.5711899999999996</v>
      </c>
      <c r="K197" s="422" t="s">
        <v>283</v>
      </c>
    </row>
    <row r="198" spans="1:11" ht="14.4" customHeight="1" thickBot="1" x14ac:dyDescent="0.35">
      <c r="A198" s="432" t="s">
        <v>442</v>
      </c>
      <c r="B198" s="416">
        <v>1158.0451593509899</v>
      </c>
      <c r="C198" s="416">
        <v>1123.2715599999999</v>
      </c>
      <c r="D198" s="417">
        <v>-34.773599350988</v>
      </c>
      <c r="E198" s="423">
        <v>0.96997215603300002</v>
      </c>
      <c r="F198" s="416">
        <v>1214.2308590126599</v>
      </c>
      <c r="G198" s="417">
        <v>708.30133442404895</v>
      </c>
      <c r="H198" s="419">
        <v>140.0264</v>
      </c>
      <c r="I198" s="416">
        <v>723.09826999999996</v>
      </c>
      <c r="J198" s="417">
        <v>14.79693557595</v>
      </c>
      <c r="K198" s="424">
        <v>0.59551959549699995</v>
      </c>
    </row>
    <row r="199" spans="1:11" ht="14.4" customHeight="1" thickBot="1" x14ac:dyDescent="0.35">
      <c r="A199" s="433" t="s">
        <v>443</v>
      </c>
      <c r="B199" s="411">
        <v>1158.0451593509899</v>
      </c>
      <c r="C199" s="411">
        <v>1123.2715599999999</v>
      </c>
      <c r="D199" s="412">
        <v>-34.773599350988</v>
      </c>
      <c r="E199" s="413">
        <v>0.96997215603300002</v>
      </c>
      <c r="F199" s="411">
        <v>1214.2308590126599</v>
      </c>
      <c r="G199" s="412">
        <v>708.30133442404895</v>
      </c>
      <c r="H199" s="414">
        <v>140.0264</v>
      </c>
      <c r="I199" s="411">
        <v>723.09826999999996</v>
      </c>
      <c r="J199" s="412">
        <v>14.79693557595</v>
      </c>
      <c r="K199" s="415">
        <v>0.59551959549699995</v>
      </c>
    </row>
    <row r="200" spans="1:11" ht="14.4" customHeight="1" thickBot="1" x14ac:dyDescent="0.35">
      <c r="A200" s="437" t="s">
        <v>444</v>
      </c>
      <c r="B200" s="416">
        <v>0</v>
      </c>
      <c r="C200" s="416">
        <v>9.58371</v>
      </c>
      <c r="D200" s="417">
        <v>9.58371</v>
      </c>
      <c r="E200" s="418" t="s">
        <v>253</v>
      </c>
      <c r="F200" s="416">
        <v>0</v>
      </c>
      <c r="G200" s="417">
        <v>0</v>
      </c>
      <c r="H200" s="419">
        <v>1.6367100000000001</v>
      </c>
      <c r="I200" s="416">
        <v>7.5438000000000001</v>
      </c>
      <c r="J200" s="417">
        <v>7.5438000000000001</v>
      </c>
      <c r="K200" s="420" t="s">
        <v>283</v>
      </c>
    </row>
    <row r="201" spans="1:11" ht="14.4" customHeight="1" thickBot="1" x14ac:dyDescent="0.35">
      <c r="A201" s="434" t="s">
        <v>445</v>
      </c>
      <c r="B201" s="416">
        <v>0</v>
      </c>
      <c r="C201" s="416">
        <v>9.58371</v>
      </c>
      <c r="D201" s="417">
        <v>9.58371</v>
      </c>
      <c r="E201" s="418" t="s">
        <v>253</v>
      </c>
      <c r="F201" s="416">
        <v>0</v>
      </c>
      <c r="G201" s="417">
        <v>0</v>
      </c>
      <c r="H201" s="419">
        <v>1.6367100000000001</v>
      </c>
      <c r="I201" s="416">
        <v>7.5438000000000001</v>
      </c>
      <c r="J201" s="417">
        <v>7.5438000000000001</v>
      </c>
      <c r="K201" s="420" t="s">
        <v>283</v>
      </c>
    </row>
    <row r="202" spans="1:11" ht="14.4" customHeight="1" thickBot="1" x14ac:dyDescent="0.35">
      <c r="A202" s="436" t="s">
        <v>446</v>
      </c>
      <c r="B202" s="416">
        <v>0</v>
      </c>
      <c r="C202" s="416">
        <v>9.58371</v>
      </c>
      <c r="D202" s="417">
        <v>9.58371</v>
      </c>
      <c r="E202" s="418" t="s">
        <v>253</v>
      </c>
      <c r="F202" s="416">
        <v>0</v>
      </c>
      <c r="G202" s="417">
        <v>0</v>
      </c>
      <c r="H202" s="419">
        <v>1.6367100000000001</v>
      </c>
      <c r="I202" s="416">
        <v>7.5438000000000001</v>
      </c>
      <c r="J202" s="417">
        <v>7.5438000000000001</v>
      </c>
      <c r="K202" s="420" t="s">
        <v>283</v>
      </c>
    </row>
    <row r="203" spans="1:11" ht="14.4" customHeight="1" thickBot="1" x14ac:dyDescent="0.35">
      <c r="A203" s="432" t="s">
        <v>447</v>
      </c>
      <c r="B203" s="416">
        <v>0</v>
      </c>
      <c r="C203" s="416">
        <v>9.58371</v>
      </c>
      <c r="D203" s="417">
        <v>9.58371</v>
      </c>
      <c r="E203" s="418" t="s">
        <v>253</v>
      </c>
      <c r="F203" s="416">
        <v>0</v>
      </c>
      <c r="G203" s="417">
        <v>0</v>
      </c>
      <c r="H203" s="419">
        <v>1.6367100000000001</v>
      </c>
      <c r="I203" s="416">
        <v>7.5438000000000001</v>
      </c>
      <c r="J203" s="417">
        <v>7.5438000000000001</v>
      </c>
      <c r="K203" s="420" t="s">
        <v>283</v>
      </c>
    </row>
    <row r="204" spans="1:11" ht="14.4" customHeight="1" thickBot="1" x14ac:dyDescent="0.35">
      <c r="A204" s="433" t="s">
        <v>448</v>
      </c>
      <c r="B204" s="411">
        <v>0</v>
      </c>
      <c r="C204" s="411">
        <v>0.11</v>
      </c>
      <c r="D204" s="412">
        <v>0.11</v>
      </c>
      <c r="E204" s="421" t="s">
        <v>283</v>
      </c>
      <c r="F204" s="411">
        <v>0</v>
      </c>
      <c r="G204" s="412">
        <v>0</v>
      </c>
      <c r="H204" s="414">
        <v>0</v>
      </c>
      <c r="I204" s="411">
        <v>0</v>
      </c>
      <c r="J204" s="412">
        <v>0</v>
      </c>
      <c r="K204" s="415">
        <v>0</v>
      </c>
    </row>
    <row r="205" spans="1:11" ht="14.4" customHeight="1" thickBot="1" x14ac:dyDescent="0.35">
      <c r="A205" s="433" t="s">
        <v>449</v>
      </c>
      <c r="B205" s="411">
        <v>0</v>
      </c>
      <c r="C205" s="411">
        <v>9.4737100000000005</v>
      </c>
      <c r="D205" s="412">
        <v>9.4737100000000005</v>
      </c>
      <c r="E205" s="421" t="s">
        <v>253</v>
      </c>
      <c r="F205" s="411">
        <v>0</v>
      </c>
      <c r="G205" s="412">
        <v>0</v>
      </c>
      <c r="H205" s="414">
        <v>1.6367100000000001</v>
      </c>
      <c r="I205" s="411">
        <v>7.5438000000000001</v>
      </c>
      <c r="J205" s="412">
        <v>7.5438000000000001</v>
      </c>
      <c r="K205" s="422" t="s">
        <v>283</v>
      </c>
    </row>
    <row r="206" spans="1:11" ht="14.4" customHeight="1" thickBot="1" x14ac:dyDescent="0.35">
      <c r="A206" s="438"/>
      <c r="B206" s="411">
        <v>-10459.488319976501</v>
      </c>
      <c r="C206" s="411">
        <v>-12611.251389999999</v>
      </c>
      <c r="D206" s="412">
        <v>-2151.76307002351</v>
      </c>
      <c r="E206" s="413">
        <v>1.2057235501579999</v>
      </c>
      <c r="F206" s="411">
        <v>-10416.098469528801</v>
      </c>
      <c r="G206" s="412">
        <v>-6076.0574405584603</v>
      </c>
      <c r="H206" s="414">
        <v>-1758.2221300000001</v>
      </c>
      <c r="I206" s="411">
        <v>-8134.6085800000001</v>
      </c>
      <c r="J206" s="412">
        <v>-2058.5511394415498</v>
      </c>
      <c r="K206" s="415">
        <v>0.78096502292000003</v>
      </c>
    </row>
    <row r="207" spans="1:11" ht="14.4" customHeight="1" thickBot="1" x14ac:dyDescent="0.35">
      <c r="A207" s="439" t="s">
        <v>66</v>
      </c>
      <c r="B207" s="425">
        <v>-10459.488319976501</v>
      </c>
      <c r="C207" s="425">
        <v>-12611.251389999999</v>
      </c>
      <c r="D207" s="426">
        <v>-2151.76307002351</v>
      </c>
      <c r="E207" s="427" t="s">
        <v>253</v>
      </c>
      <c r="F207" s="425">
        <v>-10416.098469528801</v>
      </c>
      <c r="G207" s="426">
        <v>-6076.0574405584603</v>
      </c>
      <c r="H207" s="425">
        <v>-1758.2221300000001</v>
      </c>
      <c r="I207" s="425">
        <v>-8134.6085800000001</v>
      </c>
      <c r="J207" s="426">
        <v>-2058.5511394415498</v>
      </c>
      <c r="K207" s="428">
        <v>0.78096502292000003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6" t="s">
        <v>141</v>
      </c>
      <c r="B1" s="347"/>
      <c r="C1" s="347"/>
      <c r="D1" s="347"/>
      <c r="E1" s="347"/>
      <c r="F1" s="347"/>
      <c r="G1" s="318"/>
      <c r="H1" s="348"/>
      <c r="I1" s="348"/>
    </row>
    <row r="2" spans="1:10" ht="14.4" customHeight="1" thickBot="1" x14ac:dyDescent="0.35">
      <c r="A2" s="239" t="s">
        <v>252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5">
        <v>2014</v>
      </c>
      <c r="D3" s="286">
        <v>2015</v>
      </c>
      <c r="E3" s="7"/>
      <c r="F3" s="341">
        <v>2016</v>
      </c>
      <c r="G3" s="342"/>
      <c r="H3" s="342"/>
      <c r="I3" s="343"/>
    </row>
    <row r="4" spans="1:10" ht="14.4" customHeight="1" thickBot="1" x14ac:dyDescent="0.35">
      <c r="A4" s="290" t="s">
        <v>0</v>
      </c>
      <c r="B4" s="291" t="s">
        <v>205</v>
      </c>
      <c r="C4" s="344" t="s">
        <v>73</v>
      </c>
      <c r="D4" s="345"/>
      <c r="E4" s="292"/>
      <c r="F4" s="287" t="s">
        <v>73</v>
      </c>
      <c r="G4" s="288" t="s">
        <v>74</v>
      </c>
      <c r="H4" s="288" t="s">
        <v>68</v>
      </c>
      <c r="I4" s="289" t="s">
        <v>75</v>
      </c>
    </row>
    <row r="5" spans="1:10" ht="14.4" customHeight="1" x14ac:dyDescent="0.3">
      <c r="A5" s="440" t="s">
        <v>450</v>
      </c>
      <c r="B5" s="441" t="s">
        <v>451</v>
      </c>
      <c r="C5" s="442" t="s">
        <v>452</v>
      </c>
      <c r="D5" s="442" t="s">
        <v>452</v>
      </c>
      <c r="E5" s="442"/>
      <c r="F5" s="442" t="s">
        <v>452</v>
      </c>
      <c r="G5" s="442" t="s">
        <v>452</v>
      </c>
      <c r="H5" s="442" t="s">
        <v>452</v>
      </c>
      <c r="I5" s="443" t="s">
        <v>452</v>
      </c>
      <c r="J5" s="444" t="s">
        <v>69</v>
      </c>
    </row>
    <row r="6" spans="1:10" ht="14.4" customHeight="1" x14ac:dyDescent="0.3">
      <c r="A6" s="440" t="s">
        <v>450</v>
      </c>
      <c r="B6" s="441" t="s">
        <v>261</v>
      </c>
      <c r="C6" s="442">
        <v>63.283299999999997</v>
      </c>
      <c r="D6" s="442">
        <v>82.655820000000006</v>
      </c>
      <c r="E6" s="442"/>
      <c r="F6" s="442">
        <v>85.03873999999999</v>
      </c>
      <c r="G6" s="442">
        <v>97.311624788320245</v>
      </c>
      <c r="H6" s="442">
        <v>-12.272884788320255</v>
      </c>
      <c r="I6" s="443">
        <v>0.87388058913806876</v>
      </c>
      <c r="J6" s="444" t="s">
        <v>1</v>
      </c>
    </row>
    <row r="7" spans="1:10" ht="14.4" customHeight="1" x14ac:dyDescent="0.3">
      <c r="A7" s="440" t="s">
        <v>450</v>
      </c>
      <c r="B7" s="441" t="s">
        <v>262</v>
      </c>
      <c r="C7" s="442">
        <v>14.07512</v>
      </c>
      <c r="D7" s="442">
        <v>14.52707</v>
      </c>
      <c r="E7" s="442"/>
      <c r="F7" s="442">
        <v>13.23841</v>
      </c>
      <c r="G7" s="442">
        <v>15.750001421901249</v>
      </c>
      <c r="H7" s="442">
        <v>-2.5115914219012492</v>
      </c>
      <c r="I7" s="443">
        <v>0.84053389237103548</v>
      </c>
      <c r="J7" s="444" t="s">
        <v>1</v>
      </c>
    </row>
    <row r="8" spans="1:10" ht="14.4" customHeight="1" x14ac:dyDescent="0.3">
      <c r="A8" s="440" t="s">
        <v>450</v>
      </c>
      <c r="B8" s="441" t="s">
        <v>453</v>
      </c>
      <c r="C8" s="442">
        <v>77.358419999999995</v>
      </c>
      <c r="D8" s="442">
        <v>97.18289</v>
      </c>
      <c r="E8" s="442"/>
      <c r="F8" s="442">
        <v>98.277149999999992</v>
      </c>
      <c r="G8" s="442">
        <v>113.06162621022149</v>
      </c>
      <c r="H8" s="442">
        <v>-14.784476210221499</v>
      </c>
      <c r="I8" s="443">
        <v>0.86923524182526846</v>
      </c>
      <c r="J8" s="444" t="s">
        <v>454</v>
      </c>
    </row>
    <row r="10" spans="1:10" ht="14.4" customHeight="1" x14ac:dyDescent="0.3">
      <c r="A10" s="440" t="s">
        <v>450</v>
      </c>
      <c r="B10" s="441" t="s">
        <v>451</v>
      </c>
      <c r="C10" s="442" t="s">
        <v>452</v>
      </c>
      <c r="D10" s="442" t="s">
        <v>452</v>
      </c>
      <c r="E10" s="442"/>
      <c r="F10" s="442" t="s">
        <v>452</v>
      </c>
      <c r="G10" s="442" t="s">
        <v>452</v>
      </c>
      <c r="H10" s="442" t="s">
        <v>452</v>
      </c>
      <c r="I10" s="443" t="s">
        <v>452</v>
      </c>
      <c r="J10" s="444" t="s">
        <v>69</v>
      </c>
    </row>
    <row r="11" spans="1:10" ht="14.4" customHeight="1" x14ac:dyDescent="0.3">
      <c r="A11" s="440" t="s">
        <v>455</v>
      </c>
      <c r="B11" s="441" t="s">
        <v>456</v>
      </c>
      <c r="C11" s="442" t="s">
        <v>452</v>
      </c>
      <c r="D11" s="442" t="s">
        <v>452</v>
      </c>
      <c r="E11" s="442"/>
      <c r="F11" s="442" t="s">
        <v>452</v>
      </c>
      <c r="G11" s="442" t="s">
        <v>452</v>
      </c>
      <c r="H11" s="442" t="s">
        <v>452</v>
      </c>
      <c r="I11" s="443" t="s">
        <v>452</v>
      </c>
      <c r="J11" s="444" t="s">
        <v>0</v>
      </c>
    </row>
    <row r="12" spans="1:10" ht="14.4" customHeight="1" x14ac:dyDescent="0.3">
      <c r="A12" s="440" t="s">
        <v>455</v>
      </c>
      <c r="B12" s="441" t="s">
        <v>261</v>
      </c>
      <c r="C12" s="442">
        <v>31.136589999999998</v>
      </c>
      <c r="D12" s="442">
        <v>38.206189999999999</v>
      </c>
      <c r="E12" s="442"/>
      <c r="F12" s="442">
        <v>25.270150000000001</v>
      </c>
      <c r="G12" s="442">
        <v>38.016393926284664</v>
      </c>
      <c r="H12" s="442">
        <v>-12.746243926284663</v>
      </c>
      <c r="I12" s="443">
        <v>0.66471717567425914</v>
      </c>
      <c r="J12" s="444" t="s">
        <v>1</v>
      </c>
    </row>
    <row r="13" spans="1:10" ht="14.4" customHeight="1" x14ac:dyDescent="0.3">
      <c r="A13" s="440" t="s">
        <v>455</v>
      </c>
      <c r="B13" s="441" t="s">
        <v>262</v>
      </c>
      <c r="C13" s="442">
        <v>11.97288</v>
      </c>
      <c r="D13" s="442">
        <v>11.944129999999999</v>
      </c>
      <c r="E13" s="442"/>
      <c r="F13" s="442">
        <v>12.75329</v>
      </c>
      <c r="G13" s="442">
        <v>13.567392795404583</v>
      </c>
      <c r="H13" s="442">
        <v>-0.81410279540458319</v>
      </c>
      <c r="I13" s="443">
        <v>0.93999563455697044</v>
      </c>
      <c r="J13" s="444" t="s">
        <v>1</v>
      </c>
    </row>
    <row r="14" spans="1:10" ht="14.4" customHeight="1" x14ac:dyDescent="0.3">
      <c r="A14" s="440" t="s">
        <v>455</v>
      </c>
      <c r="B14" s="441" t="s">
        <v>457</v>
      </c>
      <c r="C14" s="442">
        <v>43.109470000000002</v>
      </c>
      <c r="D14" s="442">
        <v>50.150320000000001</v>
      </c>
      <c r="E14" s="442"/>
      <c r="F14" s="442">
        <v>38.023440000000001</v>
      </c>
      <c r="G14" s="442">
        <v>51.58378672168925</v>
      </c>
      <c r="H14" s="442">
        <v>-13.56034672168925</v>
      </c>
      <c r="I14" s="443">
        <v>0.73711998316735483</v>
      </c>
      <c r="J14" s="444" t="s">
        <v>458</v>
      </c>
    </row>
    <row r="15" spans="1:10" ht="14.4" customHeight="1" x14ac:dyDescent="0.3">
      <c r="A15" s="440" t="s">
        <v>452</v>
      </c>
      <c r="B15" s="441" t="s">
        <v>452</v>
      </c>
      <c r="C15" s="442" t="s">
        <v>452</v>
      </c>
      <c r="D15" s="442" t="s">
        <v>452</v>
      </c>
      <c r="E15" s="442"/>
      <c r="F15" s="442" t="s">
        <v>452</v>
      </c>
      <c r="G15" s="442" t="s">
        <v>452</v>
      </c>
      <c r="H15" s="442" t="s">
        <v>452</v>
      </c>
      <c r="I15" s="443" t="s">
        <v>452</v>
      </c>
      <c r="J15" s="444" t="s">
        <v>459</v>
      </c>
    </row>
    <row r="16" spans="1:10" ht="14.4" customHeight="1" x14ac:dyDescent="0.3">
      <c r="A16" s="440" t="s">
        <v>460</v>
      </c>
      <c r="B16" s="441" t="s">
        <v>461</v>
      </c>
      <c r="C16" s="442" t="s">
        <v>452</v>
      </c>
      <c r="D16" s="442" t="s">
        <v>452</v>
      </c>
      <c r="E16" s="442"/>
      <c r="F16" s="442" t="s">
        <v>452</v>
      </c>
      <c r="G16" s="442" t="s">
        <v>452</v>
      </c>
      <c r="H16" s="442" t="s">
        <v>452</v>
      </c>
      <c r="I16" s="443" t="s">
        <v>452</v>
      </c>
      <c r="J16" s="444" t="s">
        <v>0</v>
      </c>
    </row>
    <row r="17" spans="1:10" ht="14.4" customHeight="1" x14ac:dyDescent="0.3">
      <c r="A17" s="440" t="s">
        <v>460</v>
      </c>
      <c r="B17" s="441" t="s">
        <v>261</v>
      </c>
      <c r="C17" s="442">
        <v>28.867840000000001</v>
      </c>
      <c r="D17" s="442">
        <v>32.309849999999997</v>
      </c>
      <c r="E17" s="442"/>
      <c r="F17" s="442">
        <v>39.073240000000006</v>
      </c>
      <c r="G17" s="442">
        <v>40.852323731753913</v>
      </c>
      <c r="H17" s="442">
        <v>-1.7790837317539072</v>
      </c>
      <c r="I17" s="443">
        <v>0.95645085593084511</v>
      </c>
      <c r="J17" s="444" t="s">
        <v>1</v>
      </c>
    </row>
    <row r="18" spans="1:10" ht="14.4" customHeight="1" x14ac:dyDescent="0.3">
      <c r="A18" s="440" t="s">
        <v>460</v>
      </c>
      <c r="B18" s="441" t="s">
        <v>262</v>
      </c>
      <c r="C18" s="442">
        <v>1.9699800000000001</v>
      </c>
      <c r="D18" s="442">
        <v>2.3108599999999999</v>
      </c>
      <c r="E18" s="442"/>
      <c r="F18" s="442">
        <v>0.22048999999999999</v>
      </c>
      <c r="G18" s="442">
        <v>2.0035171195631665</v>
      </c>
      <c r="H18" s="442">
        <v>-1.7830271195631664</v>
      </c>
      <c r="I18" s="443">
        <v>0.11005146791462114</v>
      </c>
      <c r="J18" s="444" t="s">
        <v>1</v>
      </c>
    </row>
    <row r="19" spans="1:10" ht="14.4" customHeight="1" x14ac:dyDescent="0.3">
      <c r="A19" s="440" t="s">
        <v>460</v>
      </c>
      <c r="B19" s="441" t="s">
        <v>462</v>
      </c>
      <c r="C19" s="442">
        <v>30.837820000000001</v>
      </c>
      <c r="D19" s="442">
        <v>34.620709999999995</v>
      </c>
      <c r="E19" s="442"/>
      <c r="F19" s="442">
        <v>39.293730000000004</v>
      </c>
      <c r="G19" s="442">
        <v>42.855840851317076</v>
      </c>
      <c r="H19" s="442">
        <v>-3.5621108513170725</v>
      </c>
      <c r="I19" s="443">
        <v>0.91688155498627677</v>
      </c>
      <c r="J19" s="444" t="s">
        <v>458</v>
      </c>
    </row>
    <row r="20" spans="1:10" ht="14.4" customHeight="1" x14ac:dyDescent="0.3">
      <c r="A20" s="440" t="s">
        <v>452</v>
      </c>
      <c r="B20" s="441" t="s">
        <v>452</v>
      </c>
      <c r="C20" s="442" t="s">
        <v>452</v>
      </c>
      <c r="D20" s="442" t="s">
        <v>452</v>
      </c>
      <c r="E20" s="442"/>
      <c r="F20" s="442" t="s">
        <v>452</v>
      </c>
      <c r="G20" s="442" t="s">
        <v>452</v>
      </c>
      <c r="H20" s="442" t="s">
        <v>452</v>
      </c>
      <c r="I20" s="443" t="s">
        <v>452</v>
      </c>
      <c r="J20" s="444" t="s">
        <v>459</v>
      </c>
    </row>
    <row r="21" spans="1:10" ht="14.4" customHeight="1" x14ac:dyDescent="0.3">
      <c r="A21" s="440" t="s">
        <v>463</v>
      </c>
      <c r="B21" s="441" t="s">
        <v>464</v>
      </c>
      <c r="C21" s="442" t="s">
        <v>452</v>
      </c>
      <c r="D21" s="442" t="s">
        <v>452</v>
      </c>
      <c r="E21" s="442"/>
      <c r="F21" s="442" t="s">
        <v>452</v>
      </c>
      <c r="G21" s="442" t="s">
        <v>452</v>
      </c>
      <c r="H21" s="442" t="s">
        <v>452</v>
      </c>
      <c r="I21" s="443" t="s">
        <v>452</v>
      </c>
      <c r="J21" s="444" t="s">
        <v>0</v>
      </c>
    </row>
    <row r="22" spans="1:10" ht="14.4" customHeight="1" x14ac:dyDescent="0.3">
      <c r="A22" s="440" t="s">
        <v>463</v>
      </c>
      <c r="B22" s="441" t="s">
        <v>261</v>
      </c>
      <c r="C22" s="442">
        <v>3.27887</v>
      </c>
      <c r="D22" s="442">
        <v>12.13978</v>
      </c>
      <c r="E22" s="442"/>
      <c r="F22" s="442">
        <v>20.695349999999998</v>
      </c>
      <c r="G22" s="442">
        <v>18.442907130281668</v>
      </c>
      <c r="H22" s="442">
        <v>2.2524428697183296</v>
      </c>
      <c r="I22" s="443">
        <v>1.1221305759339866</v>
      </c>
      <c r="J22" s="444" t="s">
        <v>1</v>
      </c>
    </row>
    <row r="23" spans="1:10" ht="14.4" customHeight="1" x14ac:dyDescent="0.3">
      <c r="A23" s="440" t="s">
        <v>463</v>
      </c>
      <c r="B23" s="441" t="s">
        <v>262</v>
      </c>
      <c r="C23" s="442">
        <v>0.13225999999999999</v>
      </c>
      <c r="D23" s="442">
        <v>0.27207999999999999</v>
      </c>
      <c r="E23" s="442"/>
      <c r="F23" s="442">
        <v>0.26462999999999998</v>
      </c>
      <c r="G23" s="442">
        <v>0.17909150693350001</v>
      </c>
      <c r="H23" s="442">
        <v>8.5538493066499965E-2</v>
      </c>
      <c r="I23" s="443">
        <v>1.4776245090073534</v>
      </c>
      <c r="J23" s="444" t="s">
        <v>1</v>
      </c>
    </row>
    <row r="24" spans="1:10" ht="14.4" customHeight="1" x14ac:dyDescent="0.3">
      <c r="A24" s="440" t="s">
        <v>463</v>
      </c>
      <c r="B24" s="441" t="s">
        <v>465</v>
      </c>
      <c r="C24" s="442">
        <v>3.41113</v>
      </c>
      <c r="D24" s="442">
        <v>12.411860000000001</v>
      </c>
      <c r="E24" s="442"/>
      <c r="F24" s="442">
        <v>20.959979999999998</v>
      </c>
      <c r="G24" s="442">
        <v>18.621998637215167</v>
      </c>
      <c r="H24" s="442">
        <v>2.3379813627848307</v>
      </c>
      <c r="I24" s="443">
        <v>1.1255494326002413</v>
      </c>
      <c r="J24" s="444" t="s">
        <v>458</v>
      </c>
    </row>
    <row r="25" spans="1:10" ht="14.4" customHeight="1" x14ac:dyDescent="0.3">
      <c r="A25" s="440" t="s">
        <v>452</v>
      </c>
      <c r="B25" s="441" t="s">
        <v>452</v>
      </c>
      <c r="C25" s="442" t="s">
        <v>452</v>
      </c>
      <c r="D25" s="442" t="s">
        <v>452</v>
      </c>
      <c r="E25" s="442"/>
      <c r="F25" s="442" t="s">
        <v>452</v>
      </c>
      <c r="G25" s="442" t="s">
        <v>452</v>
      </c>
      <c r="H25" s="442" t="s">
        <v>452</v>
      </c>
      <c r="I25" s="443" t="s">
        <v>452</v>
      </c>
      <c r="J25" s="444" t="s">
        <v>459</v>
      </c>
    </row>
    <row r="26" spans="1:10" ht="14.4" customHeight="1" x14ac:dyDescent="0.3">
      <c r="A26" s="440" t="s">
        <v>450</v>
      </c>
      <c r="B26" s="441" t="s">
        <v>453</v>
      </c>
      <c r="C26" s="442">
        <v>77.35842000000001</v>
      </c>
      <c r="D26" s="442">
        <v>97.182890000000015</v>
      </c>
      <c r="E26" s="442"/>
      <c r="F26" s="442">
        <v>98.277149999999992</v>
      </c>
      <c r="G26" s="442">
        <v>113.0616262102215</v>
      </c>
      <c r="H26" s="442">
        <v>-14.784476210221513</v>
      </c>
      <c r="I26" s="443">
        <v>0.86923524182526835</v>
      </c>
      <c r="J26" s="444" t="s">
        <v>454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53" t="s">
        <v>164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14.4" customHeight="1" thickBot="1" x14ac:dyDescent="0.35">
      <c r="A2" s="239" t="s">
        <v>252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49"/>
      <c r="D3" s="350"/>
      <c r="E3" s="350"/>
      <c r="F3" s="350"/>
      <c r="G3" s="350"/>
      <c r="H3" s="350"/>
      <c r="I3" s="350"/>
      <c r="J3" s="351" t="s">
        <v>132</v>
      </c>
      <c r="K3" s="352"/>
      <c r="L3" s="99">
        <f>IF(M3&lt;&gt;0,N3/M3,0)</f>
        <v>168.73934810381814</v>
      </c>
      <c r="M3" s="99">
        <f>SUBTOTAL(9,M5:M1048576)</f>
        <v>591</v>
      </c>
      <c r="N3" s="100">
        <f>SUBTOTAL(9,N5:N1048576)</f>
        <v>99724.954729356527</v>
      </c>
    </row>
    <row r="4" spans="1:14" s="212" customFormat="1" ht="14.4" customHeight="1" thickBot="1" x14ac:dyDescent="0.35">
      <c r="A4" s="445" t="s">
        <v>4</v>
      </c>
      <c r="B4" s="446" t="s">
        <v>5</v>
      </c>
      <c r="C4" s="446" t="s">
        <v>0</v>
      </c>
      <c r="D4" s="446" t="s">
        <v>6</v>
      </c>
      <c r="E4" s="446" t="s">
        <v>7</v>
      </c>
      <c r="F4" s="446" t="s">
        <v>1</v>
      </c>
      <c r="G4" s="446" t="s">
        <v>8</v>
      </c>
      <c r="H4" s="446" t="s">
        <v>9</v>
      </c>
      <c r="I4" s="446" t="s">
        <v>10</v>
      </c>
      <c r="J4" s="447" t="s">
        <v>11</v>
      </c>
      <c r="K4" s="447" t="s">
        <v>12</v>
      </c>
      <c r="L4" s="448" t="s">
        <v>146</v>
      </c>
      <c r="M4" s="448" t="s">
        <v>13</v>
      </c>
      <c r="N4" s="449" t="s">
        <v>160</v>
      </c>
    </row>
    <row r="5" spans="1:14" ht="14.4" customHeight="1" x14ac:dyDescent="0.3">
      <c r="A5" s="450" t="s">
        <v>450</v>
      </c>
      <c r="B5" s="451" t="s">
        <v>451</v>
      </c>
      <c r="C5" s="452" t="s">
        <v>455</v>
      </c>
      <c r="D5" s="453" t="s">
        <v>657</v>
      </c>
      <c r="E5" s="452" t="s">
        <v>466</v>
      </c>
      <c r="F5" s="453" t="s">
        <v>660</v>
      </c>
      <c r="G5" s="452" t="s">
        <v>467</v>
      </c>
      <c r="H5" s="452" t="s">
        <v>468</v>
      </c>
      <c r="I5" s="452" t="s">
        <v>469</v>
      </c>
      <c r="J5" s="452" t="s">
        <v>470</v>
      </c>
      <c r="K5" s="452" t="s">
        <v>471</v>
      </c>
      <c r="L5" s="454">
        <v>167.60999999999999</v>
      </c>
      <c r="M5" s="454">
        <v>37</v>
      </c>
      <c r="N5" s="455">
        <v>6201.57</v>
      </c>
    </row>
    <row r="6" spans="1:14" ht="14.4" customHeight="1" x14ac:dyDescent="0.3">
      <c r="A6" s="456" t="s">
        <v>450</v>
      </c>
      <c r="B6" s="457" t="s">
        <v>451</v>
      </c>
      <c r="C6" s="458" t="s">
        <v>455</v>
      </c>
      <c r="D6" s="459" t="s">
        <v>657</v>
      </c>
      <c r="E6" s="458" t="s">
        <v>466</v>
      </c>
      <c r="F6" s="459" t="s">
        <v>660</v>
      </c>
      <c r="G6" s="458" t="s">
        <v>467</v>
      </c>
      <c r="H6" s="458" t="s">
        <v>472</v>
      </c>
      <c r="I6" s="458" t="s">
        <v>473</v>
      </c>
      <c r="J6" s="458" t="s">
        <v>474</v>
      </c>
      <c r="K6" s="458" t="s">
        <v>475</v>
      </c>
      <c r="L6" s="460">
        <v>76.275507308234396</v>
      </c>
      <c r="M6" s="460">
        <v>3</v>
      </c>
      <c r="N6" s="461">
        <v>228.82652192470317</v>
      </c>
    </row>
    <row r="7" spans="1:14" ht="14.4" customHeight="1" x14ac:dyDescent="0.3">
      <c r="A7" s="456" t="s">
        <v>450</v>
      </c>
      <c r="B7" s="457" t="s">
        <v>451</v>
      </c>
      <c r="C7" s="458" t="s">
        <v>455</v>
      </c>
      <c r="D7" s="459" t="s">
        <v>657</v>
      </c>
      <c r="E7" s="458" t="s">
        <v>466</v>
      </c>
      <c r="F7" s="459" t="s">
        <v>660</v>
      </c>
      <c r="G7" s="458" t="s">
        <v>467</v>
      </c>
      <c r="H7" s="458" t="s">
        <v>476</v>
      </c>
      <c r="I7" s="458" t="s">
        <v>477</v>
      </c>
      <c r="J7" s="458" t="s">
        <v>478</v>
      </c>
      <c r="K7" s="458" t="s">
        <v>479</v>
      </c>
      <c r="L7" s="460">
        <v>66.150048304649218</v>
      </c>
      <c r="M7" s="460">
        <v>1</v>
      </c>
      <c r="N7" s="461">
        <v>66.150048304649218</v>
      </c>
    </row>
    <row r="8" spans="1:14" ht="14.4" customHeight="1" x14ac:dyDescent="0.3">
      <c r="A8" s="456" t="s">
        <v>450</v>
      </c>
      <c r="B8" s="457" t="s">
        <v>451</v>
      </c>
      <c r="C8" s="458" t="s">
        <v>455</v>
      </c>
      <c r="D8" s="459" t="s">
        <v>657</v>
      </c>
      <c r="E8" s="458" t="s">
        <v>466</v>
      </c>
      <c r="F8" s="459" t="s">
        <v>660</v>
      </c>
      <c r="G8" s="458" t="s">
        <v>467</v>
      </c>
      <c r="H8" s="458" t="s">
        <v>480</v>
      </c>
      <c r="I8" s="458" t="s">
        <v>481</v>
      </c>
      <c r="J8" s="458" t="s">
        <v>482</v>
      </c>
      <c r="K8" s="458" t="s">
        <v>483</v>
      </c>
      <c r="L8" s="460">
        <v>44.59</v>
      </c>
      <c r="M8" s="460">
        <v>3</v>
      </c>
      <c r="N8" s="461">
        <v>133.77000000000001</v>
      </c>
    </row>
    <row r="9" spans="1:14" ht="14.4" customHeight="1" x14ac:dyDescent="0.3">
      <c r="A9" s="456" t="s">
        <v>450</v>
      </c>
      <c r="B9" s="457" t="s">
        <v>451</v>
      </c>
      <c r="C9" s="458" t="s">
        <v>455</v>
      </c>
      <c r="D9" s="459" t="s">
        <v>657</v>
      </c>
      <c r="E9" s="458" t="s">
        <v>466</v>
      </c>
      <c r="F9" s="459" t="s">
        <v>660</v>
      </c>
      <c r="G9" s="458" t="s">
        <v>467</v>
      </c>
      <c r="H9" s="458" t="s">
        <v>484</v>
      </c>
      <c r="I9" s="458" t="s">
        <v>485</v>
      </c>
      <c r="J9" s="458" t="s">
        <v>486</v>
      </c>
      <c r="K9" s="458" t="s">
        <v>487</v>
      </c>
      <c r="L9" s="460">
        <v>150.48999999999995</v>
      </c>
      <c r="M9" s="460">
        <v>2</v>
      </c>
      <c r="N9" s="461">
        <v>300.9799999999999</v>
      </c>
    </row>
    <row r="10" spans="1:14" ht="14.4" customHeight="1" x14ac:dyDescent="0.3">
      <c r="A10" s="456" t="s">
        <v>450</v>
      </c>
      <c r="B10" s="457" t="s">
        <v>451</v>
      </c>
      <c r="C10" s="458" t="s">
        <v>455</v>
      </c>
      <c r="D10" s="459" t="s">
        <v>657</v>
      </c>
      <c r="E10" s="458" t="s">
        <v>466</v>
      </c>
      <c r="F10" s="459" t="s">
        <v>660</v>
      </c>
      <c r="G10" s="458" t="s">
        <v>467</v>
      </c>
      <c r="H10" s="458" t="s">
        <v>488</v>
      </c>
      <c r="I10" s="458" t="s">
        <v>489</v>
      </c>
      <c r="J10" s="458" t="s">
        <v>490</v>
      </c>
      <c r="K10" s="458"/>
      <c r="L10" s="460">
        <v>100.68</v>
      </c>
      <c r="M10" s="460">
        <v>5</v>
      </c>
      <c r="N10" s="461">
        <v>503.40000000000003</v>
      </c>
    </row>
    <row r="11" spans="1:14" ht="14.4" customHeight="1" x14ac:dyDescent="0.3">
      <c r="A11" s="456" t="s">
        <v>450</v>
      </c>
      <c r="B11" s="457" t="s">
        <v>451</v>
      </c>
      <c r="C11" s="458" t="s">
        <v>455</v>
      </c>
      <c r="D11" s="459" t="s">
        <v>657</v>
      </c>
      <c r="E11" s="458" t="s">
        <v>466</v>
      </c>
      <c r="F11" s="459" t="s">
        <v>660</v>
      </c>
      <c r="G11" s="458" t="s">
        <v>467</v>
      </c>
      <c r="H11" s="458" t="s">
        <v>491</v>
      </c>
      <c r="I11" s="458" t="s">
        <v>492</v>
      </c>
      <c r="J11" s="458" t="s">
        <v>493</v>
      </c>
      <c r="K11" s="458"/>
      <c r="L11" s="460">
        <v>419.18951995507535</v>
      </c>
      <c r="M11" s="460">
        <v>8</v>
      </c>
      <c r="N11" s="461">
        <v>3353.5161596406028</v>
      </c>
    </row>
    <row r="12" spans="1:14" ht="14.4" customHeight="1" x14ac:dyDescent="0.3">
      <c r="A12" s="456" t="s">
        <v>450</v>
      </c>
      <c r="B12" s="457" t="s">
        <v>451</v>
      </c>
      <c r="C12" s="458" t="s">
        <v>455</v>
      </c>
      <c r="D12" s="459" t="s">
        <v>657</v>
      </c>
      <c r="E12" s="458" t="s">
        <v>466</v>
      </c>
      <c r="F12" s="459" t="s">
        <v>660</v>
      </c>
      <c r="G12" s="458" t="s">
        <v>467</v>
      </c>
      <c r="H12" s="458" t="s">
        <v>494</v>
      </c>
      <c r="I12" s="458" t="s">
        <v>489</v>
      </c>
      <c r="J12" s="458" t="s">
        <v>495</v>
      </c>
      <c r="K12" s="458"/>
      <c r="L12" s="460">
        <v>191.13201173799305</v>
      </c>
      <c r="M12" s="460">
        <v>8</v>
      </c>
      <c r="N12" s="461">
        <v>1529.0560939039444</v>
      </c>
    </row>
    <row r="13" spans="1:14" ht="14.4" customHeight="1" x14ac:dyDescent="0.3">
      <c r="A13" s="456" t="s">
        <v>450</v>
      </c>
      <c r="B13" s="457" t="s">
        <v>451</v>
      </c>
      <c r="C13" s="458" t="s">
        <v>455</v>
      </c>
      <c r="D13" s="459" t="s">
        <v>657</v>
      </c>
      <c r="E13" s="458" t="s">
        <v>466</v>
      </c>
      <c r="F13" s="459" t="s">
        <v>660</v>
      </c>
      <c r="G13" s="458" t="s">
        <v>467</v>
      </c>
      <c r="H13" s="458" t="s">
        <v>496</v>
      </c>
      <c r="I13" s="458" t="s">
        <v>497</v>
      </c>
      <c r="J13" s="458" t="s">
        <v>498</v>
      </c>
      <c r="K13" s="458" t="s">
        <v>499</v>
      </c>
      <c r="L13" s="460">
        <v>112.58999999999999</v>
      </c>
      <c r="M13" s="460">
        <v>1</v>
      </c>
      <c r="N13" s="461">
        <v>112.58999999999999</v>
      </c>
    </row>
    <row r="14" spans="1:14" ht="14.4" customHeight="1" x14ac:dyDescent="0.3">
      <c r="A14" s="456" t="s">
        <v>450</v>
      </c>
      <c r="B14" s="457" t="s">
        <v>451</v>
      </c>
      <c r="C14" s="458" t="s">
        <v>455</v>
      </c>
      <c r="D14" s="459" t="s">
        <v>657</v>
      </c>
      <c r="E14" s="458" t="s">
        <v>466</v>
      </c>
      <c r="F14" s="459" t="s">
        <v>660</v>
      </c>
      <c r="G14" s="458" t="s">
        <v>467</v>
      </c>
      <c r="H14" s="458" t="s">
        <v>500</v>
      </c>
      <c r="I14" s="458" t="s">
        <v>501</v>
      </c>
      <c r="J14" s="458" t="s">
        <v>502</v>
      </c>
      <c r="K14" s="458" t="s">
        <v>503</v>
      </c>
      <c r="L14" s="460">
        <v>66.540000000000006</v>
      </c>
      <c r="M14" s="460">
        <v>6</v>
      </c>
      <c r="N14" s="461">
        <v>399.24</v>
      </c>
    </row>
    <row r="15" spans="1:14" ht="14.4" customHeight="1" x14ac:dyDescent="0.3">
      <c r="A15" s="456" t="s">
        <v>450</v>
      </c>
      <c r="B15" s="457" t="s">
        <v>451</v>
      </c>
      <c r="C15" s="458" t="s">
        <v>455</v>
      </c>
      <c r="D15" s="459" t="s">
        <v>657</v>
      </c>
      <c r="E15" s="458" t="s">
        <v>466</v>
      </c>
      <c r="F15" s="459" t="s">
        <v>660</v>
      </c>
      <c r="G15" s="458" t="s">
        <v>467</v>
      </c>
      <c r="H15" s="458" t="s">
        <v>504</v>
      </c>
      <c r="I15" s="458" t="s">
        <v>505</v>
      </c>
      <c r="J15" s="458" t="s">
        <v>482</v>
      </c>
      <c r="K15" s="458" t="s">
        <v>506</v>
      </c>
      <c r="L15" s="460">
        <v>56.88</v>
      </c>
      <c r="M15" s="460">
        <v>1</v>
      </c>
      <c r="N15" s="461">
        <v>56.88</v>
      </c>
    </row>
    <row r="16" spans="1:14" ht="14.4" customHeight="1" x14ac:dyDescent="0.3">
      <c r="A16" s="456" t="s">
        <v>450</v>
      </c>
      <c r="B16" s="457" t="s">
        <v>451</v>
      </c>
      <c r="C16" s="458" t="s">
        <v>455</v>
      </c>
      <c r="D16" s="459" t="s">
        <v>657</v>
      </c>
      <c r="E16" s="458" t="s">
        <v>466</v>
      </c>
      <c r="F16" s="459" t="s">
        <v>660</v>
      </c>
      <c r="G16" s="458" t="s">
        <v>467</v>
      </c>
      <c r="H16" s="458" t="s">
        <v>507</v>
      </c>
      <c r="I16" s="458" t="s">
        <v>508</v>
      </c>
      <c r="J16" s="458" t="s">
        <v>509</v>
      </c>
      <c r="K16" s="458" t="s">
        <v>510</v>
      </c>
      <c r="L16" s="460">
        <v>68.789999999999978</v>
      </c>
      <c r="M16" s="460">
        <v>1</v>
      </c>
      <c r="N16" s="461">
        <v>68.789999999999978</v>
      </c>
    </row>
    <row r="17" spans="1:14" ht="14.4" customHeight="1" x14ac:dyDescent="0.3">
      <c r="A17" s="456" t="s">
        <v>450</v>
      </c>
      <c r="B17" s="457" t="s">
        <v>451</v>
      </c>
      <c r="C17" s="458" t="s">
        <v>455</v>
      </c>
      <c r="D17" s="459" t="s">
        <v>657</v>
      </c>
      <c r="E17" s="458" t="s">
        <v>466</v>
      </c>
      <c r="F17" s="459" t="s">
        <v>660</v>
      </c>
      <c r="G17" s="458" t="s">
        <v>467</v>
      </c>
      <c r="H17" s="458" t="s">
        <v>511</v>
      </c>
      <c r="I17" s="458" t="s">
        <v>489</v>
      </c>
      <c r="J17" s="458" t="s">
        <v>512</v>
      </c>
      <c r="K17" s="458"/>
      <c r="L17" s="460">
        <v>320.346</v>
      </c>
      <c r="M17" s="460">
        <v>4</v>
      </c>
      <c r="N17" s="461">
        <v>1281.384</v>
      </c>
    </row>
    <row r="18" spans="1:14" ht="14.4" customHeight="1" x14ac:dyDescent="0.3">
      <c r="A18" s="456" t="s">
        <v>450</v>
      </c>
      <c r="B18" s="457" t="s">
        <v>451</v>
      </c>
      <c r="C18" s="458" t="s">
        <v>455</v>
      </c>
      <c r="D18" s="459" t="s">
        <v>657</v>
      </c>
      <c r="E18" s="458" t="s">
        <v>466</v>
      </c>
      <c r="F18" s="459" t="s">
        <v>660</v>
      </c>
      <c r="G18" s="458" t="s">
        <v>467</v>
      </c>
      <c r="H18" s="458" t="s">
        <v>513</v>
      </c>
      <c r="I18" s="458" t="s">
        <v>514</v>
      </c>
      <c r="J18" s="458" t="s">
        <v>515</v>
      </c>
      <c r="K18" s="458" t="s">
        <v>516</v>
      </c>
      <c r="L18" s="460">
        <v>152.26026278828223</v>
      </c>
      <c r="M18" s="460">
        <v>3</v>
      </c>
      <c r="N18" s="461">
        <v>456.78078836484667</v>
      </c>
    </row>
    <row r="19" spans="1:14" ht="14.4" customHeight="1" x14ac:dyDescent="0.3">
      <c r="A19" s="456" t="s">
        <v>450</v>
      </c>
      <c r="B19" s="457" t="s">
        <v>451</v>
      </c>
      <c r="C19" s="458" t="s">
        <v>455</v>
      </c>
      <c r="D19" s="459" t="s">
        <v>657</v>
      </c>
      <c r="E19" s="458" t="s">
        <v>466</v>
      </c>
      <c r="F19" s="459" t="s">
        <v>660</v>
      </c>
      <c r="G19" s="458" t="s">
        <v>467</v>
      </c>
      <c r="H19" s="458" t="s">
        <v>517</v>
      </c>
      <c r="I19" s="458" t="s">
        <v>518</v>
      </c>
      <c r="J19" s="458" t="s">
        <v>519</v>
      </c>
      <c r="K19" s="458" t="s">
        <v>520</v>
      </c>
      <c r="L19" s="460">
        <v>152.1605396801219</v>
      </c>
      <c r="M19" s="460">
        <v>3</v>
      </c>
      <c r="N19" s="461">
        <v>456.48161904036573</v>
      </c>
    </row>
    <row r="20" spans="1:14" ht="14.4" customHeight="1" x14ac:dyDescent="0.3">
      <c r="A20" s="456" t="s">
        <v>450</v>
      </c>
      <c r="B20" s="457" t="s">
        <v>451</v>
      </c>
      <c r="C20" s="458" t="s">
        <v>455</v>
      </c>
      <c r="D20" s="459" t="s">
        <v>657</v>
      </c>
      <c r="E20" s="458" t="s">
        <v>466</v>
      </c>
      <c r="F20" s="459" t="s">
        <v>660</v>
      </c>
      <c r="G20" s="458" t="s">
        <v>467</v>
      </c>
      <c r="H20" s="458" t="s">
        <v>521</v>
      </c>
      <c r="I20" s="458" t="s">
        <v>489</v>
      </c>
      <c r="J20" s="458" t="s">
        <v>522</v>
      </c>
      <c r="K20" s="458"/>
      <c r="L20" s="460">
        <v>172.93591449769627</v>
      </c>
      <c r="M20" s="460">
        <v>1</v>
      </c>
      <c r="N20" s="461">
        <v>172.93591449769627</v>
      </c>
    </row>
    <row r="21" spans="1:14" ht="14.4" customHeight="1" x14ac:dyDescent="0.3">
      <c r="A21" s="456" t="s">
        <v>450</v>
      </c>
      <c r="B21" s="457" t="s">
        <v>451</v>
      </c>
      <c r="C21" s="458" t="s">
        <v>455</v>
      </c>
      <c r="D21" s="459" t="s">
        <v>657</v>
      </c>
      <c r="E21" s="458" t="s">
        <v>466</v>
      </c>
      <c r="F21" s="459" t="s">
        <v>660</v>
      </c>
      <c r="G21" s="458" t="s">
        <v>467</v>
      </c>
      <c r="H21" s="458" t="s">
        <v>523</v>
      </c>
      <c r="I21" s="458" t="s">
        <v>524</v>
      </c>
      <c r="J21" s="458" t="s">
        <v>525</v>
      </c>
      <c r="K21" s="458" t="s">
        <v>526</v>
      </c>
      <c r="L21" s="460">
        <v>104.06999999999998</v>
      </c>
      <c r="M21" s="460">
        <v>1</v>
      </c>
      <c r="N21" s="461">
        <v>104.06999999999998</v>
      </c>
    </row>
    <row r="22" spans="1:14" ht="14.4" customHeight="1" x14ac:dyDescent="0.3">
      <c r="A22" s="456" t="s">
        <v>450</v>
      </c>
      <c r="B22" s="457" t="s">
        <v>451</v>
      </c>
      <c r="C22" s="458" t="s">
        <v>455</v>
      </c>
      <c r="D22" s="459" t="s">
        <v>657</v>
      </c>
      <c r="E22" s="458" t="s">
        <v>466</v>
      </c>
      <c r="F22" s="459" t="s">
        <v>660</v>
      </c>
      <c r="G22" s="458" t="s">
        <v>467</v>
      </c>
      <c r="H22" s="458" t="s">
        <v>527</v>
      </c>
      <c r="I22" s="458" t="s">
        <v>527</v>
      </c>
      <c r="J22" s="458" t="s">
        <v>528</v>
      </c>
      <c r="K22" s="458" t="s">
        <v>529</v>
      </c>
      <c r="L22" s="460">
        <v>219.06284271999229</v>
      </c>
      <c r="M22" s="460">
        <v>12</v>
      </c>
      <c r="N22" s="461">
        <v>2628.7541126399074</v>
      </c>
    </row>
    <row r="23" spans="1:14" ht="14.4" customHeight="1" x14ac:dyDescent="0.3">
      <c r="A23" s="456" t="s">
        <v>450</v>
      </c>
      <c r="B23" s="457" t="s">
        <v>451</v>
      </c>
      <c r="C23" s="458" t="s">
        <v>455</v>
      </c>
      <c r="D23" s="459" t="s">
        <v>657</v>
      </c>
      <c r="E23" s="458" t="s">
        <v>466</v>
      </c>
      <c r="F23" s="459" t="s">
        <v>660</v>
      </c>
      <c r="G23" s="458" t="s">
        <v>467</v>
      </c>
      <c r="H23" s="458" t="s">
        <v>530</v>
      </c>
      <c r="I23" s="458" t="s">
        <v>489</v>
      </c>
      <c r="J23" s="458" t="s">
        <v>531</v>
      </c>
      <c r="K23" s="458"/>
      <c r="L23" s="460">
        <v>55.915816241347343</v>
      </c>
      <c r="M23" s="460">
        <v>4</v>
      </c>
      <c r="N23" s="461">
        <v>223.66326496538937</v>
      </c>
    </row>
    <row r="24" spans="1:14" ht="14.4" customHeight="1" x14ac:dyDescent="0.3">
      <c r="A24" s="456" t="s">
        <v>450</v>
      </c>
      <c r="B24" s="457" t="s">
        <v>451</v>
      </c>
      <c r="C24" s="458" t="s">
        <v>455</v>
      </c>
      <c r="D24" s="459" t="s">
        <v>657</v>
      </c>
      <c r="E24" s="458" t="s">
        <v>466</v>
      </c>
      <c r="F24" s="459" t="s">
        <v>660</v>
      </c>
      <c r="G24" s="458" t="s">
        <v>467</v>
      </c>
      <c r="H24" s="458" t="s">
        <v>532</v>
      </c>
      <c r="I24" s="458" t="s">
        <v>489</v>
      </c>
      <c r="J24" s="458" t="s">
        <v>533</v>
      </c>
      <c r="K24" s="458" t="s">
        <v>534</v>
      </c>
      <c r="L24" s="460">
        <v>22.07</v>
      </c>
      <c r="M24" s="460">
        <v>5</v>
      </c>
      <c r="N24" s="461">
        <v>110.35</v>
      </c>
    </row>
    <row r="25" spans="1:14" ht="14.4" customHeight="1" x14ac:dyDescent="0.3">
      <c r="A25" s="456" t="s">
        <v>450</v>
      </c>
      <c r="B25" s="457" t="s">
        <v>451</v>
      </c>
      <c r="C25" s="458" t="s">
        <v>455</v>
      </c>
      <c r="D25" s="459" t="s">
        <v>657</v>
      </c>
      <c r="E25" s="458" t="s">
        <v>466</v>
      </c>
      <c r="F25" s="459" t="s">
        <v>660</v>
      </c>
      <c r="G25" s="458" t="s">
        <v>467</v>
      </c>
      <c r="H25" s="458" t="s">
        <v>535</v>
      </c>
      <c r="I25" s="458" t="s">
        <v>536</v>
      </c>
      <c r="J25" s="458" t="s">
        <v>537</v>
      </c>
      <c r="K25" s="458" t="s">
        <v>538</v>
      </c>
      <c r="L25" s="460">
        <v>275.30999999999989</v>
      </c>
      <c r="M25" s="460">
        <v>3</v>
      </c>
      <c r="N25" s="461">
        <v>825.92999999999961</v>
      </c>
    </row>
    <row r="26" spans="1:14" ht="14.4" customHeight="1" x14ac:dyDescent="0.3">
      <c r="A26" s="456" t="s">
        <v>450</v>
      </c>
      <c r="B26" s="457" t="s">
        <v>451</v>
      </c>
      <c r="C26" s="458" t="s">
        <v>455</v>
      </c>
      <c r="D26" s="459" t="s">
        <v>657</v>
      </c>
      <c r="E26" s="458" t="s">
        <v>466</v>
      </c>
      <c r="F26" s="459" t="s">
        <v>660</v>
      </c>
      <c r="G26" s="458" t="s">
        <v>467</v>
      </c>
      <c r="H26" s="458" t="s">
        <v>539</v>
      </c>
      <c r="I26" s="458" t="s">
        <v>489</v>
      </c>
      <c r="J26" s="458" t="s">
        <v>540</v>
      </c>
      <c r="K26" s="458"/>
      <c r="L26" s="460">
        <v>66.46845122511418</v>
      </c>
      <c r="M26" s="460">
        <v>5</v>
      </c>
      <c r="N26" s="461">
        <v>332.34225612557088</v>
      </c>
    </row>
    <row r="27" spans="1:14" ht="14.4" customHeight="1" x14ac:dyDescent="0.3">
      <c r="A27" s="456" t="s">
        <v>450</v>
      </c>
      <c r="B27" s="457" t="s">
        <v>451</v>
      </c>
      <c r="C27" s="458" t="s">
        <v>455</v>
      </c>
      <c r="D27" s="459" t="s">
        <v>657</v>
      </c>
      <c r="E27" s="458" t="s">
        <v>466</v>
      </c>
      <c r="F27" s="459" t="s">
        <v>660</v>
      </c>
      <c r="G27" s="458" t="s">
        <v>467</v>
      </c>
      <c r="H27" s="458" t="s">
        <v>541</v>
      </c>
      <c r="I27" s="458" t="s">
        <v>489</v>
      </c>
      <c r="J27" s="458" t="s">
        <v>542</v>
      </c>
      <c r="K27" s="458"/>
      <c r="L27" s="460">
        <v>175.02883338937394</v>
      </c>
      <c r="M27" s="460">
        <v>4</v>
      </c>
      <c r="N27" s="461">
        <v>700.11533355749577</v>
      </c>
    </row>
    <row r="28" spans="1:14" ht="14.4" customHeight="1" x14ac:dyDescent="0.3">
      <c r="A28" s="456" t="s">
        <v>450</v>
      </c>
      <c r="B28" s="457" t="s">
        <v>451</v>
      </c>
      <c r="C28" s="458" t="s">
        <v>455</v>
      </c>
      <c r="D28" s="459" t="s">
        <v>657</v>
      </c>
      <c r="E28" s="458" t="s">
        <v>466</v>
      </c>
      <c r="F28" s="459" t="s">
        <v>660</v>
      </c>
      <c r="G28" s="458" t="s">
        <v>467</v>
      </c>
      <c r="H28" s="458" t="s">
        <v>543</v>
      </c>
      <c r="I28" s="458" t="s">
        <v>489</v>
      </c>
      <c r="J28" s="458" t="s">
        <v>544</v>
      </c>
      <c r="K28" s="458"/>
      <c r="L28" s="460">
        <v>92.509221175368666</v>
      </c>
      <c r="M28" s="460">
        <v>2</v>
      </c>
      <c r="N28" s="461">
        <v>185.01844235073733</v>
      </c>
    </row>
    <row r="29" spans="1:14" ht="14.4" customHeight="1" x14ac:dyDescent="0.3">
      <c r="A29" s="456" t="s">
        <v>450</v>
      </c>
      <c r="B29" s="457" t="s">
        <v>451</v>
      </c>
      <c r="C29" s="458" t="s">
        <v>455</v>
      </c>
      <c r="D29" s="459" t="s">
        <v>657</v>
      </c>
      <c r="E29" s="458" t="s">
        <v>466</v>
      </c>
      <c r="F29" s="459" t="s">
        <v>660</v>
      </c>
      <c r="G29" s="458" t="s">
        <v>467</v>
      </c>
      <c r="H29" s="458" t="s">
        <v>545</v>
      </c>
      <c r="I29" s="458" t="s">
        <v>489</v>
      </c>
      <c r="J29" s="458" t="s">
        <v>546</v>
      </c>
      <c r="K29" s="458"/>
      <c r="L29" s="460">
        <v>77.333341679082949</v>
      </c>
      <c r="M29" s="460">
        <v>14</v>
      </c>
      <c r="N29" s="461">
        <v>1082.6667835071612</v>
      </c>
    </row>
    <row r="30" spans="1:14" ht="14.4" customHeight="1" x14ac:dyDescent="0.3">
      <c r="A30" s="456" t="s">
        <v>450</v>
      </c>
      <c r="B30" s="457" t="s">
        <v>451</v>
      </c>
      <c r="C30" s="458" t="s">
        <v>455</v>
      </c>
      <c r="D30" s="459" t="s">
        <v>657</v>
      </c>
      <c r="E30" s="458" t="s">
        <v>466</v>
      </c>
      <c r="F30" s="459" t="s">
        <v>660</v>
      </c>
      <c r="G30" s="458" t="s">
        <v>467</v>
      </c>
      <c r="H30" s="458" t="s">
        <v>547</v>
      </c>
      <c r="I30" s="458" t="s">
        <v>489</v>
      </c>
      <c r="J30" s="458" t="s">
        <v>548</v>
      </c>
      <c r="K30" s="458" t="s">
        <v>549</v>
      </c>
      <c r="L30" s="460">
        <v>64.63333333333334</v>
      </c>
      <c r="M30" s="460">
        <v>1</v>
      </c>
      <c r="N30" s="461">
        <v>64.63333333333334</v>
      </c>
    </row>
    <row r="31" spans="1:14" ht="14.4" customHeight="1" x14ac:dyDescent="0.3">
      <c r="A31" s="456" t="s">
        <v>450</v>
      </c>
      <c r="B31" s="457" t="s">
        <v>451</v>
      </c>
      <c r="C31" s="458" t="s">
        <v>455</v>
      </c>
      <c r="D31" s="459" t="s">
        <v>657</v>
      </c>
      <c r="E31" s="458" t="s">
        <v>466</v>
      </c>
      <c r="F31" s="459" t="s">
        <v>660</v>
      </c>
      <c r="G31" s="458" t="s">
        <v>467</v>
      </c>
      <c r="H31" s="458" t="s">
        <v>550</v>
      </c>
      <c r="I31" s="458" t="s">
        <v>551</v>
      </c>
      <c r="J31" s="458" t="s">
        <v>552</v>
      </c>
      <c r="K31" s="458" t="s">
        <v>553</v>
      </c>
      <c r="L31" s="460">
        <v>77.949428893725369</v>
      </c>
      <c r="M31" s="460">
        <v>1</v>
      </c>
      <c r="N31" s="461">
        <v>77.949428893725369</v>
      </c>
    </row>
    <row r="32" spans="1:14" ht="14.4" customHeight="1" x14ac:dyDescent="0.3">
      <c r="A32" s="456" t="s">
        <v>450</v>
      </c>
      <c r="B32" s="457" t="s">
        <v>451</v>
      </c>
      <c r="C32" s="458" t="s">
        <v>455</v>
      </c>
      <c r="D32" s="459" t="s">
        <v>657</v>
      </c>
      <c r="E32" s="458" t="s">
        <v>466</v>
      </c>
      <c r="F32" s="459" t="s">
        <v>660</v>
      </c>
      <c r="G32" s="458" t="s">
        <v>467</v>
      </c>
      <c r="H32" s="458" t="s">
        <v>554</v>
      </c>
      <c r="I32" s="458" t="s">
        <v>473</v>
      </c>
      <c r="J32" s="458" t="s">
        <v>555</v>
      </c>
      <c r="K32" s="458"/>
      <c r="L32" s="460">
        <v>95.537919485091791</v>
      </c>
      <c r="M32" s="460">
        <v>9</v>
      </c>
      <c r="N32" s="461">
        <v>859.84127536582616</v>
      </c>
    </row>
    <row r="33" spans="1:14" ht="14.4" customHeight="1" x14ac:dyDescent="0.3">
      <c r="A33" s="456" t="s">
        <v>450</v>
      </c>
      <c r="B33" s="457" t="s">
        <v>451</v>
      </c>
      <c r="C33" s="458" t="s">
        <v>455</v>
      </c>
      <c r="D33" s="459" t="s">
        <v>657</v>
      </c>
      <c r="E33" s="458" t="s">
        <v>466</v>
      </c>
      <c r="F33" s="459" t="s">
        <v>660</v>
      </c>
      <c r="G33" s="458" t="s">
        <v>467</v>
      </c>
      <c r="H33" s="458" t="s">
        <v>556</v>
      </c>
      <c r="I33" s="458" t="s">
        <v>557</v>
      </c>
      <c r="J33" s="458" t="s">
        <v>558</v>
      </c>
      <c r="K33" s="458" t="s">
        <v>559</v>
      </c>
      <c r="L33" s="460">
        <v>107.33</v>
      </c>
      <c r="M33" s="460">
        <v>1</v>
      </c>
      <c r="N33" s="461">
        <v>107.33</v>
      </c>
    </row>
    <row r="34" spans="1:14" ht="14.4" customHeight="1" x14ac:dyDescent="0.3">
      <c r="A34" s="456" t="s">
        <v>450</v>
      </c>
      <c r="B34" s="457" t="s">
        <v>451</v>
      </c>
      <c r="C34" s="458" t="s">
        <v>455</v>
      </c>
      <c r="D34" s="459" t="s">
        <v>657</v>
      </c>
      <c r="E34" s="458" t="s">
        <v>466</v>
      </c>
      <c r="F34" s="459" t="s">
        <v>660</v>
      </c>
      <c r="G34" s="458" t="s">
        <v>467</v>
      </c>
      <c r="H34" s="458" t="s">
        <v>560</v>
      </c>
      <c r="I34" s="458" t="s">
        <v>489</v>
      </c>
      <c r="J34" s="458" t="s">
        <v>561</v>
      </c>
      <c r="K34" s="458" t="s">
        <v>562</v>
      </c>
      <c r="L34" s="460">
        <v>111.91000000000003</v>
      </c>
      <c r="M34" s="460">
        <v>2</v>
      </c>
      <c r="N34" s="461">
        <v>223.82000000000005</v>
      </c>
    </row>
    <row r="35" spans="1:14" ht="14.4" customHeight="1" x14ac:dyDescent="0.3">
      <c r="A35" s="456" t="s">
        <v>450</v>
      </c>
      <c r="B35" s="457" t="s">
        <v>451</v>
      </c>
      <c r="C35" s="458" t="s">
        <v>455</v>
      </c>
      <c r="D35" s="459" t="s">
        <v>657</v>
      </c>
      <c r="E35" s="458" t="s">
        <v>466</v>
      </c>
      <c r="F35" s="459" t="s">
        <v>660</v>
      </c>
      <c r="G35" s="458" t="s">
        <v>467</v>
      </c>
      <c r="H35" s="458" t="s">
        <v>563</v>
      </c>
      <c r="I35" s="458" t="s">
        <v>489</v>
      </c>
      <c r="J35" s="458" t="s">
        <v>564</v>
      </c>
      <c r="K35" s="458"/>
      <c r="L35" s="460">
        <v>231.40658233952712</v>
      </c>
      <c r="M35" s="460">
        <v>1</v>
      </c>
      <c r="N35" s="461">
        <v>231.40658233952712</v>
      </c>
    </row>
    <row r="36" spans="1:14" ht="14.4" customHeight="1" x14ac:dyDescent="0.3">
      <c r="A36" s="456" t="s">
        <v>450</v>
      </c>
      <c r="B36" s="457" t="s">
        <v>451</v>
      </c>
      <c r="C36" s="458" t="s">
        <v>455</v>
      </c>
      <c r="D36" s="459" t="s">
        <v>657</v>
      </c>
      <c r="E36" s="458" t="s">
        <v>466</v>
      </c>
      <c r="F36" s="459" t="s">
        <v>660</v>
      </c>
      <c r="G36" s="458" t="s">
        <v>467</v>
      </c>
      <c r="H36" s="458" t="s">
        <v>565</v>
      </c>
      <c r="I36" s="458" t="s">
        <v>489</v>
      </c>
      <c r="J36" s="458" t="s">
        <v>566</v>
      </c>
      <c r="K36" s="458" t="s">
        <v>567</v>
      </c>
      <c r="L36" s="460">
        <v>40.297397674092977</v>
      </c>
      <c r="M36" s="460">
        <v>2</v>
      </c>
      <c r="N36" s="461">
        <v>80.594795348185954</v>
      </c>
    </row>
    <row r="37" spans="1:14" ht="14.4" customHeight="1" x14ac:dyDescent="0.3">
      <c r="A37" s="456" t="s">
        <v>450</v>
      </c>
      <c r="B37" s="457" t="s">
        <v>451</v>
      </c>
      <c r="C37" s="458" t="s">
        <v>455</v>
      </c>
      <c r="D37" s="459" t="s">
        <v>657</v>
      </c>
      <c r="E37" s="458" t="s">
        <v>466</v>
      </c>
      <c r="F37" s="459" t="s">
        <v>660</v>
      </c>
      <c r="G37" s="458" t="s">
        <v>467</v>
      </c>
      <c r="H37" s="458" t="s">
        <v>568</v>
      </c>
      <c r="I37" s="458" t="s">
        <v>489</v>
      </c>
      <c r="J37" s="458" t="s">
        <v>569</v>
      </c>
      <c r="K37" s="458"/>
      <c r="L37" s="460">
        <v>28.643333333333342</v>
      </c>
      <c r="M37" s="460">
        <v>9</v>
      </c>
      <c r="N37" s="461">
        <v>257.79000000000008</v>
      </c>
    </row>
    <row r="38" spans="1:14" ht="14.4" customHeight="1" x14ac:dyDescent="0.3">
      <c r="A38" s="456" t="s">
        <v>450</v>
      </c>
      <c r="B38" s="457" t="s">
        <v>451</v>
      </c>
      <c r="C38" s="458" t="s">
        <v>455</v>
      </c>
      <c r="D38" s="459" t="s">
        <v>657</v>
      </c>
      <c r="E38" s="458" t="s">
        <v>466</v>
      </c>
      <c r="F38" s="459" t="s">
        <v>660</v>
      </c>
      <c r="G38" s="458" t="s">
        <v>467</v>
      </c>
      <c r="H38" s="458" t="s">
        <v>570</v>
      </c>
      <c r="I38" s="458" t="s">
        <v>570</v>
      </c>
      <c r="J38" s="458" t="s">
        <v>571</v>
      </c>
      <c r="K38" s="458" t="s">
        <v>572</v>
      </c>
      <c r="L38" s="460">
        <v>57.620000000000026</v>
      </c>
      <c r="M38" s="460">
        <v>1</v>
      </c>
      <c r="N38" s="461">
        <v>57.620000000000026</v>
      </c>
    </row>
    <row r="39" spans="1:14" ht="14.4" customHeight="1" x14ac:dyDescent="0.3">
      <c r="A39" s="456" t="s">
        <v>450</v>
      </c>
      <c r="B39" s="457" t="s">
        <v>451</v>
      </c>
      <c r="C39" s="458" t="s">
        <v>455</v>
      </c>
      <c r="D39" s="459" t="s">
        <v>657</v>
      </c>
      <c r="E39" s="458" t="s">
        <v>466</v>
      </c>
      <c r="F39" s="459" t="s">
        <v>660</v>
      </c>
      <c r="G39" s="458" t="s">
        <v>467</v>
      </c>
      <c r="H39" s="458" t="s">
        <v>573</v>
      </c>
      <c r="I39" s="458" t="s">
        <v>489</v>
      </c>
      <c r="J39" s="458" t="s">
        <v>574</v>
      </c>
      <c r="K39" s="458"/>
      <c r="L39" s="460">
        <v>71.829948469293271</v>
      </c>
      <c r="M39" s="460">
        <v>2</v>
      </c>
      <c r="N39" s="461">
        <v>143.65989693858654</v>
      </c>
    </row>
    <row r="40" spans="1:14" ht="14.4" customHeight="1" x14ac:dyDescent="0.3">
      <c r="A40" s="456" t="s">
        <v>450</v>
      </c>
      <c r="B40" s="457" t="s">
        <v>451</v>
      </c>
      <c r="C40" s="458" t="s">
        <v>455</v>
      </c>
      <c r="D40" s="459" t="s">
        <v>657</v>
      </c>
      <c r="E40" s="458" t="s">
        <v>466</v>
      </c>
      <c r="F40" s="459" t="s">
        <v>660</v>
      </c>
      <c r="G40" s="458" t="s">
        <v>467</v>
      </c>
      <c r="H40" s="458" t="s">
        <v>575</v>
      </c>
      <c r="I40" s="458" t="s">
        <v>575</v>
      </c>
      <c r="J40" s="458" t="s">
        <v>576</v>
      </c>
      <c r="K40" s="458" t="s">
        <v>577</v>
      </c>
      <c r="L40" s="460">
        <v>482.77333333333331</v>
      </c>
      <c r="M40" s="460">
        <v>3</v>
      </c>
      <c r="N40" s="461">
        <v>1448.32</v>
      </c>
    </row>
    <row r="41" spans="1:14" ht="14.4" customHeight="1" x14ac:dyDescent="0.3">
      <c r="A41" s="456" t="s">
        <v>450</v>
      </c>
      <c r="B41" s="457" t="s">
        <v>451</v>
      </c>
      <c r="C41" s="458" t="s">
        <v>455</v>
      </c>
      <c r="D41" s="459" t="s">
        <v>657</v>
      </c>
      <c r="E41" s="458" t="s">
        <v>466</v>
      </c>
      <c r="F41" s="459" t="s">
        <v>660</v>
      </c>
      <c r="G41" s="458" t="s">
        <v>467</v>
      </c>
      <c r="H41" s="458" t="s">
        <v>578</v>
      </c>
      <c r="I41" s="458" t="s">
        <v>489</v>
      </c>
      <c r="J41" s="458" t="s">
        <v>579</v>
      </c>
      <c r="K41" s="458"/>
      <c r="L41" s="460">
        <v>45.829999999999984</v>
      </c>
      <c r="M41" s="460">
        <v>5</v>
      </c>
      <c r="N41" s="461">
        <v>229.14999999999992</v>
      </c>
    </row>
    <row r="42" spans="1:14" ht="14.4" customHeight="1" x14ac:dyDescent="0.3">
      <c r="A42" s="456" t="s">
        <v>450</v>
      </c>
      <c r="B42" s="457" t="s">
        <v>451</v>
      </c>
      <c r="C42" s="458" t="s">
        <v>455</v>
      </c>
      <c r="D42" s="459" t="s">
        <v>657</v>
      </c>
      <c r="E42" s="458" t="s">
        <v>466</v>
      </c>
      <c r="F42" s="459" t="s">
        <v>660</v>
      </c>
      <c r="G42" s="458" t="s">
        <v>467</v>
      </c>
      <c r="H42" s="458" t="s">
        <v>580</v>
      </c>
      <c r="I42" s="458" t="s">
        <v>489</v>
      </c>
      <c r="J42" s="458" t="s">
        <v>581</v>
      </c>
      <c r="K42" s="458" t="s">
        <v>582</v>
      </c>
      <c r="L42" s="460">
        <v>115.43</v>
      </c>
      <c r="M42" s="460">
        <v>1</v>
      </c>
      <c r="N42" s="461">
        <v>115.43</v>
      </c>
    </row>
    <row r="43" spans="1:14" ht="14.4" customHeight="1" x14ac:dyDescent="0.3">
      <c r="A43" s="456" t="s">
        <v>450</v>
      </c>
      <c r="B43" s="457" t="s">
        <v>451</v>
      </c>
      <c r="C43" s="458" t="s">
        <v>455</v>
      </c>
      <c r="D43" s="459" t="s">
        <v>657</v>
      </c>
      <c r="E43" s="458" t="s">
        <v>583</v>
      </c>
      <c r="F43" s="459" t="s">
        <v>661</v>
      </c>
      <c r="G43" s="458" t="s">
        <v>467</v>
      </c>
      <c r="H43" s="458" t="s">
        <v>584</v>
      </c>
      <c r="I43" s="458" t="s">
        <v>585</v>
      </c>
      <c r="J43" s="458" t="s">
        <v>586</v>
      </c>
      <c r="K43" s="458" t="s">
        <v>587</v>
      </c>
      <c r="L43" s="460">
        <v>39.97</v>
      </c>
      <c r="M43" s="460">
        <v>16</v>
      </c>
      <c r="N43" s="461">
        <v>639.52</v>
      </c>
    </row>
    <row r="44" spans="1:14" ht="14.4" customHeight="1" x14ac:dyDescent="0.3">
      <c r="A44" s="456" t="s">
        <v>450</v>
      </c>
      <c r="B44" s="457" t="s">
        <v>451</v>
      </c>
      <c r="C44" s="458" t="s">
        <v>455</v>
      </c>
      <c r="D44" s="459" t="s">
        <v>657</v>
      </c>
      <c r="E44" s="458" t="s">
        <v>583</v>
      </c>
      <c r="F44" s="459" t="s">
        <v>661</v>
      </c>
      <c r="G44" s="458" t="s">
        <v>467</v>
      </c>
      <c r="H44" s="458" t="s">
        <v>588</v>
      </c>
      <c r="I44" s="458" t="s">
        <v>589</v>
      </c>
      <c r="J44" s="458" t="s">
        <v>590</v>
      </c>
      <c r="K44" s="458" t="s">
        <v>591</v>
      </c>
      <c r="L44" s="460">
        <v>67.82123177629434</v>
      </c>
      <c r="M44" s="460">
        <v>16</v>
      </c>
      <c r="N44" s="461">
        <v>1085.1397084207094</v>
      </c>
    </row>
    <row r="45" spans="1:14" ht="14.4" customHeight="1" x14ac:dyDescent="0.3">
      <c r="A45" s="456" t="s">
        <v>450</v>
      </c>
      <c r="B45" s="457" t="s">
        <v>451</v>
      </c>
      <c r="C45" s="458" t="s">
        <v>455</v>
      </c>
      <c r="D45" s="459" t="s">
        <v>657</v>
      </c>
      <c r="E45" s="458" t="s">
        <v>583</v>
      </c>
      <c r="F45" s="459" t="s">
        <v>661</v>
      </c>
      <c r="G45" s="458" t="s">
        <v>467</v>
      </c>
      <c r="H45" s="458" t="s">
        <v>592</v>
      </c>
      <c r="I45" s="458" t="s">
        <v>593</v>
      </c>
      <c r="J45" s="458" t="s">
        <v>594</v>
      </c>
      <c r="K45" s="458" t="s">
        <v>595</v>
      </c>
      <c r="L45" s="460">
        <v>238.17</v>
      </c>
      <c r="M45" s="460">
        <v>34</v>
      </c>
      <c r="N45" s="461">
        <v>8097.78</v>
      </c>
    </row>
    <row r="46" spans="1:14" ht="14.4" customHeight="1" x14ac:dyDescent="0.3">
      <c r="A46" s="456" t="s">
        <v>450</v>
      </c>
      <c r="B46" s="457" t="s">
        <v>451</v>
      </c>
      <c r="C46" s="458" t="s">
        <v>455</v>
      </c>
      <c r="D46" s="459" t="s">
        <v>657</v>
      </c>
      <c r="E46" s="458" t="s">
        <v>583</v>
      </c>
      <c r="F46" s="459" t="s">
        <v>661</v>
      </c>
      <c r="G46" s="458" t="s">
        <v>467</v>
      </c>
      <c r="H46" s="458" t="s">
        <v>596</v>
      </c>
      <c r="I46" s="458" t="s">
        <v>597</v>
      </c>
      <c r="J46" s="458" t="s">
        <v>598</v>
      </c>
      <c r="K46" s="458" t="s">
        <v>599</v>
      </c>
      <c r="L46" s="460">
        <v>44.15</v>
      </c>
      <c r="M46" s="460">
        <v>12</v>
      </c>
      <c r="N46" s="461">
        <v>529.79999999999995</v>
      </c>
    </row>
    <row r="47" spans="1:14" ht="14.4" customHeight="1" x14ac:dyDescent="0.3">
      <c r="A47" s="456" t="s">
        <v>450</v>
      </c>
      <c r="B47" s="457" t="s">
        <v>451</v>
      </c>
      <c r="C47" s="458" t="s">
        <v>455</v>
      </c>
      <c r="D47" s="459" t="s">
        <v>657</v>
      </c>
      <c r="E47" s="458" t="s">
        <v>583</v>
      </c>
      <c r="F47" s="459" t="s">
        <v>661</v>
      </c>
      <c r="G47" s="458" t="s">
        <v>467</v>
      </c>
      <c r="H47" s="458" t="s">
        <v>600</v>
      </c>
      <c r="I47" s="458" t="s">
        <v>601</v>
      </c>
      <c r="J47" s="458" t="s">
        <v>594</v>
      </c>
      <c r="K47" s="458" t="s">
        <v>602</v>
      </c>
      <c r="L47" s="460">
        <v>160.07000000000002</v>
      </c>
      <c r="M47" s="460">
        <v>15</v>
      </c>
      <c r="N47" s="461">
        <v>2401.0500000000002</v>
      </c>
    </row>
    <row r="48" spans="1:14" ht="14.4" customHeight="1" x14ac:dyDescent="0.3">
      <c r="A48" s="456" t="s">
        <v>450</v>
      </c>
      <c r="B48" s="457" t="s">
        <v>451</v>
      </c>
      <c r="C48" s="458" t="s">
        <v>460</v>
      </c>
      <c r="D48" s="459" t="s">
        <v>658</v>
      </c>
      <c r="E48" s="458" t="s">
        <v>466</v>
      </c>
      <c r="F48" s="459" t="s">
        <v>660</v>
      </c>
      <c r="G48" s="458" t="s">
        <v>467</v>
      </c>
      <c r="H48" s="458" t="s">
        <v>603</v>
      </c>
      <c r="I48" s="458" t="s">
        <v>604</v>
      </c>
      <c r="J48" s="458" t="s">
        <v>605</v>
      </c>
      <c r="K48" s="458" t="s">
        <v>606</v>
      </c>
      <c r="L48" s="460">
        <v>87.03</v>
      </c>
      <c r="M48" s="460">
        <v>30</v>
      </c>
      <c r="N48" s="461">
        <v>2610.9</v>
      </c>
    </row>
    <row r="49" spans="1:14" ht="14.4" customHeight="1" x14ac:dyDescent="0.3">
      <c r="A49" s="456" t="s">
        <v>450</v>
      </c>
      <c r="B49" s="457" t="s">
        <v>451</v>
      </c>
      <c r="C49" s="458" t="s">
        <v>460</v>
      </c>
      <c r="D49" s="459" t="s">
        <v>658</v>
      </c>
      <c r="E49" s="458" t="s">
        <v>466</v>
      </c>
      <c r="F49" s="459" t="s">
        <v>660</v>
      </c>
      <c r="G49" s="458" t="s">
        <v>467</v>
      </c>
      <c r="H49" s="458" t="s">
        <v>468</v>
      </c>
      <c r="I49" s="458" t="s">
        <v>469</v>
      </c>
      <c r="J49" s="458" t="s">
        <v>470</v>
      </c>
      <c r="K49" s="458" t="s">
        <v>471</v>
      </c>
      <c r="L49" s="460">
        <v>167.61</v>
      </c>
      <c r="M49" s="460">
        <v>60</v>
      </c>
      <c r="N49" s="461">
        <v>10056.6</v>
      </c>
    </row>
    <row r="50" spans="1:14" ht="14.4" customHeight="1" x14ac:dyDescent="0.3">
      <c r="A50" s="456" t="s">
        <v>450</v>
      </c>
      <c r="B50" s="457" t="s">
        <v>451</v>
      </c>
      <c r="C50" s="458" t="s">
        <v>460</v>
      </c>
      <c r="D50" s="459" t="s">
        <v>658</v>
      </c>
      <c r="E50" s="458" t="s">
        <v>466</v>
      </c>
      <c r="F50" s="459" t="s">
        <v>660</v>
      </c>
      <c r="G50" s="458" t="s">
        <v>467</v>
      </c>
      <c r="H50" s="458" t="s">
        <v>472</v>
      </c>
      <c r="I50" s="458" t="s">
        <v>473</v>
      </c>
      <c r="J50" s="458" t="s">
        <v>474</v>
      </c>
      <c r="K50" s="458" t="s">
        <v>475</v>
      </c>
      <c r="L50" s="460">
        <v>76.297041860991044</v>
      </c>
      <c r="M50" s="460">
        <v>3</v>
      </c>
      <c r="N50" s="461">
        <v>228.89112558297313</v>
      </c>
    </row>
    <row r="51" spans="1:14" ht="14.4" customHeight="1" x14ac:dyDescent="0.3">
      <c r="A51" s="456" t="s">
        <v>450</v>
      </c>
      <c r="B51" s="457" t="s">
        <v>451</v>
      </c>
      <c r="C51" s="458" t="s">
        <v>460</v>
      </c>
      <c r="D51" s="459" t="s">
        <v>658</v>
      </c>
      <c r="E51" s="458" t="s">
        <v>466</v>
      </c>
      <c r="F51" s="459" t="s">
        <v>660</v>
      </c>
      <c r="G51" s="458" t="s">
        <v>467</v>
      </c>
      <c r="H51" s="458" t="s">
        <v>491</v>
      </c>
      <c r="I51" s="458" t="s">
        <v>492</v>
      </c>
      <c r="J51" s="458" t="s">
        <v>493</v>
      </c>
      <c r="K51" s="458"/>
      <c r="L51" s="460">
        <v>422.7589348739931</v>
      </c>
      <c r="M51" s="460">
        <v>7</v>
      </c>
      <c r="N51" s="461">
        <v>2959.3125441179518</v>
      </c>
    </row>
    <row r="52" spans="1:14" ht="14.4" customHeight="1" x14ac:dyDescent="0.3">
      <c r="A52" s="456" t="s">
        <v>450</v>
      </c>
      <c r="B52" s="457" t="s">
        <v>451</v>
      </c>
      <c r="C52" s="458" t="s">
        <v>460</v>
      </c>
      <c r="D52" s="459" t="s">
        <v>658</v>
      </c>
      <c r="E52" s="458" t="s">
        <v>466</v>
      </c>
      <c r="F52" s="459" t="s">
        <v>660</v>
      </c>
      <c r="G52" s="458" t="s">
        <v>467</v>
      </c>
      <c r="H52" s="458" t="s">
        <v>500</v>
      </c>
      <c r="I52" s="458" t="s">
        <v>501</v>
      </c>
      <c r="J52" s="458" t="s">
        <v>502</v>
      </c>
      <c r="K52" s="458" t="s">
        <v>503</v>
      </c>
      <c r="L52" s="460">
        <v>66.566000000000003</v>
      </c>
      <c r="M52" s="460">
        <v>20</v>
      </c>
      <c r="N52" s="461">
        <v>1331.32</v>
      </c>
    </row>
    <row r="53" spans="1:14" ht="14.4" customHeight="1" x14ac:dyDescent="0.3">
      <c r="A53" s="456" t="s">
        <v>450</v>
      </c>
      <c r="B53" s="457" t="s">
        <v>451</v>
      </c>
      <c r="C53" s="458" t="s">
        <v>460</v>
      </c>
      <c r="D53" s="459" t="s">
        <v>658</v>
      </c>
      <c r="E53" s="458" t="s">
        <v>466</v>
      </c>
      <c r="F53" s="459" t="s">
        <v>660</v>
      </c>
      <c r="G53" s="458" t="s">
        <v>467</v>
      </c>
      <c r="H53" s="458" t="s">
        <v>607</v>
      </c>
      <c r="I53" s="458" t="s">
        <v>608</v>
      </c>
      <c r="J53" s="458" t="s">
        <v>609</v>
      </c>
      <c r="K53" s="458" t="s">
        <v>610</v>
      </c>
      <c r="L53" s="460">
        <v>188.87657511164693</v>
      </c>
      <c r="M53" s="460">
        <v>1</v>
      </c>
      <c r="N53" s="461">
        <v>188.87657511164693</v>
      </c>
    </row>
    <row r="54" spans="1:14" ht="14.4" customHeight="1" x14ac:dyDescent="0.3">
      <c r="A54" s="456" t="s">
        <v>450</v>
      </c>
      <c r="B54" s="457" t="s">
        <v>451</v>
      </c>
      <c r="C54" s="458" t="s">
        <v>460</v>
      </c>
      <c r="D54" s="459" t="s">
        <v>658</v>
      </c>
      <c r="E54" s="458" t="s">
        <v>466</v>
      </c>
      <c r="F54" s="459" t="s">
        <v>660</v>
      </c>
      <c r="G54" s="458" t="s">
        <v>467</v>
      </c>
      <c r="H54" s="458" t="s">
        <v>611</v>
      </c>
      <c r="I54" s="458" t="s">
        <v>612</v>
      </c>
      <c r="J54" s="458" t="s">
        <v>613</v>
      </c>
      <c r="K54" s="458" t="s">
        <v>614</v>
      </c>
      <c r="L54" s="460">
        <v>615.71</v>
      </c>
      <c r="M54" s="460">
        <v>4</v>
      </c>
      <c r="N54" s="461">
        <v>2462.84</v>
      </c>
    </row>
    <row r="55" spans="1:14" ht="14.4" customHeight="1" x14ac:dyDescent="0.3">
      <c r="A55" s="456" t="s">
        <v>450</v>
      </c>
      <c r="B55" s="457" t="s">
        <v>451</v>
      </c>
      <c r="C55" s="458" t="s">
        <v>460</v>
      </c>
      <c r="D55" s="459" t="s">
        <v>658</v>
      </c>
      <c r="E55" s="458" t="s">
        <v>466</v>
      </c>
      <c r="F55" s="459" t="s">
        <v>660</v>
      </c>
      <c r="G55" s="458" t="s">
        <v>467</v>
      </c>
      <c r="H55" s="458" t="s">
        <v>521</v>
      </c>
      <c r="I55" s="458" t="s">
        <v>489</v>
      </c>
      <c r="J55" s="458" t="s">
        <v>522</v>
      </c>
      <c r="K55" s="458"/>
      <c r="L55" s="460">
        <v>29.018104156977245</v>
      </c>
      <c r="M55" s="460">
        <v>2</v>
      </c>
      <c r="N55" s="461">
        <v>58.036208313954489</v>
      </c>
    </row>
    <row r="56" spans="1:14" ht="14.4" customHeight="1" x14ac:dyDescent="0.3">
      <c r="A56" s="456" t="s">
        <v>450</v>
      </c>
      <c r="B56" s="457" t="s">
        <v>451</v>
      </c>
      <c r="C56" s="458" t="s">
        <v>460</v>
      </c>
      <c r="D56" s="459" t="s">
        <v>658</v>
      </c>
      <c r="E56" s="458" t="s">
        <v>466</v>
      </c>
      <c r="F56" s="459" t="s">
        <v>660</v>
      </c>
      <c r="G56" s="458" t="s">
        <v>467</v>
      </c>
      <c r="H56" s="458" t="s">
        <v>527</v>
      </c>
      <c r="I56" s="458" t="s">
        <v>527</v>
      </c>
      <c r="J56" s="458" t="s">
        <v>528</v>
      </c>
      <c r="K56" s="458" t="s">
        <v>529</v>
      </c>
      <c r="L56" s="460">
        <v>219.87795043397347</v>
      </c>
      <c r="M56" s="460">
        <v>2</v>
      </c>
      <c r="N56" s="461">
        <v>439.75590086794693</v>
      </c>
    </row>
    <row r="57" spans="1:14" ht="14.4" customHeight="1" x14ac:dyDescent="0.3">
      <c r="A57" s="456" t="s">
        <v>450</v>
      </c>
      <c r="B57" s="457" t="s">
        <v>451</v>
      </c>
      <c r="C57" s="458" t="s">
        <v>460</v>
      </c>
      <c r="D57" s="459" t="s">
        <v>658</v>
      </c>
      <c r="E57" s="458" t="s">
        <v>466</v>
      </c>
      <c r="F57" s="459" t="s">
        <v>660</v>
      </c>
      <c r="G57" s="458" t="s">
        <v>467</v>
      </c>
      <c r="H57" s="458" t="s">
        <v>615</v>
      </c>
      <c r="I57" s="458" t="s">
        <v>616</v>
      </c>
      <c r="J57" s="458" t="s">
        <v>617</v>
      </c>
      <c r="K57" s="458" t="s">
        <v>618</v>
      </c>
      <c r="L57" s="460">
        <v>566.53819694636024</v>
      </c>
      <c r="M57" s="460">
        <v>5</v>
      </c>
      <c r="N57" s="461">
        <v>2832.6909847318011</v>
      </c>
    </row>
    <row r="58" spans="1:14" ht="14.4" customHeight="1" x14ac:dyDescent="0.3">
      <c r="A58" s="456" t="s">
        <v>450</v>
      </c>
      <c r="B58" s="457" t="s">
        <v>451</v>
      </c>
      <c r="C58" s="458" t="s">
        <v>460</v>
      </c>
      <c r="D58" s="459" t="s">
        <v>658</v>
      </c>
      <c r="E58" s="458" t="s">
        <v>466</v>
      </c>
      <c r="F58" s="459" t="s">
        <v>660</v>
      </c>
      <c r="G58" s="458" t="s">
        <v>467</v>
      </c>
      <c r="H58" s="458" t="s">
        <v>619</v>
      </c>
      <c r="I58" s="458" t="s">
        <v>620</v>
      </c>
      <c r="J58" s="458" t="s">
        <v>621</v>
      </c>
      <c r="K58" s="458"/>
      <c r="L58" s="460">
        <v>252.97797829569473</v>
      </c>
      <c r="M58" s="460">
        <v>5</v>
      </c>
      <c r="N58" s="461">
        <v>1264.8898914784736</v>
      </c>
    </row>
    <row r="59" spans="1:14" ht="14.4" customHeight="1" x14ac:dyDescent="0.3">
      <c r="A59" s="456" t="s">
        <v>450</v>
      </c>
      <c r="B59" s="457" t="s">
        <v>451</v>
      </c>
      <c r="C59" s="458" t="s">
        <v>460</v>
      </c>
      <c r="D59" s="459" t="s">
        <v>658</v>
      </c>
      <c r="E59" s="458" t="s">
        <v>466</v>
      </c>
      <c r="F59" s="459" t="s">
        <v>660</v>
      </c>
      <c r="G59" s="458" t="s">
        <v>467</v>
      </c>
      <c r="H59" s="458" t="s">
        <v>535</v>
      </c>
      <c r="I59" s="458" t="s">
        <v>536</v>
      </c>
      <c r="J59" s="458" t="s">
        <v>537</v>
      </c>
      <c r="K59" s="458" t="s">
        <v>538</v>
      </c>
      <c r="L59" s="460">
        <v>275.30999999999995</v>
      </c>
      <c r="M59" s="460">
        <v>46</v>
      </c>
      <c r="N59" s="461">
        <v>12664.259999999998</v>
      </c>
    </row>
    <row r="60" spans="1:14" ht="14.4" customHeight="1" x14ac:dyDescent="0.3">
      <c r="A60" s="456" t="s">
        <v>450</v>
      </c>
      <c r="B60" s="457" t="s">
        <v>451</v>
      </c>
      <c r="C60" s="458" t="s">
        <v>460</v>
      </c>
      <c r="D60" s="459" t="s">
        <v>658</v>
      </c>
      <c r="E60" s="458" t="s">
        <v>466</v>
      </c>
      <c r="F60" s="459" t="s">
        <v>660</v>
      </c>
      <c r="G60" s="458" t="s">
        <v>467</v>
      </c>
      <c r="H60" s="458" t="s">
        <v>543</v>
      </c>
      <c r="I60" s="458" t="s">
        <v>489</v>
      </c>
      <c r="J60" s="458" t="s">
        <v>544</v>
      </c>
      <c r="K60" s="458"/>
      <c r="L60" s="460">
        <v>92.509221175368666</v>
      </c>
      <c r="M60" s="460">
        <v>1</v>
      </c>
      <c r="N60" s="461">
        <v>92.509221175368666</v>
      </c>
    </row>
    <row r="61" spans="1:14" ht="14.4" customHeight="1" x14ac:dyDescent="0.3">
      <c r="A61" s="456" t="s">
        <v>450</v>
      </c>
      <c r="B61" s="457" t="s">
        <v>451</v>
      </c>
      <c r="C61" s="458" t="s">
        <v>460</v>
      </c>
      <c r="D61" s="459" t="s">
        <v>658</v>
      </c>
      <c r="E61" s="458" t="s">
        <v>466</v>
      </c>
      <c r="F61" s="459" t="s">
        <v>660</v>
      </c>
      <c r="G61" s="458" t="s">
        <v>467</v>
      </c>
      <c r="H61" s="458" t="s">
        <v>622</v>
      </c>
      <c r="I61" s="458" t="s">
        <v>623</v>
      </c>
      <c r="J61" s="458" t="s">
        <v>624</v>
      </c>
      <c r="K61" s="458"/>
      <c r="L61" s="460">
        <v>144.03436537448169</v>
      </c>
      <c r="M61" s="460">
        <v>2</v>
      </c>
      <c r="N61" s="461">
        <v>288.06873074896339</v>
      </c>
    </row>
    <row r="62" spans="1:14" ht="14.4" customHeight="1" x14ac:dyDescent="0.3">
      <c r="A62" s="456" t="s">
        <v>450</v>
      </c>
      <c r="B62" s="457" t="s">
        <v>451</v>
      </c>
      <c r="C62" s="458" t="s">
        <v>460</v>
      </c>
      <c r="D62" s="459" t="s">
        <v>658</v>
      </c>
      <c r="E62" s="458" t="s">
        <v>466</v>
      </c>
      <c r="F62" s="459" t="s">
        <v>660</v>
      </c>
      <c r="G62" s="458" t="s">
        <v>467</v>
      </c>
      <c r="H62" s="458" t="s">
        <v>625</v>
      </c>
      <c r="I62" s="458" t="s">
        <v>626</v>
      </c>
      <c r="J62" s="458" t="s">
        <v>627</v>
      </c>
      <c r="K62" s="458"/>
      <c r="L62" s="460">
        <v>97.05287762725284</v>
      </c>
      <c r="M62" s="460">
        <v>2</v>
      </c>
      <c r="N62" s="461">
        <v>194.10575525450568</v>
      </c>
    </row>
    <row r="63" spans="1:14" ht="14.4" customHeight="1" x14ac:dyDescent="0.3">
      <c r="A63" s="456" t="s">
        <v>450</v>
      </c>
      <c r="B63" s="457" t="s">
        <v>451</v>
      </c>
      <c r="C63" s="458" t="s">
        <v>460</v>
      </c>
      <c r="D63" s="459" t="s">
        <v>658</v>
      </c>
      <c r="E63" s="458" t="s">
        <v>466</v>
      </c>
      <c r="F63" s="459" t="s">
        <v>660</v>
      </c>
      <c r="G63" s="458" t="s">
        <v>467</v>
      </c>
      <c r="H63" s="458" t="s">
        <v>545</v>
      </c>
      <c r="I63" s="458" t="s">
        <v>489</v>
      </c>
      <c r="J63" s="458" t="s">
        <v>546</v>
      </c>
      <c r="K63" s="458"/>
      <c r="L63" s="460">
        <v>59.891337856998256</v>
      </c>
      <c r="M63" s="460">
        <v>5</v>
      </c>
      <c r="N63" s="461">
        <v>299.45668928499128</v>
      </c>
    </row>
    <row r="64" spans="1:14" ht="14.4" customHeight="1" x14ac:dyDescent="0.3">
      <c r="A64" s="456" t="s">
        <v>450</v>
      </c>
      <c r="B64" s="457" t="s">
        <v>451</v>
      </c>
      <c r="C64" s="458" t="s">
        <v>460</v>
      </c>
      <c r="D64" s="459" t="s">
        <v>658</v>
      </c>
      <c r="E64" s="458" t="s">
        <v>466</v>
      </c>
      <c r="F64" s="459" t="s">
        <v>660</v>
      </c>
      <c r="G64" s="458" t="s">
        <v>467</v>
      </c>
      <c r="H64" s="458" t="s">
        <v>628</v>
      </c>
      <c r="I64" s="458" t="s">
        <v>489</v>
      </c>
      <c r="J64" s="458" t="s">
        <v>629</v>
      </c>
      <c r="K64" s="458"/>
      <c r="L64" s="460">
        <v>56.438231124342757</v>
      </c>
      <c r="M64" s="460">
        <v>3</v>
      </c>
      <c r="N64" s="461">
        <v>169.31469337302826</v>
      </c>
    </row>
    <row r="65" spans="1:14" ht="14.4" customHeight="1" x14ac:dyDescent="0.3">
      <c r="A65" s="456" t="s">
        <v>450</v>
      </c>
      <c r="B65" s="457" t="s">
        <v>451</v>
      </c>
      <c r="C65" s="458" t="s">
        <v>460</v>
      </c>
      <c r="D65" s="459" t="s">
        <v>658</v>
      </c>
      <c r="E65" s="458" t="s">
        <v>466</v>
      </c>
      <c r="F65" s="459" t="s">
        <v>660</v>
      </c>
      <c r="G65" s="458" t="s">
        <v>467</v>
      </c>
      <c r="H65" s="458" t="s">
        <v>550</v>
      </c>
      <c r="I65" s="458" t="s">
        <v>551</v>
      </c>
      <c r="J65" s="458" t="s">
        <v>552</v>
      </c>
      <c r="K65" s="458" t="s">
        <v>553</v>
      </c>
      <c r="L65" s="460">
        <v>77.949727525499</v>
      </c>
      <c r="M65" s="460">
        <v>3</v>
      </c>
      <c r="N65" s="461">
        <v>233.84918257649701</v>
      </c>
    </row>
    <row r="66" spans="1:14" ht="14.4" customHeight="1" x14ac:dyDescent="0.3">
      <c r="A66" s="456" t="s">
        <v>450</v>
      </c>
      <c r="B66" s="457" t="s">
        <v>451</v>
      </c>
      <c r="C66" s="458" t="s">
        <v>460</v>
      </c>
      <c r="D66" s="459" t="s">
        <v>658</v>
      </c>
      <c r="E66" s="458" t="s">
        <v>466</v>
      </c>
      <c r="F66" s="459" t="s">
        <v>660</v>
      </c>
      <c r="G66" s="458" t="s">
        <v>467</v>
      </c>
      <c r="H66" s="458" t="s">
        <v>565</v>
      </c>
      <c r="I66" s="458" t="s">
        <v>489</v>
      </c>
      <c r="J66" s="458" t="s">
        <v>566</v>
      </c>
      <c r="K66" s="458" t="s">
        <v>567</v>
      </c>
      <c r="L66" s="460">
        <v>45.42565797973667</v>
      </c>
      <c r="M66" s="460">
        <v>2</v>
      </c>
      <c r="N66" s="461">
        <v>90.851315959473339</v>
      </c>
    </row>
    <row r="67" spans="1:14" ht="14.4" customHeight="1" x14ac:dyDescent="0.3">
      <c r="A67" s="456" t="s">
        <v>450</v>
      </c>
      <c r="B67" s="457" t="s">
        <v>451</v>
      </c>
      <c r="C67" s="458" t="s">
        <v>460</v>
      </c>
      <c r="D67" s="459" t="s">
        <v>658</v>
      </c>
      <c r="E67" s="458" t="s">
        <v>466</v>
      </c>
      <c r="F67" s="459" t="s">
        <v>660</v>
      </c>
      <c r="G67" s="458" t="s">
        <v>467</v>
      </c>
      <c r="H67" s="458" t="s">
        <v>630</v>
      </c>
      <c r="I67" s="458" t="s">
        <v>489</v>
      </c>
      <c r="J67" s="458" t="s">
        <v>631</v>
      </c>
      <c r="K67" s="458" t="s">
        <v>632</v>
      </c>
      <c r="L67" s="460">
        <v>791.15454727466806</v>
      </c>
      <c r="M67" s="460">
        <v>1</v>
      </c>
      <c r="N67" s="461">
        <v>791.15454727466806</v>
      </c>
    </row>
    <row r="68" spans="1:14" ht="14.4" customHeight="1" x14ac:dyDescent="0.3">
      <c r="A68" s="456" t="s">
        <v>450</v>
      </c>
      <c r="B68" s="457" t="s">
        <v>451</v>
      </c>
      <c r="C68" s="458" t="s">
        <v>460</v>
      </c>
      <c r="D68" s="459" t="s">
        <v>658</v>
      </c>
      <c r="E68" s="458" t="s">
        <v>466</v>
      </c>
      <c r="F68" s="459" t="s">
        <v>660</v>
      </c>
      <c r="G68" s="458" t="s">
        <v>467</v>
      </c>
      <c r="H68" s="458" t="s">
        <v>633</v>
      </c>
      <c r="I68" s="458" t="s">
        <v>473</v>
      </c>
      <c r="J68" s="458" t="s">
        <v>634</v>
      </c>
      <c r="K68" s="458" t="s">
        <v>635</v>
      </c>
      <c r="L68" s="460">
        <v>224.14240506489674</v>
      </c>
      <c r="M68" s="460">
        <v>5</v>
      </c>
      <c r="N68" s="461">
        <v>1120.7120253244836</v>
      </c>
    </row>
    <row r="69" spans="1:14" ht="14.4" customHeight="1" x14ac:dyDescent="0.3">
      <c r="A69" s="456" t="s">
        <v>450</v>
      </c>
      <c r="B69" s="457" t="s">
        <v>451</v>
      </c>
      <c r="C69" s="458" t="s">
        <v>460</v>
      </c>
      <c r="D69" s="459" t="s">
        <v>658</v>
      </c>
      <c r="E69" s="458" t="s">
        <v>583</v>
      </c>
      <c r="F69" s="459" t="s">
        <v>661</v>
      </c>
      <c r="G69" s="458" t="s">
        <v>467</v>
      </c>
      <c r="H69" s="458" t="s">
        <v>596</v>
      </c>
      <c r="I69" s="458" t="s">
        <v>597</v>
      </c>
      <c r="J69" s="458" t="s">
        <v>598</v>
      </c>
      <c r="K69" s="458" t="s">
        <v>599</v>
      </c>
      <c r="L69" s="460">
        <v>44.097999999999999</v>
      </c>
      <c r="M69" s="460">
        <v>5</v>
      </c>
      <c r="N69" s="461">
        <v>220.49</v>
      </c>
    </row>
    <row r="70" spans="1:14" ht="14.4" customHeight="1" x14ac:dyDescent="0.3">
      <c r="A70" s="456" t="s">
        <v>450</v>
      </c>
      <c r="B70" s="457" t="s">
        <v>451</v>
      </c>
      <c r="C70" s="458" t="s">
        <v>463</v>
      </c>
      <c r="D70" s="459" t="s">
        <v>659</v>
      </c>
      <c r="E70" s="458" t="s">
        <v>466</v>
      </c>
      <c r="F70" s="459" t="s">
        <v>660</v>
      </c>
      <c r="G70" s="458" t="s">
        <v>467</v>
      </c>
      <c r="H70" s="458" t="s">
        <v>603</v>
      </c>
      <c r="I70" s="458" t="s">
        <v>604</v>
      </c>
      <c r="J70" s="458" t="s">
        <v>605</v>
      </c>
      <c r="K70" s="458" t="s">
        <v>606</v>
      </c>
      <c r="L70" s="460">
        <v>87.029999999999987</v>
      </c>
      <c r="M70" s="460">
        <v>10</v>
      </c>
      <c r="N70" s="461">
        <v>870.29999999999984</v>
      </c>
    </row>
    <row r="71" spans="1:14" ht="14.4" customHeight="1" x14ac:dyDescent="0.3">
      <c r="A71" s="456" t="s">
        <v>450</v>
      </c>
      <c r="B71" s="457" t="s">
        <v>451</v>
      </c>
      <c r="C71" s="458" t="s">
        <v>463</v>
      </c>
      <c r="D71" s="459" t="s">
        <v>659</v>
      </c>
      <c r="E71" s="458" t="s">
        <v>466</v>
      </c>
      <c r="F71" s="459" t="s">
        <v>660</v>
      </c>
      <c r="G71" s="458" t="s">
        <v>467</v>
      </c>
      <c r="H71" s="458" t="s">
        <v>472</v>
      </c>
      <c r="I71" s="458" t="s">
        <v>473</v>
      </c>
      <c r="J71" s="458" t="s">
        <v>474</v>
      </c>
      <c r="K71" s="458" t="s">
        <v>475</v>
      </c>
      <c r="L71" s="460">
        <v>72.651749501946171</v>
      </c>
      <c r="M71" s="460">
        <v>3</v>
      </c>
      <c r="N71" s="461">
        <v>217.95524850583851</v>
      </c>
    </row>
    <row r="72" spans="1:14" ht="14.4" customHeight="1" x14ac:dyDescent="0.3">
      <c r="A72" s="456" t="s">
        <v>450</v>
      </c>
      <c r="B72" s="457" t="s">
        <v>451</v>
      </c>
      <c r="C72" s="458" t="s">
        <v>463</v>
      </c>
      <c r="D72" s="459" t="s">
        <v>659</v>
      </c>
      <c r="E72" s="458" t="s">
        <v>466</v>
      </c>
      <c r="F72" s="459" t="s">
        <v>660</v>
      </c>
      <c r="G72" s="458" t="s">
        <v>467</v>
      </c>
      <c r="H72" s="458" t="s">
        <v>636</v>
      </c>
      <c r="I72" s="458" t="s">
        <v>637</v>
      </c>
      <c r="J72" s="458" t="s">
        <v>638</v>
      </c>
      <c r="K72" s="458" t="s">
        <v>639</v>
      </c>
      <c r="L72" s="460">
        <v>74.869940155586079</v>
      </c>
      <c r="M72" s="460">
        <v>20</v>
      </c>
      <c r="N72" s="461">
        <v>1497.3988031117215</v>
      </c>
    </row>
    <row r="73" spans="1:14" ht="14.4" customHeight="1" x14ac:dyDescent="0.3">
      <c r="A73" s="456" t="s">
        <v>450</v>
      </c>
      <c r="B73" s="457" t="s">
        <v>451</v>
      </c>
      <c r="C73" s="458" t="s">
        <v>463</v>
      </c>
      <c r="D73" s="459" t="s">
        <v>659</v>
      </c>
      <c r="E73" s="458" t="s">
        <v>466</v>
      </c>
      <c r="F73" s="459" t="s">
        <v>660</v>
      </c>
      <c r="G73" s="458" t="s">
        <v>467</v>
      </c>
      <c r="H73" s="458" t="s">
        <v>640</v>
      </c>
      <c r="I73" s="458" t="s">
        <v>641</v>
      </c>
      <c r="J73" s="458" t="s">
        <v>642</v>
      </c>
      <c r="K73" s="458" t="s">
        <v>643</v>
      </c>
      <c r="L73" s="460">
        <v>294.76</v>
      </c>
      <c r="M73" s="460">
        <v>1</v>
      </c>
      <c r="N73" s="461">
        <v>294.76</v>
      </c>
    </row>
    <row r="74" spans="1:14" ht="14.4" customHeight="1" x14ac:dyDescent="0.3">
      <c r="A74" s="456" t="s">
        <v>450</v>
      </c>
      <c r="B74" s="457" t="s">
        <v>451</v>
      </c>
      <c r="C74" s="458" t="s">
        <v>463</v>
      </c>
      <c r="D74" s="459" t="s">
        <v>659</v>
      </c>
      <c r="E74" s="458" t="s">
        <v>466</v>
      </c>
      <c r="F74" s="459" t="s">
        <v>660</v>
      </c>
      <c r="G74" s="458" t="s">
        <v>467</v>
      </c>
      <c r="H74" s="458" t="s">
        <v>523</v>
      </c>
      <c r="I74" s="458" t="s">
        <v>524</v>
      </c>
      <c r="J74" s="458" t="s">
        <v>525</v>
      </c>
      <c r="K74" s="458" t="s">
        <v>526</v>
      </c>
      <c r="L74" s="460">
        <v>104.12714285714284</v>
      </c>
      <c r="M74" s="460">
        <v>14</v>
      </c>
      <c r="N74" s="461">
        <v>1457.7799999999997</v>
      </c>
    </row>
    <row r="75" spans="1:14" ht="14.4" customHeight="1" x14ac:dyDescent="0.3">
      <c r="A75" s="456" t="s">
        <v>450</v>
      </c>
      <c r="B75" s="457" t="s">
        <v>451</v>
      </c>
      <c r="C75" s="458" t="s">
        <v>463</v>
      </c>
      <c r="D75" s="459" t="s">
        <v>659</v>
      </c>
      <c r="E75" s="458" t="s">
        <v>466</v>
      </c>
      <c r="F75" s="459" t="s">
        <v>660</v>
      </c>
      <c r="G75" s="458" t="s">
        <v>467</v>
      </c>
      <c r="H75" s="458" t="s">
        <v>644</v>
      </c>
      <c r="I75" s="458" t="s">
        <v>489</v>
      </c>
      <c r="J75" s="458" t="s">
        <v>645</v>
      </c>
      <c r="K75" s="458" t="s">
        <v>646</v>
      </c>
      <c r="L75" s="460">
        <v>96.115111111111119</v>
      </c>
      <c r="M75" s="460">
        <v>45</v>
      </c>
      <c r="N75" s="461">
        <v>4325.18</v>
      </c>
    </row>
    <row r="76" spans="1:14" ht="14.4" customHeight="1" x14ac:dyDescent="0.3">
      <c r="A76" s="456" t="s">
        <v>450</v>
      </c>
      <c r="B76" s="457" t="s">
        <v>451</v>
      </c>
      <c r="C76" s="458" t="s">
        <v>463</v>
      </c>
      <c r="D76" s="459" t="s">
        <v>659</v>
      </c>
      <c r="E76" s="458" t="s">
        <v>466</v>
      </c>
      <c r="F76" s="459" t="s">
        <v>660</v>
      </c>
      <c r="G76" s="458" t="s">
        <v>467</v>
      </c>
      <c r="H76" s="458" t="s">
        <v>535</v>
      </c>
      <c r="I76" s="458" t="s">
        <v>536</v>
      </c>
      <c r="J76" s="458" t="s">
        <v>537</v>
      </c>
      <c r="K76" s="458" t="s">
        <v>538</v>
      </c>
      <c r="L76" s="460">
        <v>275.30999999999995</v>
      </c>
      <c r="M76" s="460">
        <v>4</v>
      </c>
      <c r="N76" s="461">
        <v>1101.2399999999998</v>
      </c>
    </row>
    <row r="77" spans="1:14" ht="14.4" customHeight="1" x14ac:dyDescent="0.3">
      <c r="A77" s="456" t="s">
        <v>450</v>
      </c>
      <c r="B77" s="457" t="s">
        <v>451</v>
      </c>
      <c r="C77" s="458" t="s">
        <v>463</v>
      </c>
      <c r="D77" s="459" t="s">
        <v>659</v>
      </c>
      <c r="E77" s="458" t="s">
        <v>466</v>
      </c>
      <c r="F77" s="459" t="s">
        <v>660</v>
      </c>
      <c r="G77" s="458" t="s">
        <v>467</v>
      </c>
      <c r="H77" s="458" t="s">
        <v>647</v>
      </c>
      <c r="I77" s="458" t="s">
        <v>648</v>
      </c>
      <c r="J77" s="458" t="s">
        <v>649</v>
      </c>
      <c r="K77" s="458"/>
      <c r="L77" s="460">
        <v>2402.3933333333334</v>
      </c>
      <c r="M77" s="460">
        <v>3</v>
      </c>
      <c r="N77" s="461">
        <v>7207.18</v>
      </c>
    </row>
    <row r="78" spans="1:14" ht="14.4" customHeight="1" x14ac:dyDescent="0.3">
      <c r="A78" s="456" t="s">
        <v>450</v>
      </c>
      <c r="B78" s="457" t="s">
        <v>451</v>
      </c>
      <c r="C78" s="458" t="s">
        <v>463</v>
      </c>
      <c r="D78" s="459" t="s">
        <v>659</v>
      </c>
      <c r="E78" s="458" t="s">
        <v>466</v>
      </c>
      <c r="F78" s="459" t="s">
        <v>660</v>
      </c>
      <c r="G78" s="458" t="s">
        <v>467</v>
      </c>
      <c r="H78" s="458" t="s">
        <v>650</v>
      </c>
      <c r="I78" s="458" t="s">
        <v>651</v>
      </c>
      <c r="J78" s="458" t="s">
        <v>652</v>
      </c>
      <c r="K78" s="458" t="s">
        <v>653</v>
      </c>
      <c r="L78" s="460">
        <v>620.59166666666658</v>
      </c>
      <c r="M78" s="460">
        <v>6</v>
      </c>
      <c r="N78" s="461">
        <v>3723.5499999999993</v>
      </c>
    </row>
    <row r="79" spans="1:14" ht="14.4" customHeight="1" thickBot="1" x14ac:dyDescent="0.35">
      <c r="A79" s="462" t="s">
        <v>450</v>
      </c>
      <c r="B79" s="463" t="s">
        <v>451</v>
      </c>
      <c r="C79" s="464" t="s">
        <v>463</v>
      </c>
      <c r="D79" s="465" t="s">
        <v>659</v>
      </c>
      <c r="E79" s="464" t="s">
        <v>583</v>
      </c>
      <c r="F79" s="465" t="s">
        <v>661</v>
      </c>
      <c r="G79" s="464" t="s">
        <v>467</v>
      </c>
      <c r="H79" s="464" t="s">
        <v>654</v>
      </c>
      <c r="I79" s="464" t="s">
        <v>655</v>
      </c>
      <c r="J79" s="464" t="s">
        <v>594</v>
      </c>
      <c r="K79" s="464" t="s">
        <v>656</v>
      </c>
      <c r="L79" s="466">
        <v>88.209642366420056</v>
      </c>
      <c r="M79" s="466">
        <v>3</v>
      </c>
      <c r="N79" s="467">
        <v>264.62892709926018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5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55" t="s">
        <v>206</v>
      </c>
      <c r="B1" s="355"/>
      <c r="C1" s="355"/>
      <c r="D1" s="355"/>
      <c r="E1" s="355"/>
      <c r="F1" s="318"/>
      <c r="G1" s="318"/>
      <c r="H1" s="318"/>
      <c r="I1" s="318"/>
      <c r="J1" s="348"/>
      <c r="K1" s="348"/>
      <c r="L1" s="348"/>
      <c r="M1" s="348"/>
      <c r="N1" s="348"/>
      <c r="O1" s="348"/>
      <c r="P1" s="348"/>
      <c r="Q1" s="348"/>
    </row>
    <row r="2" spans="1:17" ht="14.4" customHeight="1" thickBot="1" x14ac:dyDescent="0.35">
      <c r="A2" s="239" t="s">
        <v>252</v>
      </c>
      <c r="B2" s="218"/>
      <c r="C2" s="218"/>
      <c r="D2" s="218"/>
      <c r="E2" s="218"/>
    </row>
    <row r="3" spans="1:17" ht="14.4" customHeight="1" thickBot="1" x14ac:dyDescent="0.35">
      <c r="A3" s="294" t="s">
        <v>3</v>
      </c>
      <c r="B3" s="298">
        <f>SUM(B6:B1048576)</f>
        <v>189</v>
      </c>
      <c r="C3" s="299">
        <f>SUM(C6:C1048576)</f>
        <v>1</v>
      </c>
      <c r="D3" s="299">
        <f>SUM(D6:D1048576)</f>
        <v>0</v>
      </c>
      <c r="E3" s="300">
        <f>SUM(E6:E1048576)</f>
        <v>0</v>
      </c>
      <c r="F3" s="297">
        <f>IF(SUM($B3:$E3)=0,"",B3/SUM($B3:$E3))</f>
        <v>0.99473684210526314</v>
      </c>
      <c r="G3" s="295">
        <f t="shared" ref="G3:I3" si="0">IF(SUM($B3:$E3)=0,"",C3/SUM($B3:$E3))</f>
        <v>5.263157894736842E-3</v>
      </c>
      <c r="H3" s="295">
        <f t="shared" si="0"/>
        <v>0</v>
      </c>
      <c r="I3" s="296">
        <f t="shared" si="0"/>
        <v>0</v>
      </c>
      <c r="J3" s="299">
        <f>SUM(J6:J1048576)</f>
        <v>53</v>
      </c>
      <c r="K3" s="299">
        <f>SUM(K6:K1048576)</f>
        <v>1</v>
      </c>
      <c r="L3" s="299">
        <f>SUM(L6:L1048576)</f>
        <v>0</v>
      </c>
      <c r="M3" s="300">
        <f>SUM(M6:M1048576)</f>
        <v>0</v>
      </c>
      <c r="N3" s="297">
        <f>IF(SUM($J3:$M3)=0,"",J3/SUM($J3:$M3))</f>
        <v>0.98148148148148151</v>
      </c>
      <c r="O3" s="295">
        <f t="shared" ref="O3:Q3" si="1">IF(SUM($J3:$M3)=0,"",K3/SUM($J3:$M3))</f>
        <v>1.8518518518518517E-2</v>
      </c>
      <c r="P3" s="295">
        <f t="shared" si="1"/>
        <v>0</v>
      </c>
      <c r="Q3" s="296">
        <f t="shared" si="1"/>
        <v>0</v>
      </c>
    </row>
    <row r="4" spans="1:17" ht="14.4" customHeight="1" thickBot="1" x14ac:dyDescent="0.35">
      <c r="A4" s="293"/>
      <c r="B4" s="368" t="s">
        <v>208</v>
      </c>
      <c r="C4" s="369"/>
      <c r="D4" s="369"/>
      <c r="E4" s="370"/>
      <c r="F4" s="365" t="s">
        <v>213</v>
      </c>
      <c r="G4" s="366"/>
      <c r="H4" s="366"/>
      <c r="I4" s="367"/>
      <c r="J4" s="368" t="s">
        <v>214</v>
      </c>
      <c r="K4" s="369"/>
      <c r="L4" s="369"/>
      <c r="M4" s="370"/>
      <c r="N4" s="365" t="s">
        <v>215</v>
      </c>
      <c r="O4" s="366"/>
      <c r="P4" s="366"/>
      <c r="Q4" s="367"/>
    </row>
    <row r="5" spans="1:17" ht="14.4" customHeight="1" thickBot="1" x14ac:dyDescent="0.35">
      <c r="A5" s="468" t="s">
        <v>207</v>
      </c>
      <c r="B5" s="469" t="s">
        <v>209</v>
      </c>
      <c r="C5" s="469" t="s">
        <v>210</v>
      </c>
      <c r="D5" s="469" t="s">
        <v>211</v>
      </c>
      <c r="E5" s="470" t="s">
        <v>212</v>
      </c>
      <c r="F5" s="471" t="s">
        <v>209</v>
      </c>
      <c r="G5" s="472" t="s">
        <v>210</v>
      </c>
      <c r="H5" s="472" t="s">
        <v>211</v>
      </c>
      <c r="I5" s="473" t="s">
        <v>212</v>
      </c>
      <c r="J5" s="469" t="s">
        <v>209</v>
      </c>
      <c r="K5" s="469" t="s">
        <v>210</v>
      </c>
      <c r="L5" s="469" t="s">
        <v>211</v>
      </c>
      <c r="M5" s="470" t="s">
        <v>212</v>
      </c>
      <c r="N5" s="471" t="s">
        <v>209</v>
      </c>
      <c r="O5" s="472" t="s">
        <v>210</v>
      </c>
      <c r="P5" s="472" t="s">
        <v>211</v>
      </c>
      <c r="Q5" s="473" t="s">
        <v>212</v>
      </c>
    </row>
    <row r="6" spans="1:17" ht="14.4" customHeight="1" x14ac:dyDescent="0.3">
      <c r="A6" s="480" t="s">
        <v>662</v>
      </c>
      <c r="B6" s="486"/>
      <c r="C6" s="454"/>
      <c r="D6" s="454"/>
      <c r="E6" s="455"/>
      <c r="F6" s="483"/>
      <c r="G6" s="474"/>
      <c r="H6" s="474"/>
      <c r="I6" s="489"/>
      <c r="J6" s="486"/>
      <c r="K6" s="454"/>
      <c r="L6" s="454"/>
      <c r="M6" s="455"/>
      <c r="N6" s="483"/>
      <c r="O6" s="474"/>
      <c r="P6" s="474"/>
      <c r="Q6" s="475"/>
    </row>
    <row r="7" spans="1:17" ht="14.4" customHeight="1" x14ac:dyDescent="0.3">
      <c r="A7" s="481" t="s">
        <v>663</v>
      </c>
      <c r="B7" s="487">
        <v>98</v>
      </c>
      <c r="C7" s="460">
        <v>1</v>
      </c>
      <c r="D7" s="460"/>
      <c r="E7" s="461"/>
      <c r="F7" s="484">
        <v>0.98989898989898994</v>
      </c>
      <c r="G7" s="476">
        <v>1.0101010101010102E-2</v>
      </c>
      <c r="H7" s="476">
        <v>0</v>
      </c>
      <c r="I7" s="490">
        <v>0</v>
      </c>
      <c r="J7" s="487">
        <v>22</v>
      </c>
      <c r="K7" s="460">
        <v>1</v>
      </c>
      <c r="L7" s="460"/>
      <c r="M7" s="461"/>
      <c r="N7" s="484">
        <v>0.95652173913043481</v>
      </c>
      <c r="O7" s="476">
        <v>4.3478260869565216E-2</v>
      </c>
      <c r="P7" s="476">
        <v>0</v>
      </c>
      <c r="Q7" s="477">
        <v>0</v>
      </c>
    </row>
    <row r="8" spans="1:17" ht="14.4" customHeight="1" x14ac:dyDescent="0.3">
      <c r="A8" s="481" t="s">
        <v>664</v>
      </c>
      <c r="B8" s="487">
        <v>71</v>
      </c>
      <c r="C8" s="460"/>
      <c r="D8" s="460"/>
      <c r="E8" s="461"/>
      <c r="F8" s="484">
        <v>1</v>
      </c>
      <c r="G8" s="476">
        <v>0</v>
      </c>
      <c r="H8" s="476">
        <v>0</v>
      </c>
      <c r="I8" s="490">
        <v>0</v>
      </c>
      <c r="J8" s="487">
        <v>21</v>
      </c>
      <c r="K8" s="460"/>
      <c r="L8" s="460"/>
      <c r="M8" s="461"/>
      <c r="N8" s="484">
        <v>1</v>
      </c>
      <c r="O8" s="476">
        <v>0</v>
      </c>
      <c r="P8" s="476">
        <v>0</v>
      </c>
      <c r="Q8" s="477">
        <v>0</v>
      </c>
    </row>
    <row r="9" spans="1:17" ht="14.4" customHeight="1" thickBot="1" x14ac:dyDescent="0.35">
      <c r="A9" s="482" t="s">
        <v>665</v>
      </c>
      <c r="B9" s="488">
        <v>20</v>
      </c>
      <c r="C9" s="466"/>
      <c r="D9" s="466"/>
      <c r="E9" s="467"/>
      <c r="F9" s="485">
        <v>1</v>
      </c>
      <c r="G9" s="478">
        <v>0</v>
      </c>
      <c r="H9" s="478">
        <v>0</v>
      </c>
      <c r="I9" s="491">
        <v>0</v>
      </c>
      <c r="J9" s="488">
        <v>10</v>
      </c>
      <c r="K9" s="466"/>
      <c r="L9" s="466"/>
      <c r="M9" s="467"/>
      <c r="N9" s="485">
        <v>1</v>
      </c>
      <c r="O9" s="478">
        <v>0</v>
      </c>
      <c r="P9" s="478">
        <v>0</v>
      </c>
      <c r="Q9" s="47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2016-08-19T11:18:41Z</dcterms:modified>
</cp:coreProperties>
</file>