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ZV Vyžád." sheetId="342" r:id="rId27"/>
    <sheet name="ZV Vyžád. Detail" sheetId="343" r:id="rId28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J20" i="419" l="1"/>
  <c r="I20" i="419"/>
  <c r="H20" i="419"/>
  <c r="G20" i="419"/>
  <c r="F20" i="419"/>
  <c r="E20" i="419"/>
  <c r="D20" i="419"/>
  <c r="C20" i="419"/>
  <c r="J19" i="419"/>
  <c r="I19" i="419"/>
  <c r="H19" i="419"/>
  <c r="G19" i="419"/>
  <c r="F19" i="419"/>
  <c r="E19" i="419"/>
  <c r="D19" i="419"/>
  <c r="C19" i="419"/>
  <c r="J17" i="419"/>
  <c r="I17" i="419"/>
  <c r="H17" i="419"/>
  <c r="G17" i="419"/>
  <c r="F17" i="419"/>
  <c r="E17" i="419"/>
  <c r="D17" i="419"/>
  <c r="C17" i="419"/>
  <c r="J16" i="419"/>
  <c r="I16" i="419"/>
  <c r="H16" i="419"/>
  <c r="G16" i="419"/>
  <c r="F16" i="419"/>
  <c r="E16" i="419"/>
  <c r="D16" i="419"/>
  <c r="C16" i="419"/>
  <c r="J14" i="419"/>
  <c r="I14" i="419"/>
  <c r="H14" i="419"/>
  <c r="G14" i="419"/>
  <c r="F14" i="419"/>
  <c r="E14" i="419"/>
  <c r="D14" i="419"/>
  <c r="C14" i="419"/>
  <c r="J13" i="419"/>
  <c r="I13" i="419"/>
  <c r="H13" i="419"/>
  <c r="G13" i="419"/>
  <c r="F13" i="419"/>
  <c r="E13" i="419"/>
  <c r="D13" i="419"/>
  <c r="C13" i="419"/>
  <c r="J12" i="419"/>
  <c r="I12" i="419"/>
  <c r="H12" i="419"/>
  <c r="G12" i="419"/>
  <c r="F12" i="419"/>
  <c r="E12" i="419"/>
  <c r="D12" i="419"/>
  <c r="C12" i="419"/>
  <c r="J11" i="419"/>
  <c r="I11" i="419"/>
  <c r="H11" i="419"/>
  <c r="G11" i="419"/>
  <c r="F11" i="419"/>
  <c r="E11" i="419"/>
  <c r="D11" i="419"/>
  <c r="C11" i="419"/>
  <c r="F18" i="419" l="1"/>
  <c r="G18" i="419"/>
  <c r="C18" i="419"/>
  <c r="H18" i="419"/>
  <c r="E18" i="419"/>
  <c r="J18" i="419"/>
  <c r="D18" i="419"/>
  <c r="I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AE3" i="418" l="1"/>
  <c r="I3" i="418"/>
  <c r="F28" i="419" l="1"/>
  <c r="F27" i="419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W3" i="418" l="1"/>
  <c r="AV3" i="418"/>
  <c r="AU3" i="418"/>
  <c r="AT3" i="418"/>
  <c r="AS3" i="418"/>
  <c r="AR3" i="418"/>
  <c r="B25" i="419" l="1"/>
  <c r="B27" i="419" l="1"/>
  <c r="A12" i="414"/>
  <c r="A11" i="414"/>
  <c r="A9" i="414"/>
  <c r="A8" i="414"/>
  <c r="A7" i="414"/>
  <c r="J21" i="419" l="1"/>
  <c r="J22" i="419" s="1"/>
  <c r="I21" i="419"/>
  <c r="H21" i="419"/>
  <c r="G21" i="419"/>
  <c r="G23" i="419" l="1"/>
  <c r="J23" i="419"/>
  <c r="H23" i="419"/>
  <c r="I23" i="419"/>
  <c r="G22" i="419"/>
  <c r="H22" i="419"/>
  <c r="I22" i="419"/>
  <c r="N3" i="418"/>
  <c r="F21" i="419" l="1"/>
  <c r="F22" i="419" s="1"/>
  <c r="E21" i="419"/>
  <c r="E22" i="419" s="1"/>
  <c r="D21" i="419"/>
  <c r="D23" i="419" l="1"/>
  <c r="F23" i="419"/>
  <c r="D22" i="419"/>
  <c r="E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G6" i="419" l="1"/>
  <c r="F6" i="419"/>
  <c r="J6" i="419"/>
  <c r="E6" i="419"/>
  <c r="I6" i="419"/>
  <c r="D6" i="419"/>
  <c r="C6" i="419"/>
  <c r="H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5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5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23" i="414"/>
  <c r="A15" i="414"/>
  <c r="A16" i="414"/>
  <c r="A4" i="414"/>
  <c r="A6" i="339" l="1"/>
  <c r="A5" i="339"/>
  <c r="C19" i="414"/>
  <c r="C16" i="414"/>
  <c r="D4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H3" i="390" l="1"/>
  <c r="Q3" i="347"/>
  <c r="S3" i="347"/>
  <c r="U3" i="347"/>
  <c r="I12" i="339"/>
  <c r="I13" i="339" s="1"/>
  <c r="C25" i="414"/>
  <c r="E25" i="414" s="1"/>
  <c r="F13" i="339"/>
  <c r="E13" i="339"/>
  <c r="E15" i="339" s="1"/>
  <c r="H12" i="339"/>
  <c r="G12" i="339"/>
  <c r="K3" i="390"/>
  <c r="A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<sst xmlns="http://schemas.openxmlformats.org/spreadsheetml/2006/main" count="13981" uniqueCount="1807">
  <si>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</si>
  <si>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</si>
  <si>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</si>
  <si>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</si>
  <si>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</si>
  <si>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</si>
  <si>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</si>
  <si>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</si>
  <si>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</si>
  <si>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</si>
  <si>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</si>
  <si>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</si>
  <si>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</si>
  <si>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</si>
  <si>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</si>
  <si>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</si>
  <si>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</si>
  <si>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</si>
  <si>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</si>
  <si>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</si>
  <si>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</si>
  <si>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</si>
  <si>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</si>
  <si>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</si>
  <si>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</si>
  <si>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</si>
  <si>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</si>
  <si>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</si>
  <si>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</si>
  <si>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</si>
  <si>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</si>
  <si>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</si>
  <si>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</si>
  <si>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</si>
  <si>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</si>
  <si>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</si>
  <si>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</si>
  <si>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</si>
  <si>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</si>
  <si>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</si>
  <si>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</si>
  <si>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</si>
  <si>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</si>
  <si>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</si>
  <si>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</si>
  <si>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</si>
  <si>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</si>
  <si>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</si>
  <si>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</si>
  <si>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</si>
  <si>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</si>
  <si>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</si>
  <si>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</si>
  <si>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</si>
  <si>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</si>
  <si>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</si>
  <si>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</si>
  <si>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</si>
  <si>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</si>
  <si>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</si>
  <si>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</si>
  <si>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</si>
  <si>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</si>
  <si>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</si>
  <si>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</si>
  <si>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</si>
  <si>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</si>
  <si>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</si>
  <si>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</si>
  <si>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</si>
  <si>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</si>
  <si>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</si>
  <si>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</si>
  <si>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</si>
  <si>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</si>
  <si>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</si>
  <si>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</si>
  <si>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</si>
  <si>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</si>
  <si>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</si>
  <si>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</si>
  <si>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</si>
  <si>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</si>
  <si>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</si>
  <si>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</si>
  <si>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</si>
  <si>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</si>
  <si>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</si>
  <si>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</si>
  <si>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</si>
  <si>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</si>
  <si>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</si>
  <si>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</si>
  <si>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</si>
  <si>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</si>
  <si>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</si>
  <si>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</si>
  <si>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</si>
  <si>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</si>
  <si>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</si>
  <si>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</si>
  <si>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</si>
  <si>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</si>
  <si>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</si>
  <si>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</si>
  <si>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</si>
  <si>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</si>
  <si>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</si>
  <si>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</si>
  <si>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</si>
  <si>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</si>
  <si>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</si>
  <si>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</si>
  <si>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</si>
  <si>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</si>
  <si>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</si>
  <si>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</si>
  <si>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</si>
  <si>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</si>
  <si>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</si>
  <si>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</si>
  <si>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</si>
  <si>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</si>
  <si>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</si>
  <si>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</si>
  <si>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</si>
  <si>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</si>
  <si>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</si>
  <si>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</si>
  <si>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</si>
  <si>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</si>
  <si>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</si>
  <si>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</si>
  <si>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</si>
  <si>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</si>
  <si>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</si>
  <si>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</si>
  <si>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</si>
  <si>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</si>
  <si>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</si>
  <si>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</si>
  <si>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</si>
  <si>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</si>
  <si>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</si>
  <si>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</si>
  <si>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</si>
  <si>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</si>
  <si>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</si>
  <si>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</si>
  <si>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</si>
  <si>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</si>
  <si>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</si>
  <si>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</si>
  <si>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</si>
  <si>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</si>
  <si>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</si>
  <si>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</si>
  <si>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</si>
  <si>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</si>
  <si>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</si>
  <si>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</si>
  <si>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</si>
  <si>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</si>
  <si>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</si>
  <si>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</si>
  <si>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</si>
  <si>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</si>
  <si>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</si>
  <si>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</si>
  <si>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</si>
  <si>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</si>
  <si>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</si>
  <si>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</si>
  <si>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</si>
  <si>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</si>
  <si>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</si>
  <si>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</si>
  <si>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</si>
  <si>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</si>
  <si>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</si>
  <si>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</si>
  <si>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</si>
  <si>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</si>
  <si>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</si>
  <si>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</si>
  <si>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</si>
  <si>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</si>
  <si>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</si>
  <si>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</si>
  <si>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</si>
  <si>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</si>
  <si>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</si>
  <si>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</si>
  <si>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</si>
  <si>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</si>
  <si>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</si>
  <si>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</si>
  <si>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</si>
  <si>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</si>
  <si>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</si>
  <si>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</si>
  <si>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</si>
  <si>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</si>
  <si>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</si>
  <si>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</si>
  <si>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</si>
  <si>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</si>
  <si>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</si>
  <si>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</si>
  <si>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</si>
  <si>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</si>
  <si>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</si>
  <si>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</si>
  <si>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</si>
  <si>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</si>
  <si>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</si>
  <si>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</si>
  <si>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</si>
  <si>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</si>
  <si>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</si>
  <si>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</si>
  <si>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</si>
  <si>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</si>
  <si>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</si>
  <si>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</si>
  <si>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</si>
  <si>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</si>
  <si>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</si>
  <si>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</si>
  <si>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</si>
  <si>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</si>
  <si>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</si>
  <si>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</si>
  <si>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</si>
  <si>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</si>
  <si>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</si>
  <si>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</si>
  <si>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</si>
  <si>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</si>
  <si>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</si>
  <si>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</si>
  <si>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</si>
  <si>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</si>
  <si>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</si>
  <si>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</si>
  <si>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</si>
  <si>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</si>
  <si>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</si>
  <si>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</si>
  <si>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</si>
  <si>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</si>
  <si>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</si>
  <si>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</si>
  <si>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</si>
  <si>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</si>
  <si>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</si>
  <si>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</si>
  <si>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</si>
  <si>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</si>
  <si>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</si>
  <si>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</si>
  <si>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</si>
  <si>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</si>
  <si>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</si>
  <si>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</si>
  <si>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</si>
  <si>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</si>
  <si>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</si>
  <si>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</si>
  <si>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</si>
  <si>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</si>
  <si>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</si>
  <si>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</si>
  <si>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</si>
  <si>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</si>
  <si>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</si>
  <si>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</si>
  <si>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</si>
  <si>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</si>
  <si>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</si>
  <si>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</si>
  <si>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</si>
  <si>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</si>
  <si>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</si>
  <si>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</si>
  <si>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</si>
  <si>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</si>
  <si>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</si>
  <si>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--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</si>
  <si>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</si>
  <si>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</si>
  <si>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</si>
  <si>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</si>
  <si>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</si>
  <si>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</si>
  <si>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</si>
  <si>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</si>
  <si>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</si>
  <si>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</si>
  <si>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</si>
  <si>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</si>
  <si>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</si>
  <si>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</si>
  <si>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</si>
  <si>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</si>
  <si>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</si>
  <si>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</si>
  <si>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</si>
  <si>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</si>
  <si>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</si>
  <si>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</si>
  <si>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</si>
  <si>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</si>
  <si>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</si>
  <si>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</si>
  <si>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</si>
  <si>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</si>
  <si>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</si>
  <si>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</si>
  <si>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</si>
  <si>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</si>
  <si>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</si>
  <si>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</si>
  <si>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</si>
  <si>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</si>
  <si>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</si>
  <si>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</si>
  <si>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</si>
  <si>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</si>
  <si>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</si>
  <si>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</si>
  <si>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</si>
  <si>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</si>
  <si>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</si>
  <si>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</si>
  <si>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</si>
  <si>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</si>
  <si>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</si>
  <si>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</si>
  <si>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</si>
  <si>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</si>
  <si>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</si>
  <si>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</si>
  <si>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</si>
  <si>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</si>
  <si>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</si>
  <si>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</si>
  <si>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</si>
  <si>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</si>
  <si>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</si>
  <si>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</si>
  <si>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</si>
  <si>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</si>
  <si>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</si>
  <si>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</si>
  <si>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</si>
  <si>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</si>
  <si>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</si>
  <si>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</si>
  <si>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</si>
  <si>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</si>
  <si>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</si>
  <si>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</si>
  <si>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</si>
  <si>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</si>
  <si>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</si>
  <si>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</si>
  <si>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</si>
  <si>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</si>
  <si>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</si>
  <si>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</si>
  <si>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</si>
  <si>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</si>
  <si>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</si>
  <si>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</si>
  <si>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</si>
  <si>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</si>
  <si>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</si>
  <si>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</si>
  <si>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</si>
  <si>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</si>
  <si>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</si>
  <si>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</si>
  <si>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</si>
  <si>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</si>
  <si>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</si>
  <si>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</si>
  <si>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</si>
  <si>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55802081     DDHM - provozní (finanční dary)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</si>
  <si>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</si>
  <si>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</si>
  <si>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</si>
  <si>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</si>
  <si>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</si>
  <si>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</si>
  <si>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</si>
  <si>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</si>
  <si>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</si>
  <si>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</si>
  <si>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</si>
  <si>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</si>
  <si>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</si>
  <si>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</si>
  <si>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</si>
  <si>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</si>
  <si>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</si>
  <si>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</si>
  <si>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</si>
  <si>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</si>
  <si>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</si>
  <si>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</si>
  <si>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</si>
  <si>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</si>
  <si>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</si>
  <si>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</si>
  <si>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</si>
  <si>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</si>
  <si>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</si>
  <si>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</si>
  <si>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</si>
  <si>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</si>
  <si>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</si>
  <si>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</si>
  <si>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</si>
  <si>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</si>
  <si>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</si>
  <si>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</si>
  <si>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</si>
  <si>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</si>
  <si>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</si>
  <si>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</si>
  <si>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</si>
  <si>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</si>
  <si>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</si>
  <si>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</si>
  <si>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</si>
  <si>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</si>
  <si>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</si>
  <si>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</si>
  <si>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</si>
  <si>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</si>
  <si>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</si>
  <si>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</si>
  <si>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</si>
  <si>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</si>
  <si>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</si>
  <si>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</si>
  <si>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</si>
  <si>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</si>
  <si>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</si>
  <si>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</si>
  <si>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</si>
  <si>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</si>
  <si>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</si>
  <si>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</si>
  <si>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</si>
  <si>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</si>
  <si>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</si>
  <si>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29</t>
  </si>
  <si>
    <t>PCHIR: Oddělení plastické a estetické chirurgie</t>
  </si>
  <si>
    <t/>
  </si>
  <si>
    <t>50113001 - léky - paušál (LEK)</t>
  </si>
  <si>
    <t>50113013 - léky - antibiotika (LEK)</t>
  </si>
  <si>
    <t>PCHIR: Oddělení plastické a estetické chirurgie Celkem</t>
  </si>
  <si>
    <t>SumaKL</t>
  </si>
  <si>
    <t>2921</t>
  </si>
  <si>
    <t>PCHIR: ambulance</t>
  </si>
  <si>
    <t>PCHIR: ambulance Celkem</t>
  </si>
  <si>
    <t>SumaNS</t>
  </si>
  <si>
    <t>mezeraNS</t>
  </si>
  <si>
    <t>2962</t>
  </si>
  <si>
    <t>PCHIR: operační sál lokální</t>
  </si>
  <si>
    <t>PCHIR: operační sál lokální Celkem</t>
  </si>
  <si>
    <t>2964</t>
  </si>
  <si>
    <t>PCHIR: pracoviště COS</t>
  </si>
  <si>
    <t>PCHIR: pracoviště COS Celkem</t>
  </si>
  <si>
    <t>léky - paušál (LEK)</t>
  </si>
  <si>
    <t>O</t>
  </si>
  <si>
    <t>ADRENALIN LECIVA</t>
  </si>
  <si>
    <t>INJ 5X1ML/1MG</t>
  </si>
  <si>
    <t>BETADINE - zelená</t>
  </si>
  <si>
    <t>LIQ 1X120ML</t>
  </si>
  <si>
    <t>BRAUNOVIDON GÁZA S MASTÍ</t>
  </si>
  <si>
    <t>DRM LIG IPR 10X7.5X10CM</t>
  </si>
  <si>
    <t>BRAUNOVIDON MAST</t>
  </si>
  <si>
    <t>DRM UNG 1X250GM</t>
  </si>
  <si>
    <t>DIAZEPAM SLOVAKOFARMA</t>
  </si>
  <si>
    <t>TBL 20X5MG</t>
  </si>
  <si>
    <t>DZ OCTENISEPT 1 l</t>
  </si>
  <si>
    <t>FYZIOLOGICKÝ ROZTOK VIAFLO</t>
  </si>
  <si>
    <t>INF SOL 50X100ML</t>
  </si>
  <si>
    <t>IRUXOL MONO</t>
  </si>
  <si>
    <t>DRM UNG 1X10GM</t>
  </si>
  <si>
    <t>KL BENZINUM 500 ml/330g HVLP</t>
  </si>
  <si>
    <t>KL PERSTERIL 10% 200 G</t>
  </si>
  <si>
    <t>KL SOL.ACIDI BORICI 3% 500G</t>
  </si>
  <si>
    <t>FAGRON, KULICH</t>
  </si>
  <si>
    <t>KL SOL.ARG.NITR.20% 10G</t>
  </si>
  <si>
    <t>KL SOL.HYD.PEROX.3% 250G</t>
  </si>
  <si>
    <t>KL UNGUENTUM</t>
  </si>
  <si>
    <t>LEXAURIN 3</t>
  </si>
  <si>
    <t>POR TBL NOB 30X3MG</t>
  </si>
  <si>
    <t>MARCAINE 0.5%</t>
  </si>
  <si>
    <t>INJ SOL5X20ML/100MG</t>
  </si>
  <si>
    <t>MESOCAIN</t>
  </si>
  <si>
    <t>INJ 10X10ML 1%</t>
  </si>
  <si>
    <t>GEL 1X20GM</t>
  </si>
  <si>
    <t>P</t>
  </si>
  <si>
    <t>NOVALGIN</t>
  </si>
  <si>
    <t>TBL OBD 20X500MG</t>
  </si>
  <si>
    <t>INJ 5X5ML/2500MG</t>
  </si>
  <si>
    <t>SUPRACAIN 4%</t>
  </si>
  <si>
    <t>INJ 10X2ML</t>
  </si>
  <si>
    <t>Tetanol pur inj. 1x0,5ml - MIMOŘ.DOVOZ!!</t>
  </si>
  <si>
    <t>léky - antibiotika (LEK)</t>
  </si>
  <si>
    <t>AMOKSIKLAV</t>
  </si>
  <si>
    <t>TBL OBD 21X625MG</t>
  </si>
  <si>
    <t>AZITROMYCIN SANDOZ 500 MG</t>
  </si>
  <si>
    <t>POR TBL FLM 3X500MG</t>
  </si>
  <si>
    <t>FRAMYKOIN</t>
  </si>
  <si>
    <t>UNG 1X10GM</t>
  </si>
  <si>
    <t>IALUGEN PLUS</t>
  </si>
  <si>
    <t>CRM 1X20GM</t>
  </si>
  <si>
    <t>CRM 1X60GM</t>
  </si>
  <si>
    <t>OPHTHALMO-FRAMYKOIN</t>
  </si>
  <si>
    <t>UNG OPH 1X5GM</t>
  </si>
  <si>
    <t>AULIN</t>
  </si>
  <si>
    <t>GRA 15X100MG(SACKY)</t>
  </si>
  <si>
    <t>BENOXI 0.4 % UNIMED PHARMA</t>
  </si>
  <si>
    <t>OPH GTT SOL 1X10ML</t>
  </si>
  <si>
    <t>DZ BRAUNOL 1 L</t>
  </si>
  <si>
    <t>EMLA KREM 5%</t>
  </si>
  <si>
    <t>CRM 1X30GM</t>
  </si>
  <si>
    <t>IBALGIN 600 (IBUPROFEN 600)</t>
  </si>
  <si>
    <t>TBL OBD 30X600MG</t>
  </si>
  <si>
    <t>IR OG. OPHTHALMO-SEPTONEX</t>
  </si>
  <si>
    <t>GTT OPH 1X10ML</t>
  </si>
  <si>
    <t>IR PARAFFINUM PERLIQUIDUM 10 ml</t>
  </si>
  <si>
    <t>IR 10 ml</t>
  </si>
  <si>
    <t>KL MS HYDROG.PEROX. 3% 500g</t>
  </si>
  <si>
    <t>KL PRIPRAVEK</t>
  </si>
  <si>
    <t>KL SOL.METHYLROS.CHL.1% 100G</t>
  </si>
  <si>
    <t>KL SOL.METHYLROS.CHL.1% 20 G</t>
  </si>
  <si>
    <t>OPHTHALMO-SEPTONEX</t>
  </si>
  <si>
    <t>TRIAMCINOLON E LECIVA</t>
  </si>
  <si>
    <t>UNG 1X20GM</t>
  </si>
  <si>
    <t>WOBENZYM   40 drg</t>
  </si>
  <si>
    <t>DRG 40</t>
  </si>
  <si>
    <t>DICYNONE 250</t>
  </si>
  <si>
    <t>INJ SOL 4X2ML/250MG</t>
  </si>
  <si>
    <t>HEPARIN LECIVA</t>
  </si>
  <si>
    <t>INJ 1X10ML/50KU</t>
  </si>
  <si>
    <t>LEVOBUPIVACAINE KABI 5 MG/ML</t>
  </si>
  <si>
    <t>INJ+INF SOL 5X10ML</t>
  </si>
  <si>
    <t>2964 - PCHIR: pracoviště COS</t>
  </si>
  <si>
    <t>2921 - PCHIR: ambulance</t>
  </si>
  <si>
    <t>N02BB02 - SODNÁ SŮL METAMIZOLU</t>
  </si>
  <si>
    <t>N01BB10 - LEVOBUPIVAKAIN</t>
  </si>
  <si>
    <t>J01CR02 - AMOXICILIN A ENZYMOVÝ INHIBITOR</t>
  </si>
  <si>
    <t>J01FA10 - AZITHROMYCIN</t>
  </si>
  <si>
    <t>J01CR02</t>
  </si>
  <si>
    <t>85525</t>
  </si>
  <si>
    <t>AMOKSIKLAV 625 MG</t>
  </si>
  <si>
    <t>500MG/125MG TBL FLM 21</t>
  </si>
  <si>
    <t>J01FA10</t>
  </si>
  <si>
    <t>45010</t>
  </si>
  <si>
    <t>AZITROMYCIN SANDOZ</t>
  </si>
  <si>
    <t>500MG TBL FLM 3</t>
  </si>
  <si>
    <t>N02BB02</t>
  </si>
  <si>
    <t>55823</t>
  </si>
  <si>
    <t>NOVALGIN TABLETY</t>
  </si>
  <si>
    <t>500MG TBL FLM 20</t>
  </si>
  <si>
    <t>55824</t>
  </si>
  <si>
    <t>NOVALGIN INJEKCE</t>
  </si>
  <si>
    <t>500MG/ML INJ SOL 5X5ML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</si>
  <si>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</si>
  <si>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</si>
  <si>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</si>
  <si>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</si>
  <si>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</si>
  <si>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29 - Oddělení plastické a estetické chirurgie</t>
  </si>
  <si>
    <t>2921 - ambulance</t>
  </si>
  <si>
    <t>2962 - operační sál lokální</t>
  </si>
  <si>
    <t>2964 - pracoviště COS</t>
  </si>
  <si>
    <t>Oddělení plastické a estetické chirurgie</t>
  </si>
  <si>
    <t>HVLP</t>
  </si>
  <si>
    <t>IPLP</t>
  </si>
  <si>
    <t>PZT</t>
  </si>
  <si>
    <t>89301292</t>
  </si>
  <si>
    <t>Všeobecná ambulance Celkem</t>
  </si>
  <si>
    <t>89301293</t>
  </si>
  <si>
    <t>Příjmová ambulance Celkem</t>
  </si>
  <si>
    <t>Oddělení plastické a estetické chirurgie Celkem</t>
  </si>
  <si>
    <t xml:space="preserve"> </t>
  </si>
  <si>
    <t>* Legenda</t>
  </si>
  <si>
    <t>DIAPZT = Pomůcky pro diabetiky, jejichž název začíná slovem "Pumpa"</t>
  </si>
  <si>
    <t>Christodoulou Petros</t>
  </si>
  <si>
    <t>Janák Michal</t>
  </si>
  <si>
    <t>Lysák Radek</t>
  </si>
  <si>
    <t>Menšík Ivo</t>
  </si>
  <si>
    <t>Palčáková Hana</t>
  </si>
  <si>
    <t>Podkalská Sommerová Kamila</t>
  </si>
  <si>
    <t>Stehlík Daniel</t>
  </si>
  <si>
    <t>Šilhánková Jiřina</t>
  </si>
  <si>
    <t>Zálešák Bohumil</t>
  </si>
  <si>
    <t>AMIDY, KOMBINACE</t>
  </si>
  <si>
    <t>1681</t>
  </si>
  <si>
    <t>EMLA</t>
  </si>
  <si>
    <t>25MG/G+25MG/G CRM 1X30G</t>
  </si>
  <si>
    <t>AMOXICILIN A ENZYMOVÝ INHIBITOR</t>
  </si>
  <si>
    <t>5951</t>
  </si>
  <si>
    <t>AMOKSIKLAV 1 G</t>
  </si>
  <si>
    <t>875MG/125MG TBL FLM 14</t>
  </si>
  <si>
    <t>84792</t>
  </si>
  <si>
    <t>AUGMENTIN DUO</t>
  </si>
  <si>
    <t xml:space="preserve">80MG/ML+11,4MG/ML POR PLV SUS </t>
  </si>
  <si>
    <t>85524</t>
  </si>
  <si>
    <t>AMOKSIKLAV 375 MG</t>
  </si>
  <si>
    <t>250MG/125MG TBL FLM 21</t>
  </si>
  <si>
    <t>132950</t>
  </si>
  <si>
    <t>Betamethason</t>
  </si>
  <si>
    <t>192144</t>
  </si>
  <si>
    <t>DIPROPHOS</t>
  </si>
  <si>
    <t>7MG/ML INJ SUS 1X1ML</t>
  </si>
  <si>
    <t>192143</t>
  </si>
  <si>
    <t>7MG/ML INJ SUS 5X1ML</t>
  </si>
  <si>
    <t>CIPROFLOXACIN</t>
  </si>
  <si>
    <t>15658</t>
  </si>
  <si>
    <t>CIPLOX 500</t>
  </si>
  <si>
    <t>500MG TBL FLM 10</t>
  </si>
  <si>
    <t>15659</t>
  </si>
  <si>
    <t>500MG TBL FLM 50</t>
  </si>
  <si>
    <t>DEXAMETHASON A ANTIINFEKTIVA</t>
  </si>
  <si>
    <t>2547</t>
  </si>
  <si>
    <t>MAXITROL</t>
  </si>
  <si>
    <t>OPH UNG 3,5G</t>
  </si>
  <si>
    <t>GABAPENTIN</t>
  </si>
  <si>
    <t>84399</t>
  </si>
  <si>
    <t>NEURONTIN</t>
  </si>
  <si>
    <t>300MG CPS DUR 50</t>
  </si>
  <si>
    <t>HOŘČÍK (RŮZNÉ SOLE V KOMBINACI)</t>
  </si>
  <si>
    <t>215978</t>
  </si>
  <si>
    <t>MAGNOSOLV</t>
  </si>
  <si>
    <t>365MG POR GRA SOL SCC 30</t>
  </si>
  <si>
    <t>Hydrogenované námelové alkaloidy</t>
  </si>
  <si>
    <t>91032</t>
  </si>
  <si>
    <t>SECATOXIN FORTE</t>
  </si>
  <si>
    <t>2,5MG/ML POR GTT SOL 25ML</t>
  </si>
  <si>
    <t>Jiná antibiotika pro lokální aplikaci</t>
  </si>
  <si>
    <t>1066</t>
  </si>
  <si>
    <t>250IU/G+5,2MG/G UNG 10G</t>
  </si>
  <si>
    <t>201971</t>
  </si>
  <si>
    <t>PAMYCON NA PŘÍPRAVU KAPEK</t>
  </si>
  <si>
    <t>33000IU/2500IU DRM PLV SOL 10</t>
  </si>
  <si>
    <t>JODOVANÝ POVIDON</t>
  </si>
  <si>
    <t>16319</t>
  </si>
  <si>
    <t>BRAUNOVIDON</t>
  </si>
  <si>
    <t>100MG/G UNG 20G</t>
  </si>
  <si>
    <t>16320</t>
  </si>
  <si>
    <t>100MG/G UNG 100G</t>
  </si>
  <si>
    <t>16321</t>
  </si>
  <si>
    <t>100MG/G UNG 250G</t>
  </si>
  <si>
    <t>KLARITHROMYCIN</t>
  </si>
  <si>
    <t>132644</t>
  </si>
  <si>
    <t>KLACID 500</t>
  </si>
  <si>
    <t>500MG TBL NOB 14</t>
  </si>
  <si>
    <t>KLINDAMYCIN</t>
  </si>
  <si>
    <t>83459</t>
  </si>
  <si>
    <t>DALACIN C</t>
  </si>
  <si>
    <t>300MG CPS DUR 100</t>
  </si>
  <si>
    <t>KOMBINACE RŮZNÝCH ANTIBIOTIK</t>
  </si>
  <si>
    <t>1076</t>
  </si>
  <si>
    <t>OPH UNG 5G</t>
  </si>
  <si>
    <t>MAKROGOL</t>
  </si>
  <si>
    <t>58827</t>
  </si>
  <si>
    <t>FORTRANS</t>
  </si>
  <si>
    <t>POR PLV SOL 4</t>
  </si>
  <si>
    <t>METHYLPREDNISOLON</t>
  </si>
  <si>
    <t>90044</t>
  </si>
  <si>
    <t>DEPO-MEDROL</t>
  </si>
  <si>
    <t>40MG/ML INJ SUS 1X1ML</t>
  </si>
  <si>
    <t>NADROPARIN</t>
  </si>
  <si>
    <t>32058</t>
  </si>
  <si>
    <t>FRAXIPARINE</t>
  </si>
  <si>
    <t>9500IU/ML INJ SOL ISP 10X0,3ML</t>
  </si>
  <si>
    <t>32059</t>
  </si>
  <si>
    <t>9500IU/ML INJ SOL ISP 10X0,4ML</t>
  </si>
  <si>
    <t>32061</t>
  </si>
  <si>
    <t>9500IU/ML INJ SOL ISP 10X0,6ML</t>
  </si>
  <si>
    <t>32063</t>
  </si>
  <si>
    <t>9500IU/ML INJ SOL ISP 10X0,8ML</t>
  </si>
  <si>
    <t>213494</t>
  </si>
  <si>
    <t>NIMESULID</t>
  </si>
  <si>
    <t>12892</t>
  </si>
  <si>
    <t>100MG TBL NOB 30</t>
  </si>
  <si>
    <t>17187</t>
  </si>
  <si>
    <t>NIMESIL</t>
  </si>
  <si>
    <t>100MG POR GRA SUS 30</t>
  </si>
  <si>
    <t>PARACETAMOL</t>
  </si>
  <si>
    <t>162142</t>
  </si>
  <si>
    <t>PARALEN 500</t>
  </si>
  <si>
    <t>500MG TBL NOB 24</t>
  </si>
  <si>
    <t>Pentoxifylin</t>
  </si>
  <si>
    <t>214618</t>
  </si>
  <si>
    <t>TRENTAL 400</t>
  </si>
  <si>
    <t>400MG TBL PRO 20</t>
  </si>
  <si>
    <t>Pitofenon a analgetika</t>
  </si>
  <si>
    <t>50335</t>
  </si>
  <si>
    <t>ALGIFEN NEO</t>
  </si>
  <si>
    <t>500MG/ML+5MG/ML POR GTT SOL 1X</t>
  </si>
  <si>
    <t>SACCHAROMYCES BOULARDII</t>
  </si>
  <si>
    <t>202796</t>
  </si>
  <si>
    <t>ENTEROL</t>
  </si>
  <si>
    <t>250MG CPS DUR 30</t>
  </si>
  <si>
    <t>SODNÁ SŮL METAMIZOLU</t>
  </si>
  <si>
    <t>SULFADIAZIN, STŘÍBRNÁ SŮL, KOMBINACE</t>
  </si>
  <si>
    <t>14877</t>
  </si>
  <si>
    <t>2MG/G+10MG/G CRM 60G</t>
  </si>
  <si>
    <t>SULFAMETHOXAZOL A TRIMETHOPRIM</t>
  </si>
  <si>
    <t>3377</t>
  </si>
  <si>
    <t>BISEPTOL 480</t>
  </si>
  <si>
    <t>400MG/80MG TBL NOB 20</t>
  </si>
  <si>
    <t>TRAMADOL</t>
  </si>
  <si>
    <t>32086</t>
  </si>
  <si>
    <t>TRALGIT</t>
  </si>
  <si>
    <t>50MG CPS DUR 20</t>
  </si>
  <si>
    <t>Jiná</t>
  </si>
  <si>
    <t>*2085</t>
  </si>
  <si>
    <t>Jiný</t>
  </si>
  <si>
    <t>*2087</t>
  </si>
  <si>
    <t>Obvazový materiál, náplasti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</si>
  <si>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</si>
  <si>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</si>
  <si>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</si>
  <si>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</si>
  <si>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</si>
  <si>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</si>
  <si>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</si>
  <si>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80987</t>
  </si>
  <si>
    <t>OBINADLO ELASTICKÉ FIXA CREP</t>
  </si>
  <si>
    <t>10CMX4M,TAŽNOST 160%,20KS</t>
  </si>
  <si>
    <t>80988</t>
  </si>
  <si>
    <t>12CMX4M,TAŽNOST 160%,20KS</t>
  </si>
  <si>
    <t>80985</t>
  </si>
  <si>
    <t>6CMX4M,TAŽNOST 160%,20KS</t>
  </si>
  <si>
    <t>80986</t>
  </si>
  <si>
    <t>8CMX4M,TAŽNOST 160%,20KS</t>
  </si>
  <si>
    <t>80578</t>
  </si>
  <si>
    <t>NÁPLAST HYPOALERGENNÍ CURAPOR STERILNÍ</t>
  </si>
  <si>
    <t>5X7CM,SAMOLEPÍCÍ,S POLŠTÁŘKEM,5KS</t>
  </si>
  <si>
    <t>80977</t>
  </si>
  <si>
    <t>GÁZA HYDROFILNÍ SKLÁDANÁ KOMPRESY</t>
  </si>
  <si>
    <t>10X10CM,8 VRSTEV,STERILNÍ,100KS</t>
  </si>
  <si>
    <t>81539</t>
  </si>
  <si>
    <t>NÁPLAST HYPOALERGENNÍ CURAPOR TRANSPARENT STERILNÍ</t>
  </si>
  <si>
    <t>8X10CM,S POLŠTÁŘKEM,VODĚODOLNÁ,5KS</t>
  </si>
  <si>
    <t>Kompresní punčochy a návleky</t>
  </si>
  <si>
    <t>45387</t>
  </si>
  <si>
    <t>PUNČOCHY KOMPRESNÍ LÝTKOVÉ II.K.T.</t>
  </si>
  <si>
    <t>MAXIS COMFORT A-D</t>
  </si>
  <si>
    <t>45389</t>
  </si>
  <si>
    <t>PUNČOCHY KOMPRESNÍ STEHENNÍ II.K.T.</t>
  </si>
  <si>
    <t>MAXIS COMFORT A-G</t>
  </si>
  <si>
    <t>Ortopedicko protetické pomůcky sériově vyráběné</t>
  </si>
  <si>
    <t>39708</t>
  </si>
  <si>
    <t>DLAHA PRO FIXACI PRSTŮ RUKY TYP A</t>
  </si>
  <si>
    <t>VELIKOST A1</t>
  </si>
  <si>
    <t>39709</t>
  </si>
  <si>
    <t>VELIKOST A2</t>
  </si>
  <si>
    <t>140259</t>
  </si>
  <si>
    <t>DLAHA PRO KONZERVATIVNÍ LÉČBU RUPTURY DORZÁLNÍ APO</t>
  </si>
  <si>
    <t>TŘÍČLÁNKOVÝCH PRSTŮ RUKY</t>
  </si>
  <si>
    <t>11462</t>
  </si>
  <si>
    <t>ORTÉZA PRSTŮ RUKY ORTEX 022</t>
  </si>
  <si>
    <t>RIGIDNÍ, 2-4 PRST</t>
  </si>
  <si>
    <t>93255</t>
  </si>
  <si>
    <t>DLAHA PRO FIXACI PALCE A PRSTŮ RUKY TYP J</t>
  </si>
  <si>
    <t>UNIVERZÁLNÍ VEL. (1 KS)</t>
  </si>
  <si>
    <t>63775</t>
  </si>
  <si>
    <t>ORTÉZA PRO DYNAMICKÉ DLAHOVANÍ ORTEX 029</t>
  </si>
  <si>
    <t>PO SUTUŘE ŠLACH FLEXORŮ RUKY</t>
  </si>
  <si>
    <t>93134</t>
  </si>
  <si>
    <t>BANDÁŽ KOLENNÍ S VÝZTUHOU OTVORU PATELY ORTEX 04G</t>
  </si>
  <si>
    <t>6586</t>
  </si>
  <si>
    <t>ORTÉZA FIXAČNÍ ZÁPĚSTÍ ORTEX 07F</t>
  </si>
  <si>
    <t>DLOUHÁ,PRAVÁ,DL.30CM</t>
  </si>
  <si>
    <t>78807</t>
  </si>
  <si>
    <t>ORTÉZA PALCE ORTEX 020</t>
  </si>
  <si>
    <t>FIXACE KLOUBU PALCE</t>
  </si>
  <si>
    <t>93904</t>
  </si>
  <si>
    <t>BANDÁŽ HLEZENNÍHO KLOUBU ÚPLETOVÁ</t>
  </si>
  <si>
    <t>SE SILIKONOVOU VÝZTUHOU ORTEX 06E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</si>
  <si>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</si>
  <si>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</si>
  <si>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</si>
  <si>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</si>
  <si>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140236</t>
  </si>
  <si>
    <t>BERLE PŘEDLOKETNÍ SPECIÁLNÍ KOMFORT W2030</t>
  </si>
  <si>
    <t>DVOJITĚ STAVITELNÁ,RUKOJEŤ ANATOMICKÁ,NOSNOST 130KG,NAST.VÝŠKA 74-96CM</t>
  </si>
  <si>
    <t>Ortopedicko protetické pomůcky individuálně zhotovené</t>
  </si>
  <si>
    <t>954</t>
  </si>
  <si>
    <t>ORTÉZA KONČETINOVÁ-STANDARDNÍ</t>
  </si>
  <si>
    <t>S KONSTRUK.ZÁKL.Z PEV.MAT.(PE,LAMINÁT,KOV) ZHOTOV.NA PODKL.SEJMUTÍ MĚR.PODKLADŮ</t>
  </si>
  <si>
    <t>203097</t>
  </si>
  <si>
    <t>875MG/125MG TBL FLM 21</t>
  </si>
  <si>
    <t>KOLAGENÁZA, KOMBINACE</t>
  </si>
  <si>
    <t>4269</t>
  </si>
  <si>
    <t>UNG 1X10G</t>
  </si>
  <si>
    <t>SODNÁ SŮL DOKUSÁTU, VČETNĚ KOMBINACÍ</t>
  </si>
  <si>
    <t>12770</t>
  </si>
  <si>
    <t>YAL</t>
  </si>
  <si>
    <t>13,4G/67,5ML+10MG/67,5ML RCT S</t>
  </si>
  <si>
    <t>14873</t>
  </si>
  <si>
    <t>0,5MG/G+10MG/G LIG IPR 10KS</t>
  </si>
  <si>
    <t>12686</t>
  </si>
  <si>
    <t>TRAMAL RETARD TABLETY 100 MG</t>
  </si>
  <si>
    <t>100MG TBL PRO 10</t>
  </si>
  <si>
    <t>80159</t>
  </si>
  <si>
    <t>NÁPLAST HYPOALERGENNÍ COSMOPOR STERILNÍ</t>
  </si>
  <si>
    <t>5X7,2CM,S POLŠTÁŘKEM,1KS</t>
  </si>
  <si>
    <t>169242</t>
  </si>
  <si>
    <t>KRYTÍ HYDROGEL PRONTOSAN WOUND GEL X</t>
  </si>
  <si>
    <t>400508,250G</t>
  </si>
  <si>
    <t>80108</t>
  </si>
  <si>
    <t>FIXACE HYPOALERGENNÍ PRO STOMIKY OMNIFIX ELASTIC</t>
  </si>
  <si>
    <t>5CMX10M,1KS</t>
  </si>
  <si>
    <t>45800</t>
  </si>
  <si>
    <t>MAXIS COMFORT COTTON A-G SE SAMODRŽÍCÍM LEMEM</t>
  </si>
  <si>
    <t>5115</t>
  </si>
  <si>
    <t>PÁS BŘIŠNÍ VERBA 932 518 9</t>
  </si>
  <si>
    <t>OBDVOD TRUPU 75-85CM,VEL.2</t>
  </si>
  <si>
    <t>140561</t>
  </si>
  <si>
    <t>ORTÉZA ZÁPĚSTÍ FIXAČNÍ UNIVERZÁLNÍ</t>
  </si>
  <si>
    <t>ORTEX 07H, S PEVNÝMI DLAHAMI, STRANOVĚ UNIVERZÁLNÍ</t>
  </si>
  <si>
    <t>136061</t>
  </si>
  <si>
    <t>ORTÉZA KOLENNÍ</t>
  </si>
  <si>
    <t>PLETENÁ FIT - 2 SPIRÁLOVÉ VÝZTUHY</t>
  </si>
  <si>
    <t>140560</t>
  </si>
  <si>
    <t>ORTÉZA ZÁPĚSTÍ ÚPLETOVÁ S VÝSTUHOU</t>
  </si>
  <si>
    <t>ORTEX 07G, S PEVNOU DLAHOU</t>
  </si>
  <si>
    <t>78896</t>
  </si>
  <si>
    <t>REDRES PRSTOVÝ EXTENZNí 501</t>
  </si>
  <si>
    <t>REDRESNí DLAHA NA IP KLOUBY RUKY</t>
  </si>
  <si>
    <t>328</t>
  </si>
  <si>
    <t>EPITÉZA INDIVIDUÁLNĚ ZHOTOVENÁ</t>
  </si>
  <si>
    <t>Cefuroxim</t>
  </si>
  <si>
    <t>47727</t>
  </si>
  <si>
    <t>ZINNAT</t>
  </si>
  <si>
    <t>ANTIBIOTIKA V KOMBINACI S OSTATNÍMI LÉČIVY</t>
  </si>
  <si>
    <t>1077</t>
  </si>
  <si>
    <t>OPHTHALMO-FRAMYKOIN COMP.</t>
  </si>
  <si>
    <t>ANTIPROPULZIVA</t>
  </si>
  <si>
    <t>30652</t>
  </si>
  <si>
    <t>REASEC</t>
  </si>
  <si>
    <t>2,5MG/0,025MG TBL NOB 20</t>
  </si>
  <si>
    <t>Bromazepam</t>
  </si>
  <si>
    <t>216707</t>
  </si>
  <si>
    <t>LEXAURIN 1,5</t>
  </si>
  <si>
    <t>1,5MG TBL NOB 28</t>
  </si>
  <si>
    <t>132710</t>
  </si>
  <si>
    <t>CETIRIZIN</t>
  </si>
  <si>
    <t>66030</t>
  </si>
  <si>
    <t>ZODAC</t>
  </si>
  <si>
    <t>10MG TBL FLM 30</t>
  </si>
  <si>
    <t>CIKLOPIROX</t>
  </si>
  <si>
    <t>76150</t>
  </si>
  <si>
    <t>BATRAFEN</t>
  </si>
  <si>
    <t>10MG/G CRM 20G</t>
  </si>
  <si>
    <t>15653</t>
  </si>
  <si>
    <t>CIPLOX 250</t>
  </si>
  <si>
    <t>250MG TBL FLM 10</t>
  </si>
  <si>
    <t>Erdostein</t>
  </si>
  <si>
    <t>47033</t>
  </si>
  <si>
    <t>ERDOMED</t>
  </si>
  <si>
    <t>35MG/ML POR PLV SUS 100ML</t>
  </si>
  <si>
    <t>FLUKONAZOL</t>
  </si>
  <si>
    <t>64941</t>
  </si>
  <si>
    <t>DIFLUCAN</t>
  </si>
  <si>
    <t>150MG CPS DUR 1 I</t>
  </si>
  <si>
    <t>HYDROKORTISON A ANTIBIOTIKA</t>
  </si>
  <si>
    <t>41515</t>
  </si>
  <si>
    <t>PIMAFUCORT</t>
  </si>
  <si>
    <t>10MG/G+10MG/G+3,5MG/G CRM 15G</t>
  </si>
  <si>
    <t>Ipratropium-bromid</t>
  </si>
  <si>
    <t>92351</t>
  </si>
  <si>
    <t>ATROVENT 0,025%</t>
  </si>
  <si>
    <t>0,25MG/ML SOL NEB 20ML</t>
  </si>
  <si>
    <t>JINÁ KAPILÁRY STABILIZUJÍCÍ LÁTKY</t>
  </si>
  <si>
    <t>107806</t>
  </si>
  <si>
    <t>AESCIN-TEVA</t>
  </si>
  <si>
    <t>20MG TBL ENT 30</t>
  </si>
  <si>
    <t>202700</t>
  </si>
  <si>
    <t>20MG TBL ENT 60</t>
  </si>
  <si>
    <t>16326</t>
  </si>
  <si>
    <t>0,1G/G LIG IPR 10X7,5CM</t>
  </si>
  <si>
    <t>12895</t>
  </si>
  <si>
    <t>100MG POR GRA SUS 30 I</t>
  </si>
  <si>
    <t>66045</t>
  </si>
  <si>
    <t>30MG/G GEL 50</t>
  </si>
  <si>
    <t>155873</t>
  </si>
  <si>
    <t>400MG TBL RET 100</t>
  </si>
  <si>
    <t>155872</t>
  </si>
  <si>
    <t>400MG TBL RET 20</t>
  </si>
  <si>
    <t>PIKOSÍRAN SODNÝ, KOMBINACE</t>
  </si>
  <si>
    <t>160806</t>
  </si>
  <si>
    <t>PICOPREP</t>
  </si>
  <si>
    <t>10MG/3,5G/12G POR PLV SOL 2</t>
  </si>
  <si>
    <t>14875</t>
  </si>
  <si>
    <t>2MG/G+10MG/G CRM 20G</t>
  </si>
  <si>
    <t>TRAMADOL A PARACETAMOL</t>
  </si>
  <si>
    <t>17926</t>
  </si>
  <si>
    <t>ZALDIAR</t>
  </si>
  <si>
    <t>37,5MG/325MG TBL FLM 30</t>
  </si>
  <si>
    <t>201609</t>
  </si>
  <si>
    <t>37,5MG/325MG TBL FLM 30X1</t>
  </si>
  <si>
    <t>81960</t>
  </si>
  <si>
    <t>KRYTÍ ALGINÁTOVÉ MELGISORB AG</t>
  </si>
  <si>
    <t>10X10CM,10KS</t>
  </si>
  <si>
    <t>39710</t>
  </si>
  <si>
    <t>VELIKOST A3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</si>
  <si>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</si>
  <si>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</si>
  <si>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</si>
  <si>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</si>
  <si>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</si>
  <si>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</si>
  <si>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140717</t>
  </si>
  <si>
    <t>PÁS BŘIŠNÍ ELASTICKÝ</t>
  </si>
  <si>
    <t>ORTEX 031A</t>
  </si>
  <si>
    <t>63774</t>
  </si>
  <si>
    <t>ORTÉZA ZÁPĚSTÍ A PALCE RUKY ORTEX 028</t>
  </si>
  <si>
    <t>FIXAČNÍ S DLAHOU</t>
  </si>
  <si>
    <t>93903</t>
  </si>
  <si>
    <t>BANDÁŽ KOLENNÍ ÚPLETOVÁ AKTIVNÍ</t>
  </si>
  <si>
    <t>ORTEX 04K</t>
  </si>
  <si>
    <t>Oxazepam</t>
  </si>
  <si>
    <t>1940</t>
  </si>
  <si>
    <t>OXAZEPAM LÉČIVA</t>
  </si>
  <si>
    <t>10MG TBL NOB 20</t>
  </si>
  <si>
    <t>170303</t>
  </si>
  <si>
    <t>KRYTÍ HYDROCLEAN</t>
  </si>
  <si>
    <t>4X7CM,10KS</t>
  </si>
  <si>
    <t>140551</t>
  </si>
  <si>
    <t>PODPRSENKA KOMPRESIVNÍ EVA</t>
  </si>
  <si>
    <t>0765, 0768</t>
  </si>
  <si>
    <t>208181</t>
  </si>
  <si>
    <t>AMOXICILLIN/CLAVULANIC ACID SINOCHEM</t>
  </si>
  <si>
    <t>ESTRADIOL</t>
  </si>
  <si>
    <t>60103</t>
  </si>
  <si>
    <t>LINOLADIOL N</t>
  </si>
  <si>
    <t>0,01G/100G VAG CRM 50G</t>
  </si>
  <si>
    <t>132671</t>
  </si>
  <si>
    <t>300MG CPS DUR 16</t>
  </si>
  <si>
    <t>KODEIN</t>
  </si>
  <si>
    <t>56993</t>
  </si>
  <si>
    <t>CODEIN SLOVAKOFARMA</t>
  </si>
  <si>
    <t>30MG TBL NOB 10</t>
  </si>
  <si>
    <t>KYSELINA ACETYLSALICYLOVÁ</t>
  </si>
  <si>
    <t>200214</t>
  </si>
  <si>
    <t>ANOPYRIN</t>
  </si>
  <si>
    <t>100MG TBL NOB 56</t>
  </si>
  <si>
    <t>MEBENDAZOL</t>
  </si>
  <si>
    <t>122198</t>
  </si>
  <si>
    <t>VERMOX</t>
  </si>
  <si>
    <t>100MG TBL NOB 6</t>
  </si>
  <si>
    <t>PERINDOPRIL A DIURETIKA</t>
  </si>
  <si>
    <t>122690</t>
  </si>
  <si>
    <t>PRESTARIUM NEO COMBI</t>
  </si>
  <si>
    <t>5MG/1,25MG TBL FLM 90</t>
  </si>
  <si>
    <t>RIFAXIMIN</t>
  </si>
  <si>
    <t>202740</t>
  </si>
  <si>
    <t>NORMIX</t>
  </si>
  <si>
    <t>200MG TBL FLM 28</t>
  </si>
  <si>
    <t>17925</t>
  </si>
  <si>
    <t>37,5MG/325MG TBL FLM 20</t>
  </si>
  <si>
    <t>132872</t>
  </si>
  <si>
    <t>81782</t>
  </si>
  <si>
    <t>GÁZA HYDROFILNÍ KOMPRESY PIC STERILNÍ</t>
  </si>
  <si>
    <t>10X10CM,8 VRSTEV,2X24KS</t>
  </si>
  <si>
    <t>86148</t>
  </si>
  <si>
    <t>AUGMENTIN 625 MG</t>
  </si>
  <si>
    <t>500MG/125MG TBL FLM 21 II</t>
  </si>
  <si>
    <t>AZITHROMYCIN</t>
  </si>
  <si>
    <t>212694</t>
  </si>
  <si>
    <t>SUMAMED</t>
  </si>
  <si>
    <t>47725</t>
  </si>
  <si>
    <t>47726</t>
  </si>
  <si>
    <t>250MG TBL FLM 14</t>
  </si>
  <si>
    <t>DIKLOFENAK</t>
  </si>
  <si>
    <t>119672</t>
  </si>
  <si>
    <t>DICLOFENAC DUO PHARMASWISS</t>
  </si>
  <si>
    <t>75MG CPS RDR 30 I</t>
  </si>
  <si>
    <t>67547</t>
  </si>
  <si>
    <t>ALMIRAL</t>
  </si>
  <si>
    <t>75MG/3ML INJ SOL 10X3ML</t>
  </si>
  <si>
    <t>DIOSMIN, KOMBINACE</t>
  </si>
  <si>
    <t>97522</t>
  </si>
  <si>
    <t>DETRALEX</t>
  </si>
  <si>
    <t>500MG TBL FLM 30</t>
  </si>
  <si>
    <t>66555</t>
  </si>
  <si>
    <t>Hydrokortison</t>
  </si>
  <si>
    <t>2668</t>
  </si>
  <si>
    <t>OPHTHALMO-HYDROCORTISON LÉČIVA</t>
  </si>
  <si>
    <t>5MG/G OPH UNG 5G</t>
  </si>
  <si>
    <t>JINÁ ANTIINFEKTIVA</t>
  </si>
  <si>
    <t>876</t>
  </si>
  <si>
    <t>1MG/G OPH UNG 5G</t>
  </si>
  <si>
    <t>62320</t>
  </si>
  <si>
    <t>BETADINE</t>
  </si>
  <si>
    <t>Kyanokobalamin</t>
  </si>
  <si>
    <t>643</t>
  </si>
  <si>
    <t>VITAMIN B12 LÉČIVA</t>
  </si>
  <si>
    <t>1000MCG INJ SOL 5X1ML</t>
  </si>
  <si>
    <t>155780</t>
  </si>
  <si>
    <t>GODASAL 100</t>
  </si>
  <si>
    <t>100MG/50MG TBL NOB 20</t>
  </si>
  <si>
    <t>LEVOCETIRIZIN</t>
  </si>
  <si>
    <t>32718</t>
  </si>
  <si>
    <t>XYZAL</t>
  </si>
  <si>
    <t>5MG TBL FLM 20</t>
  </si>
  <si>
    <t>42953</t>
  </si>
  <si>
    <t>5MG TBL FLM 28</t>
  </si>
  <si>
    <t>MEFENOXALON</t>
  </si>
  <si>
    <t>85656</t>
  </si>
  <si>
    <t>DORSIFLEX</t>
  </si>
  <si>
    <t>200MG TBL NOB 30</t>
  </si>
  <si>
    <t>40536</t>
  </si>
  <si>
    <t>40MG/ML INJ SUS 1X5ML</t>
  </si>
  <si>
    <t>59806</t>
  </si>
  <si>
    <t>FRAXIPARINE FORTE</t>
  </si>
  <si>
    <t>19000IU/ML INJ SOL ISP 10X0,6M</t>
  </si>
  <si>
    <t>199163</t>
  </si>
  <si>
    <t>10MG/3,5G/12G POR PLV SOL 150X</t>
  </si>
  <si>
    <t>SERTRALIN</t>
  </si>
  <si>
    <t>17966</t>
  </si>
  <si>
    <t>ASENTRA 100</t>
  </si>
  <si>
    <t>100MG TBL FLM 56</t>
  </si>
  <si>
    <t>THIOKOLCHIKOSID</t>
  </si>
  <si>
    <t>107944</t>
  </si>
  <si>
    <t>MUSCORIL INJ</t>
  </si>
  <si>
    <t>4MG INJ SOL 6X2ML</t>
  </si>
  <si>
    <t>12687</t>
  </si>
  <si>
    <t>100MG TBL PRO 30</t>
  </si>
  <si>
    <t>59672</t>
  </si>
  <si>
    <t>TRALGIT SR 100</t>
  </si>
  <si>
    <t>ZOLPIDEM</t>
  </si>
  <si>
    <t>146900</t>
  </si>
  <si>
    <t>ZOLPIDEM MYLAN</t>
  </si>
  <si>
    <t>10MG TBL FLM 50</t>
  </si>
  <si>
    <t>*2030</t>
  </si>
  <si>
    <t>*2031</t>
  </si>
  <si>
    <t>80991</t>
  </si>
  <si>
    <t>8CMX4M,TAŽNOST 160%,1KS</t>
  </si>
  <si>
    <t>140202</t>
  </si>
  <si>
    <t>DLAHA PRSTOVÁ OVAL-8</t>
  </si>
  <si>
    <t>VELIKOSTI 2 - 15, P1008-X</t>
  </si>
  <si>
    <t>298</t>
  </si>
  <si>
    <t>OPRAVA ORTÉZY INDIVIDUÁLNĚ ZHOTOVENÉ</t>
  </si>
  <si>
    <t>88217</t>
  </si>
  <si>
    <t>1,5MG TBL NOB 30</t>
  </si>
  <si>
    <t>192354</t>
  </si>
  <si>
    <t>47724</t>
  </si>
  <si>
    <t>125MG TBL FLM 14</t>
  </si>
  <si>
    <t>2546</t>
  </si>
  <si>
    <t>OPH GTT SUS 5ML</t>
  </si>
  <si>
    <t>87076</t>
  </si>
  <si>
    <t>300MG CPS DUR 20</t>
  </si>
  <si>
    <t>FUROSEMID</t>
  </si>
  <si>
    <t>56804</t>
  </si>
  <si>
    <t>FURORESE 40</t>
  </si>
  <si>
    <t>40MG TBL NOB 50</t>
  </si>
  <si>
    <t>CHLORID DRASELNÝ</t>
  </si>
  <si>
    <t>125599</t>
  </si>
  <si>
    <t>KALNORMIN</t>
  </si>
  <si>
    <t>1G TBL PRO 30</t>
  </si>
  <si>
    <t>202701</t>
  </si>
  <si>
    <t>20MG TBL ENT 90</t>
  </si>
  <si>
    <t>100339</t>
  </si>
  <si>
    <t>125114</t>
  </si>
  <si>
    <t>100MG TBL NOB 3X20</t>
  </si>
  <si>
    <t>Losartan</t>
  </si>
  <si>
    <t>114067</t>
  </si>
  <si>
    <t>LOZAP 50 ZENTIVA</t>
  </si>
  <si>
    <t>50MG TBL FLM 90 II</t>
  </si>
  <si>
    <t>213487</t>
  </si>
  <si>
    <t>NIFUROXAZID</t>
  </si>
  <si>
    <t>155871</t>
  </si>
  <si>
    <t>ERCEFURYL 200 MG CPS.</t>
  </si>
  <si>
    <t>200MG CPS DUR 14</t>
  </si>
  <si>
    <t>176954</t>
  </si>
  <si>
    <t>PROGESTERON</t>
  </si>
  <si>
    <t>76921</t>
  </si>
  <si>
    <t>UTROGESTAN</t>
  </si>
  <si>
    <t>100MG CPS MOL 30</t>
  </si>
  <si>
    <t>Pseudoefedrin, kombinace</t>
  </si>
  <si>
    <t>202893</t>
  </si>
  <si>
    <t>CLARINASE REPETABS</t>
  </si>
  <si>
    <t>5MG/120MG TBL PRO 14 II</t>
  </si>
  <si>
    <t>RŮZNÉ JINÉ KOMBINACE ŽELEZA</t>
  </si>
  <si>
    <t>119653</t>
  </si>
  <si>
    <t>SORBIFER DURULES</t>
  </si>
  <si>
    <t>320MG/60MG TBL FLM 60</t>
  </si>
  <si>
    <t>SULODEXID</t>
  </si>
  <si>
    <t>173401</t>
  </si>
  <si>
    <t>VESSEL DUE F</t>
  </si>
  <si>
    <t>250SU CPS MOL 120</t>
  </si>
  <si>
    <t>Sumatriptan</t>
  </si>
  <si>
    <t>119115</t>
  </si>
  <si>
    <t>SUMATRIPTAN ACTAVIS</t>
  </si>
  <si>
    <t>50MG TBL OBD 6 I</t>
  </si>
  <si>
    <t>146283</t>
  </si>
  <si>
    <t>SUMATRIPTAN MYLAN</t>
  </si>
  <si>
    <t>50MG TBL FLM 6</t>
  </si>
  <si>
    <t>59673</t>
  </si>
  <si>
    <t>100MG TBL PRO 50</t>
  </si>
  <si>
    <t>19681</t>
  </si>
  <si>
    <t>GÁZA SKLÁDANÁ KOMPRESY NESTERILNÍ STERILUX ES</t>
  </si>
  <si>
    <t>10X10CM,8 VRSTEV,100KS</t>
  </si>
  <si>
    <t>80579</t>
  </si>
  <si>
    <t>8X10CM,SAMOLEPÍCÍ,S POLŠTÁŘKEM,5KS</t>
  </si>
  <si>
    <t>21073</t>
  </si>
  <si>
    <t>GÁZA SKLÁDANÁ KOMPRESY STERILNÍ STERILUX ES</t>
  </si>
  <si>
    <t>10X10CM,8 VRSTEV,2KS</t>
  </si>
  <si>
    <t>11652</t>
  </si>
  <si>
    <t>ORTÉZA KLAVIKULÁRNÍ PAN 2.05</t>
  </si>
  <si>
    <t>VELIKOST S,M,L,XL, UNIVERZÁLNÍ PRO PRAVÉ A LEVÉ RAMENO</t>
  </si>
  <si>
    <t>5114</t>
  </si>
  <si>
    <t>PÁS BŘIŠNÍ VERBA 932 519 8</t>
  </si>
  <si>
    <t>OBDVOD TRUPU 85-95CM,VEL.3</t>
  </si>
  <si>
    <t>140361</t>
  </si>
  <si>
    <t>BERLE PŘEDLOKETNÍ SPECIÁLNÍ DURALOVÁ VERA</t>
  </si>
  <si>
    <t>VYMĚKČENÁ RUKOJEŤ,NOSNOST 150KG</t>
  </si>
  <si>
    <t>84895</t>
  </si>
  <si>
    <t>125MG TBL FLM 10</t>
  </si>
  <si>
    <t>203323</t>
  </si>
  <si>
    <t>146894</t>
  </si>
  <si>
    <t>10MG TBL FLM 20</t>
  </si>
  <si>
    <t>80200</t>
  </si>
  <si>
    <t>GÁZA SKLÁDANÁ KOMPRESY NESTERILNÍ</t>
  </si>
  <si>
    <t>7,5X7,5CM,8 VRSTEV,100KS</t>
  </si>
  <si>
    <t>80975</t>
  </si>
  <si>
    <t>GÁZA HYDROFILNÍ SKLÁDANÁ KOMPRESY STERILNÍ</t>
  </si>
  <si>
    <t>82431</t>
  </si>
  <si>
    <t>KRYTÍ ANTISEPTICKÉ OBSAHUJÍCÍ ALGINÁT,KARBOXYMETYL</t>
  </si>
  <si>
    <t>SILVERCEL NEADHERENTNÍ,HYDROALGINÁT,11X11CM, CAD7011,10KS V BALENÍ</t>
  </si>
  <si>
    <t>82445</t>
  </si>
  <si>
    <t>SILVERCEL NEADHERENTNÍ,HYDROALGINÁT,5X5CM,CAD7050,10KS</t>
  </si>
  <si>
    <t>Všeobecná ambulance</t>
  </si>
  <si>
    <t>Příjmová ambulance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</si>
  <si>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</si>
  <si>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</si>
  <si>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</si>
  <si>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J01FF01 - KLINDAMYCIN</t>
  </si>
  <si>
    <t>N02CC01 - SUMATRIPTAN</t>
  </si>
  <si>
    <t>R06AE09 - LEVOCETIRIZIN</t>
  </si>
  <si>
    <t>M01AX17 - NIMESULID</t>
  </si>
  <si>
    <t>H02AB04 - METHYLPREDNISOLON</t>
  </si>
  <si>
    <t>C09BA04 - PERINDOPRIL A DIURETIKA</t>
  </si>
  <si>
    <t>N05CF02 - ZOLPIDEM</t>
  </si>
  <si>
    <t>B01AB06 - NADROPARIN</t>
  </si>
  <si>
    <t>N06AB06 - SERTRALIN</t>
  </si>
  <si>
    <t>R06AE07 - CETIRIZIN</t>
  </si>
  <si>
    <t>A07DA - ANTIPROPULZIVA</t>
  </si>
  <si>
    <t>C09CA01 - LOSARTAN</t>
  </si>
  <si>
    <t>J02AC01 - FLUKONAZOL</t>
  </si>
  <si>
    <t>B01AB06</t>
  </si>
  <si>
    <t>H02AB04</t>
  </si>
  <si>
    <t>J01FF01</t>
  </si>
  <si>
    <t>M01AX17</t>
  </si>
  <si>
    <t>N05CF02</t>
  </si>
  <si>
    <t>J01DC02</t>
  </si>
  <si>
    <t>C09CA01</t>
  </si>
  <si>
    <t>N02CC01</t>
  </si>
  <si>
    <t>19000IU/ML INJ SOL ISP 10X0,6ML</t>
  </si>
  <si>
    <t>N06AB06</t>
  </si>
  <si>
    <t>R06AE09</t>
  </si>
  <si>
    <t>A07DA</t>
  </si>
  <si>
    <t>J02AC01</t>
  </si>
  <si>
    <t>R06AE07</t>
  </si>
  <si>
    <t>C09BA04</t>
  </si>
  <si>
    <t>Přehled plnění PL - Preskripce léčivých přípravků - orientační přehled</t>
  </si>
  <si>
    <t>50115004 - IUTN - kovové (Z506)</t>
  </si>
  <si>
    <t>50115008 - implant. - plastická,estetická chirurgie (Z521)</t>
  </si>
  <si>
    <t>50115011 - IUTN - ostat.nákl.PZT (Z515)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</si>
  <si>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</si>
  <si>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</si>
  <si>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</si>
  <si>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</si>
  <si>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</si>
  <si>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</si>
  <si>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</si>
  <si>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</si>
  <si>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50115080 - ZPr - staplery, extraktory, endoskop.mat. (Z523)</t>
  </si>
  <si>
    <t>50115050</t>
  </si>
  <si>
    <t>obvazový materiál (Z502)</t>
  </si>
  <si>
    <t>ZP322</t>
  </si>
  <si>
    <t>Hadice spojovací Suprasorb CNP 0,8 x 180 cm pro podtlakovou terapii 25285</t>
  </si>
  <si>
    <t>ZK920</t>
  </si>
  <si>
    <t>Kanystr Info V.A.C. 500 ml M8275063/1</t>
  </si>
  <si>
    <t>ZP321</t>
  </si>
  <si>
    <t>Kanystr na exudát Suprasorb 250 ml pro podtlakovou terapii 39785</t>
  </si>
  <si>
    <t>ZL978</t>
  </si>
  <si>
    <t>Kanystr renasys GO 300 ml 66800914</t>
  </si>
  <si>
    <t>ZL802</t>
  </si>
  <si>
    <t>Kazeta V.A.C. Veralink Cassette ULTLNK0500/1</t>
  </si>
  <si>
    <t>ZA539</t>
  </si>
  <si>
    <t>Kompresa NT 10 x 10 cm nesterilní 06103</t>
  </si>
  <si>
    <t>ZA464</t>
  </si>
  <si>
    <t>Kompresa NT 10 x 10 cm/2 ks sterilní 26520</t>
  </si>
  <si>
    <t>ZA463</t>
  </si>
  <si>
    <t>Kompresa NT 10 x 20 cm/2 ks sterilní 26620</t>
  </si>
  <si>
    <t>ZA315</t>
  </si>
  <si>
    <t>Kompresa NT 5 x 5 cm/2 ks sterilní 26501</t>
  </si>
  <si>
    <t>ZC854</t>
  </si>
  <si>
    <t>Kompresa NT 7,5 x 7,5 cm/2 ks sterilní 26510</t>
  </si>
  <si>
    <t>ZP200</t>
  </si>
  <si>
    <t>Krytí - roztok na ošetření ran Aqvitox D s rozprašovačem 500 ml 002745710</t>
  </si>
  <si>
    <t>ZI522</t>
  </si>
  <si>
    <t>Krytí askina 10 x 12 cm derm - sterilní folie bal. á 10 ks F72035</t>
  </si>
  <si>
    <t>ZH913</t>
  </si>
  <si>
    <t>Krytí askina 15 x 20 cm derm - sterilní folie bal. á 10 ks F72038</t>
  </si>
  <si>
    <t>ZA664</t>
  </si>
  <si>
    <t>Krytí gelové hydrokoloidní Flamigel 250 ml 1002-C</t>
  </si>
  <si>
    <t>ZN814</t>
  </si>
  <si>
    <t>Krytí gelové na rány ActiMaris bal. á 20g 3097749</t>
  </si>
  <si>
    <t>ZP323</t>
  </si>
  <si>
    <t>Krytí gelové Suprasorb pásy 10 x 7 cm pro podtlakovou terapii bal.á 10 ks 39394</t>
  </si>
  <si>
    <t>ZA658</t>
  </si>
  <si>
    <t>Krytí granuflex 10 x 10 cm á 10 ks 0015902 187639</t>
  </si>
  <si>
    <t>ZK405</t>
  </si>
  <si>
    <t>Krytí hemostatické gelitaspon standard 80 x 50 mm x 10 mm bal. á 10 ks A2107861</t>
  </si>
  <si>
    <t>ZA544</t>
  </si>
  <si>
    <t>Krytí inadine nepřilnavé 5,0 x 5,0 cm 1/10 SYS01481EE</t>
  </si>
  <si>
    <t>ZA547</t>
  </si>
  <si>
    <t>Krytí inadine nepřilnavé 9,5 x 9,5 cm 1/10 SYS01512EE</t>
  </si>
  <si>
    <t>ZA486</t>
  </si>
  <si>
    <t>Krytí mastný tyl jelonet   5 x 5 cm á 50 ks 7403</t>
  </si>
  <si>
    <t>ZL854</t>
  </si>
  <si>
    <t>Krytí mastný tyl jelonet 10 x 10 cm á 36 ks 66007478</t>
  </si>
  <si>
    <t>ZL853</t>
  </si>
  <si>
    <t>Krytí mastný tyl jelonet 10 x 40 cm á 10 ks 7459</t>
  </si>
  <si>
    <t>ZN587</t>
  </si>
  <si>
    <t>Krytí pěnové neadhesivní Polymem 80 x 80 mm bal. á 15 ks 5033</t>
  </si>
  <si>
    <t>ZO635</t>
  </si>
  <si>
    <t>Krytí pěnové neadhesivní Polymem ovál 50 x 76 mm bal. á 20 ks 8023</t>
  </si>
  <si>
    <t>ZO636</t>
  </si>
  <si>
    <t>Krytí pěnové neadhesivní Polymem ovál 89 x 127 mm bal. á 15 ks 8053</t>
  </si>
  <si>
    <t>ZO637</t>
  </si>
  <si>
    <t>Krytí pěnové neadhesivní Polymem ovál silver 50 x 76 mm bal. á 20 ks 1823</t>
  </si>
  <si>
    <t>ZP318</t>
  </si>
  <si>
    <t>Krytí pěnové Suprasorb CNP  velikost L sada pro podtlakovou terapii 32602</t>
  </si>
  <si>
    <t>ZB974</t>
  </si>
  <si>
    <t>Krytí prontosan Gel wound hydrogel x 250 gr 400508</t>
  </si>
  <si>
    <t>ZK404</t>
  </si>
  <si>
    <t>Krytí prontosan roztok 350 ml 400416</t>
  </si>
  <si>
    <t>ZA471</t>
  </si>
  <si>
    <t>Náplast curaplast poinjekční bal. á 250 ks 30625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</si>
  <si>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</si>
  <si>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</si>
  <si>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</si>
  <si>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</si>
  <si>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</si>
  <si>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</si>
  <si>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ZF714</t>
  </si>
  <si>
    <t>Náplast derma plast sensitive spots pr.22 mm bal. á 200 ks 535382</t>
  </si>
  <si>
    <t>ZA540</t>
  </si>
  <si>
    <t>Náplast omnifix E 15 cm x 10 m 9006513</t>
  </si>
  <si>
    <t>ZD111</t>
  </si>
  <si>
    <t>Náplast omnifix E 5 cm x 10 m 9006493</t>
  </si>
  <si>
    <t>ZD103</t>
  </si>
  <si>
    <t>Náplast omniplast 2,5 cm x 9,2 m 9004530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</si>
  <si>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</si>
  <si>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</si>
  <si>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</si>
  <si>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</si>
  <si>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</si>
  <si>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</si>
  <si>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</si>
  <si>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</si>
  <si>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</si>
  <si>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fixační peha-haft 4cm á 4m 932411</t>
  </si>
  <si>
    <t>ZN321</t>
  </si>
  <si>
    <t>Obvaz elastický síťový CareFix Head velikost L bal. á 10 ks 0170 L</t>
  </si>
  <si>
    <t>ZO090</t>
  </si>
  <si>
    <t>Obvaz elastický síťový CareFix Head velikost S bal. á 10 ks 0170S</t>
  </si>
  <si>
    <t>ZN322</t>
  </si>
  <si>
    <t>Obvaz elastický síťový CareFix Head velikost XL bal. á 10 ks 0170 XL</t>
  </si>
  <si>
    <t>ZA008</t>
  </si>
  <si>
    <t>Obvaz elastický síťový pruban č. 10 427310</t>
  </si>
  <si>
    <t>ZA436</t>
  </si>
  <si>
    <t>Obvaz elastický síťový pruban č. 12 427312</t>
  </si>
  <si>
    <t>ZL975</t>
  </si>
  <si>
    <t>Pěna renasys-F malý set (S) 66800794</t>
  </si>
  <si>
    <t>ZL973</t>
  </si>
  <si>
    <t>Pěna renasys-F střední set (M) 66800795</t>
  </si>
  <si>
    <t>ZG701</t>
  </si>
  <si>
    <t>Pěna V.A.C GranuFoam velikost XL M8275065/1</t>
  </si>
  <si>
    <t>ZC096</t>
  </si>
  <si>
    <t>Polštářek vatový 10 x 10 sterilní á 2 ks karton á 600 ks 28500</t>
  </si>
  <si>
    <t>ZP319</t>
  </si>
  <si>
    <t>Port drenážní Suprasorb CNP pro podtlakovou terapii 31740</t>
  </si>
  <si>
    <t>ZL984</t>
  </si>
  <si>
    <t>Role gázy 11,4 x 3,7 m bal. á 5 ks 66800391</t>
  </si>
  <si>
    <t>ZP320</t>
  </si>
  <si>
    <t>Sáček do směrné nádoby Suprasorb CNP 1 000 ml pro podtlakovou terapii 39406</t>
  </si>
  <si>
    <t>ZL987</t>
  </si>
  <si>
    <t>Soft port 69 cm s koncovkou 15 x 10 cm 66800799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</si>
  <si>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</si>
  <si>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</si>
  <si>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</si>
  <si>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</si>
  <si>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ZA604</t>
  </si>
  <si>
    <t>Tyčinka vatová sterilní jednotlivě balalená bal. á 1000 ks 5100/SG/CS</t>
  </si>
  <si>
    <t>50115060</t>
  </si>
  <si>
    <t>ZPr - ostatní (Z503)</t>
  </si>
  <si>
    <t>ZC752</t>
  </si>
  <si>
    <t>Čepelka skalpelová 15 BB515</t>
  </si>
  <si>
    <t>ZB771</t>
  </si>
  <si>
    <t>Držák jehly základní 450201</t>
  </si>
  <si>
    <t>ZN297</t>
  </si>
  <si>
    <t>Hadička spojovací Gamaplus 1,8 x 450 LL NO DOP 606301-ND</t>
  </si>
  <si>
    <t>ZF159</t>
  </si>
  <si>
    <t>Nádoba na kontaminovaný odpad 1 l 15-0002</t>
  </si>
  <si>
    <t>ZL105</t>
  </si>
  <si>
    <t>Nástavec pro odběr moče ke zkumavce vacuete 450251</t>
  </si>
  <si>
    <t>ZL464</t>
  </si>
  <si>
    <t>Popisovač sterilní se dvěma hroty Sandel 4-in-1Marker, bal. á 25 ks, S1041F</t>
  </si>
  <si>
    <t>ZL886</t>
  </si>
  <si>
    <t>Rukojeť aktivní resterizovatelná elektrokoagulace Valleylab kabel 3 m MBR-600</t>
  </si>
  <si>
    <t>ZA788</t>
  </si>
  <si>
    <t>Stříkačka injekční 2-dílná 20 ml L Inject Solo 4606205V</t>
  </si>
  <si>
    <t>ZB756</t>
  </si>
  <si>
    <t>Zkumavka 3 ml K3 edta fialová 454086</t>
  </si>
  <si>
    <t>ZB777</t>
  </si>
  <si>
    <t>Zkumavka červená 4 ml gel 454071</t>
  </si>
  <si>
    <t>ZB775</t>
  </si>
  <si>
    <t>Zkumavka koagulace 4 ml modrá 454329</t>
  </si>
  <si>
    <t>ZG515</t>
  </si>
  <si>
    <t>Zkumavka močová vacuette 10,5 ml bal. á 50 ks 455007</t>
  </si>
  <si>
    <t>ZI179</t>
  </si>
  <si>
    <t>Zkumavka s mediem+ flovakovaný tampon eSwab růžový 490CE.A</t>
  </si>
  <si>
    <t>50115065</t>
  </si>
  <si>
    <t>ZPr - vpichovací materiál (Z530)</t>
  </si>
  <si>
    <t>ZB556</t>
  </si>
  <si>
    <t>Jehla injekční 1,2 x 40 mm růžová 4665120</t>
  </si>
  <si>
    <t>ZB767</t>
  </si>
  <si>
    <t>Jehla vakuová 226/38 mm černá 450075</t>
  </si>
  <si>
    <t>50115067</t>
  </si>
  <si>
    <t>ZPr - rukavice (Z532)</t>
  </si>
  <si>
    <t>ZE992</t>
  </si>
  <si>
    <t>Rukavice operační ansell sensi - touch vel. 6,0 bal. á 40 párů 8050151</t>
  </si>
  <si>
    <t>ZL425</t>
  </si>
  <si>
    <t>Rukavice operační ansell sensi - touch vel. 7,0 bal. á 40 párů 8050153</t>
  </si>
  <si>
    <t>ZL426</t>
  </si>
  <si>
    <t>Rukavice operační ansell sensi - touch vel. 7,5 bal. á 40 párů 8050194(8050154)</t>
  </si>
  <si>
    <t>ZL427</t>
  </si>
  <si>
    <t>Rukavice operační ansell sensi - touch vel. 8,0 bal. á 40 párů (8050155) 8050195</t>
  </si>
  <si>
    <t>ZI759</t>
  </si>
  <si>
    <t>Rukavice vinyl bez p. L á 100 ks EFEKTVR04</t>
  </si>
  <si>
    <t>ZI758</t>
  </si>
  <si>
    <t>Rukavice vinyl bez p. M á 100 ks EFEKTVR03</t>
  </si>
  <si>
    <t>50115011</t>
  </si>
  <si>
    <t>IUTN - ostat.nákl.PZT (Z515)</t>
  </si>
  <si>
    <t>ZO320</t>
  </si>
  <si>
    <t>Expander tkáňový anatomický mentor 350 cc 354-9322</t>
  </si>
  <si>
    <t>ZO412</t>
  </si>
  <si>
    <t>Expander tkáňový CPX kulatý mentor 550 cc 354-9324</t>
  </si>
  <si>
    <t>ZP276</t>
  </si>
  <si>
    <t>Expander tkáňový CPX mentor 275 cc 354-9221-275</t>
  </si>
  <si>
    <t>ZO822</t>
  </si>
  <si>
    <t>Expander tkáňový CPX mentor 450 ccl 354-9323</t>
  </si>
  <si>
    <t>ZG348</t>
  </si>
  <si>
    <t>Expander tkáňový mentor 400cc kulatý 350-4305M</t>
  </si>
  <si>
    <t>ZL498</t>
  </si>
  <si>
    <t>Expander tkáňový mentor 550cc kulatý 350-4307M</t>
  </si>
  <si>
    <t>ZP274</t>
  </si>
  <si>
    <t>Implantát mammární anatomický 155cc 20735-255</t>
  </si>
  <si>
    <t>ZP099</t>
  </si>
  <si>
    <t>Implantát mammární anatomický 195cc 20735-195</t>
  </si>
  <si>
    <t>ZO757</t>
  </si>
  <si>
    <t>Implantát mammární anatomický 210cc 20736-210</t>
  </si>
  <si>
    <t>ZP330</t>
  </si>
  <si>
    <t>Implantát mammární anatomický 220cc 20735-220</t>
  </si>
  <si>
    <t>ZO911</t>
  </si>
  <si>
    <t>Implantát mammární anatomický 240cc 20736-240</t>
  </si>
  <si>
    <t>ZP098</t>
  </si>
  <si>
    <t>Implantát mammární anatomický 275cc 20736-275</t>
  </si>
  <si>
    <t>ZN087</t>
  </si>
  <si>
    <t>Implantát mammární anatomický 315cc 20736-315</t>
  </si>
  <si>
    <t>ZO990</t>
  </si>
  <si>
    <t>Implantát mammární anatomický 320cc 20735-320</t>
  </si>
  <si>
    <t>ZN398</t>
  </si>
  <si>
    <t>Implantát mammární anatomický 350cc 20736-350</t>
  </si>
  <si>
    <t>ZJ174</t>
  </si>
  <si>
    <t>Implantát mammární anatomický 350cc kulatý 20735-350</t>
  </si>
  <si>
    <t>ZN818</t>
  </si>
  <si>
    <t>Implantát mammární anatomický 395cc 20736-395</t>
  </si>
  <si>
    <t>ZO245</t>
  </si>
  <si>
    <t>Implantát mammární anatomický 445cc 20736-445</t>
  </si>
  <si>
    <t>ZO391</t>
  </si>
  <si>
    <t>Implantát mammární anatomický 480cc 20735-480</t>
  </si>
  <si>
    <t>ZP256</t>
  </si>
  <si>
    <t>Implantát mammární anatomický 495cc 20736-495</t>
  </si>
  <si>
    <t>ZO413</t>
  </si>
  <si>
    <t>Implantát mammární extra vysoký profil-kulatý GS-XP-265–T</t>
  </si>
  <si>
    <t>ZP120</t>
  </si>
  <si>
    <t>Implantát mammární kulatý 275cc 20726-275</t>
  </si>
  <si>
    <t>ZP054</t>
  </si>
  <si>
    <t>Implantát mammární kulatý 405cc 20625-405</t>
  </si>
  <si>
    <t>ZP324</t>
  </si>
  <si>
    <t>Implantát mammární kulatý 450cc 20625-450</t>
  </si>
  <si>
    <t>ZB048</t>
  </si>
  <si>
    <t>Krytí cellistyp F (fibrilar) 2,5 x 5 cm bal. á 10 ks (náhrada za okcel) 2082025</t>
  </si>
  <si>
    <t>ZA798</t>
  </si>
  <si>
    <t>Krytí hemostatické traumacel P 2g ks bal. 1 ks zásyp 10120</t>
  </si>
  <si>
    <t>ZA640</t>
  </si>
  <si>
    <t>Krytí hemostatické traumacel taf light 7,5 x 5 cm bal. á 10 ks síťka 10296</t>
  </si>
  <si>
    <t>ZA556</t>
  </si>
  <si>
    <t>Obvaz sádrový safix plus 10 cm x 3 m bal. á 24 ks 3327410</t>
  </si>
  <si>
    <t>ZA441</t>
  </si>
  <si>
    <t>Steh náplasťový Steri-strip 6 x 38 mm bal. á 50 ks R1542</t>
  </si>
  <si>
    <t>ZA599</t>
  </si>
  <si>
    <t>Steh náplasťový Steri-strip 6 x 75 mm bal. á 50 ks elast. E4541</t>
  </si>
  <si>
    <t>ZD754</t>
  </si>
  <si>
    <t>Textilie obv.kombinov. 15 x 10 cm 140-1510 COM 30</t>
  </si>
  <si>
    <t>ZA690</t>
  </si>
  <si>
    <t>Čepelka skalpelová 10 BB510</t>
  </si>
  <si>
    <t>ZC751</t>
  </si>
  <si>
    <t>Čepelka skalpelová 11 BB511</t>
  </si>
  <si>
    <t>ZC840</t>
  </si>
  <si>
    <t>Elektroda neutrální zpětná pro dospělé bal. á 5 ks MF3.05.5005</t>
  </si>
  <si>
    <t>ZB956</t>
  </si>
  <si>
    <t>Nádoba na histologický mat. s pufrovaným formalínem HISTOFOR 125 ml bal. á 35 ks BFS-125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</si>
  <si>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</si>
  <si>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</si>
  <si>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</si>
  <si>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</si>
  <si>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ZE159</t>
  </si>
  <si>
    <t>Nádoba na kontaminovaný odpad 2 l 15-0003</t>
  </si>
  <si>
    <t>ZC695</t>
  </si>
  <si>
    <t>Průbojník - kruhový skalpel pr. 4 mm bal. á 10 ks 09003</t>
  </si>
  <si>
    <t>ZF090</t>
  </si>
  <si>
    <t>Stapler kožní bal. á 6 ks 783100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</si>
  <si>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</si>
  <si>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</si>
  <si>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</si>
  <si>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</si>
  <si>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</si>
  <si>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</si>
  <si>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ZA746</t>
  </si>
  <si>
    <t>Stříkačka injekční 3-dílná 1 ml L tuberculin Omnifix Solo 9161406V</t>
  </si>
  <si>
    <t>ZA965</t>
  </si>
  <si>
    <t>Stříkačka inzulínová omnican 1 ml 100j bal. á 100 ks 9151141S</t>
  </si>
  <si>
    <t>ZC900</t>
  </si>
  <si>
    <t>Systém odsávací hi-vac 200 ml-komplet bal. á 60 ks 05.000.22.801</t>
  </si>
  <si>
    <t>ZK799</t>
  </si>
  <si>
    <t>Zátka combi červená 4495101</t>
  </si>
  <si>
    <t>50115064</t>
  </si>
  <si>
    <t>ZPr - šicí materiál (Z529)</t>
  </si>
  <si>
    <t>ZC992</t>
  </si>
  <si>
    <t>Šití dafilon modrý 4/0 (1.5) bal. á 36 ks C0932132</t>
  </si>
  <si>
    <t>ZG561</t>
  </si>
  <si>
    <t>Šití monofil chiralen bl EP 0,7- USP 6/0 bal. á 24 ks PP 5001-2</t>
  </si>
  <si>
    <t>ZB529</t>
  </si>
  <si>
    <t>Šití monosyn bezbarvý 3/0 (2) bal. á 36 ks C0023635</t>
  </si>
  <si>
    <t>ZB528</t>
  </si>
  <si>
    <t>Šití monosyn bezbarvý 4/0 (1.5) bal. á 36 ks C0023624</t>
  </si>
  <si>
    <t>ZD143</t>
  </si>
  <si>
    <t>Šití prolene bl 3-0 bal. á 24 ks W8021T</t>
  </si>
  <si>
    <t>ZB196</t>
  </si>
  <si>
    <t>Šití prolene bl 4-0 bal. á 36 ks EH7151H</t>
  </si>
  <si>
    <t>ZB181</t>
  </si>
  <si>
    <t>Šití prolene bl 5-0 bal. á 36 ks EH7176H</t>
  </si>
  <si>
    <t>ZB060</t>
  </si>
  <si>
    <t>Šití prolene bl 6-0 bal. á 24 ks W8005T</t>
  </si>
  <si>
    <t>ZC244</t>
  </si>
  <si>
    <t>Šití safil fialový 2/0 (3) bal. á 36 ks C1048422</t>
  </si>
  <si>
    <t>ZA959</t>
  </si>
  <si>
    <t>Šití safil fialový 3/0 (2) bal. á 36 ks C1048241</t>
  </si>
  <si>
    <t>ZI487</t>
  </si>
  <si>
    <t>Šití vicryl rapide un 4-0 bal. á 12 ks W9930</t>
  </si>
  <si>
    <t>ZB184</t>
  </si>
  <si>
    <t>Šití vicryl un 3-0 bal. á 12 ks W9890</t>
  </si>
  <si>
    <t>ZB185</t>
  </si>
  <si>
    <t>Šití vicryl un 4-0 bal. á 12 ks W9951</t>
  </si>
  <si>
    <t>ZF256</t>
  </si>
  <si>
    <t>Šití vicryl vi 5-0 bal. á 12 ks W9442</t>
  </si>
  <si>
    <t>ZA834</t>
  </si>
  <si>
    <t>Jehla injekční 0,7 x 40 mm černá 4660021</t>
  </si>
  <si>
    <t>ZA833</t>
  </si>
  <si>
    <t>Jehla injekční 0,8 x 40 mm zelená 4657527</t>
  </si>
  <si>
    <t>ZA360</t>
  </si>
  <si>
    <t>Jehla sterican 0,5 x 25 mm oranžová 9186158</t>
  </si>
  <si>
    <t>ZN041</t>
  </si>
  <si>
    <t>Rukavice operační gammex latex PF bez pudru 6,5 330048065</t>
  </si>
  <si>
    <t>ZK473</t>
  </si>
  <si>
    <t>Rukavice operační latexové s pudrem ansell medigrip plus vel. 6,0 6035500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</si>
  <si>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</si>
  <si>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</si>
  <si>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</si>
  <si>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</si>
  <si>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</si>
  <si>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</si>
  <si>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50115079</t>
  </si>
  <si>
    <t>ZPr - internzivní péče (Z542)</t>
  </si>
  <si>
    <t>ZD822</t>
  </si>
  <si>
    <t>Hadice silikon 6 x 10,0 x 2,00 mm á 10 m KVS 60-060100</t>
  </si>
  <si>
    <t>50115004</t>
  </si>
  <si>
    <t>IUTN - kovové (Z506)</t>
  </si>
  <si>
    <t>ZB880</t>
  </si>
  <si>
    <t>Dlaha mřížková 1.5 246.483</t>
  </si>
  <si>
    <t>ZN742</t>
  </si>
  <si>
    <t>Šroub kompresní DartFire 2,5 mm x 30 mm D2N250-30</t>
  </si>
  <si>
    <t>ZA014</t>
  </si>
  <si>
    <t>Šroub kortikální 1.5 mm 200.806</t>
  </si>
  <si>
    <t>ZA011</t>
  </si>
  <si>
    <t>Šroub kortikální 1.5 mm 200.809</t>
  </si>
  <si>
    <t>ZA012</t>
  </si>
  <si>
    <t>Šroub kortikální 1.5 mm 200.810</t>
  </si>
  <si>
    <t>ZC208</t>
  </si>
  <si>
    <t>Šroub kortikální 1.5 mm 200.811</t>
  </si>
  <si>
    <t>ZA020</t>
  </si>
  <si>
    <t>Šroub kortikální 2,0 mm 201.818</t>
  </si>
  <si>
    <t>ZN550</t>
  </si>
  <si>
    <t>Páska retrakční silikonová modrá (surgical look) 750 mm x 2,5 mm bal. á 24 ks B1095528</t>
  </si>
  <si>
    <t>KF216</t>
  </si>
  <si>
    <t>skalpel harmonický focus long FCS17-X</t>
  </si>
  <si>
    <t>ZA928</t>
  </si>
  <si>
    <t>Šití ethilon bk 10-0 bal. á 12 ks W2830</t>
  </si>
  <si>
    <t>ZB178</t>
  </si>
  <si>
    <t>Šití ethilon bk 9-0 bal. á 12 ks W2813</t>
  </si>
  <si>
    <t>ZI485</t>
  </si>
  <si>
    <t>Šití monosyn bezbarvý 5/0 (1) bal. á 36 ks C0023613</t>
  </si>
  <si>
    <t>50115080</t>
  </si>
  <si>
    <t>ZPr - staplery, extraktory, endoskop.mat. (Z523)</t>
  </si>
  <si>
    <t>KI724</t>
  </si>
  <si>
    <t>nůžky koagulační FOCUS 9 cm HAR 9F</t>
  </si>
  <si>
    <t>ZO879</t>
  </si>
  <si>
    <t>Optika KARL STORZ HOPKINS s úhlem 30° průměr 10 mm délka 31cm 50253BA</t>
  </si>
  <si>
    <t>ZO884</t>
  </si>
  <si>
    <t>Pinzeta bipolární koagulační hrot 1 mm délka 19 cm 50520PK</t>
  </si>
  <si>
    <t>KH904</t>
  </si>
  <si>
    <t>stapler kožní PMR35-X</t>
  </si>
  <si>
    <t>Spotřeba zdravotnického materiálu - orientační přehled</t>
  </si>
  <si>
    <t>ON Data</t>
  </si>
  <si>
    <t>Specializovaná ambulantní péče</t>
  </si>
  <si>
    <t>601 - Pracoviště plastické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</si>
  <si>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</si>
  <si>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</si>
  <si>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</si>
  <si>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</si>
  <si>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</si>
  <si>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Klenovcová Lucie</t>
  </si>
  <si>
    <t>PodkalskáSommerová Kamila</t>
  </si>
  <si>
    <t>Zdravotní výkony vykázané na pracovišti v rámci ambulantní péče dle lékařů *</t>
  </si>
  <si>
    <t>06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</si>
  <si>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</si>
  <si>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</si>
  <si>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</si>
  <si>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</si>
  <si>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</si>
  <si>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</si>
  <si>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</si>
  <si>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</si>
  <si>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</si>
  <si>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0093109</t>
  </si>
  <si>
    <t>0154815</t>
  </si>
  <si>
    <t>TETANOL PUR</t>
  </si>
  <si>
    <t>0192143</t>
  </si>
  <si>
    <t>V</t>
  </si>
  <si>
    <t>09216</t>
  </si>
  <si>
    <t>INJEKCE DO MĚKKÝCH TKÁNÍ NEBO INTRADERMÁLNÍ PUPENY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</si>
  <si>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</si>
  <si>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</si>
  <si>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</si>
  <si>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</si>
  <si>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</si>
  <si>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</si>
  <si>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</si>
  <si>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</si>
  <si>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</si>
  <si>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</si>
  <si>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</si>
  <si>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</si>
  <si>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</si>
  <si>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</si>
  <si>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44229</t>
  </si>
  <si>
    <t>INFILTRACE KOŽNÍCH LÉZÍ (1-5)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</si>
  <si>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</si>
  <si>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</si>
  <si>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</si>
  <si>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</si>
  <si>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</si>
  <si>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</si>
  <si>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</si>
  <si>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</si>
  <si>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</si>
  <si>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</si>
  <si>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</si>
  <si>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</si>
  <si>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66949</t>
  </si>
  <si>
    <t>PUNKCE KLOUBNÍ S APLIKACÍ LÉČIVA</t>
  </si>
  <si>
    <t>61021</t>
  </si>
  <si>
    <t>KOMPLEXNÍ VYŠETŘENÍ PLASTICKÝM CHIRURGEM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</si>
  <si>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</si>
  <si>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</si>
  <si>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</si>
  <si>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</si>
  <si>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</si>
  <si>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</si>
  <si>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</si>
  <si>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</si>
  <si>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</si>
  <si>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</si>
  <si>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</si>
  <si>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</si>
  <si>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62150</t>
  </si>
  <si>
    <t>POPÁLENINY - OŠETŘENÍ A PŘEVAZ, OSTATNÍ DO 5%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</si>
  <si>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</si>
  <si>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</si>
  <si>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</si>
  <si>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</si>
  <si>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</si>
  <si>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</si>
  <si>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</si>
  <si>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</si>
  <si>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</si>
  <si>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</si>
  <si>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</si>
  <si>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</si>
  <si>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</si>
  <si>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</si>
  <si>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</si>
  <si>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</si>
  <si>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</si>
  <si>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</si>
  <si>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</si>
  <si>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</si>
  <si>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</si>
  <si>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</si>
  <si>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</si>
  <si>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</si>
  <si>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ABSCES NEBO HEMATOM SUBKUTANNÍ, PILONIDÁLNÍ, INTRA</t>
  </si>
  <si>
    <t>51821</t>
  </si>
  <si>
    <t>CHIRURGICKÉ ODSTRANĚNÍ CIZÍHO TĚLESA</t>
  </si>
  <si>
    <t>62100</t>
  </si>
  <si>
    <t>PŘEVAZ POPÁLENINY V ROZSAHU DO 1 %</t>
  </si>
  <si>
    <t>62310</t>
  </si>
  <si>
    <t>NEKREKTOMIE DO 1% POVRCHU TĚLA</t>
  </si>
  <si>
    <t>62410</t>
  </si>
  <si>
    <t>ŠTĚP PŘI POPÁLENÍ - DLAŇ, DORSUM RUKY, NOHY NEBO D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</si>
  <si>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</si>
  <si>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</si>
  <si>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</si>
  <si>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</si>
  <si>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</si>
  <si>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</si>
  <si>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61165</t>
  </si>
  <si>
    <t>ROZPROSTŘENÍ NEBO MODELACE LALOKU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</si>
  <si>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</si>
  <si>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</si>
  <si>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</si>
  <si>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</si>
  <si>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</si>
  <si>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</si>
  <si>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</si>
  <si>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 xml:space="preserve">PŘEVAZ POPÁLENINY V ROZSAHU OD 1 % DO 10 %  A EV. </t>
  </si>
  <si>
    <t>62440</t>
  </si>
  <si>
    <t>ŠTĚP PŘI POPÁLENÍ (A OSTATNÍCH KOŽNÍCH ZTRÁTÁCH) D</t>
  </si>
  <si>
    <t>62130</t>
  </si>
  <si>
    <t>POPÁLENINY - OŠETŘENÍ A PŘEVAZ PRSTU RUKY, NOHY NE</t>
  </si>
  <si>
    <t>62420</t>
  </si>
  <si>
    <t>ŠTĚP PŘI POPÁLENÍ (A OSTATNÍCH KOŽNÍCH ZTRÁTÁCH) -</t>
  </si>
  <si>
    <t>62160</t>
  </si>
  <si>
    <t>POPÁLENI - OŠETŘENÍ A PŘEVAZ, 5 - 10 % POVRCHU</t>
  </si>
  <si>
    <t>61111</t>
  </si>
  <si>
    <t>PRIMÁRNÍ OŠETŘENÍ TRAUMATICKÉ TETOVÁŽE Á 20 MIN.</t>
  </si>
  <si>
    <t>51875</t>
  </si>
  <si>
    <t>PŘILOŽENÍ MĚKKÉHO OBVAZU (ZINKOKLIH, ŠKROBOVÝ OBVA</t>
  </si>
  <si>
    <t>0002684</t>
  </si>
  <si>
    <t>61117</t>
  </si>
  <si>
    <t>SUTURA DIGITÁLNÍHO NEBO KOMUNÁLNÍHO DIGITÁLNÍHO NE</t>
  </si>
  <si>
    <t>61149</t>
  </si>
  <si>
    <t xml:space="preserve">UZAVŘENÍ DEFEKTU  KOŽNÍM LALOKEM MÍSTNÍM OD 10 DO </t>
  </si>
  <si>
    <t>61209</t>
  </si>
  <si>
    <t>TENOLÝZA FLEXORU</t>
  </si>
  <si>
    <t>61219</t>
  </si>
  <si>
    <t>TENOLÝZA EXTENZORU</t>
  </si>
  <si>
    <t>61227</t>
  </si>
  <si>
    <t>CHIRURGICKÉ OŠETŘENÍ NEUROMU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</si>
  <si>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</si>
  <si>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</si>
  <si>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</si>
  <si>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</si>
  <si>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</si>
  <si>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</si>
  <si>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66413</t>
  </si>
  <si>
    <t>AMPUTACE PRSTU RUKY NEBO ČLÁNKU PRSTU - ZA KAŽDÝ D</t>
  </si>
  <si>
    <t>66823</t>
  </si>
  <si>
    <t>ODSTRANĚNÍ ZEVNÍHO FIXATÉRU</t>
  </si>
  <si>
    <t>71521</t>
  </si>
  <si>
    <t>RESEKCE BOLTCE S POSUNEM KOŽNÍHO LALOKU MÍSTNĚ</t>
  </si>
  <si>
    <t>09113</t>
  </si>
  <si>
    <t>ODBĚR KRVE Z ARTERIE</t>
  </si>
  <si>
    <t>61411</t>
  </si>
  <si>
    <t>XANTHELASMA - XANTOMY VÍČKA, EXCIZE XANTOMU VÍČKA</t>
  </si>
  <si>
    <t>61225</t>
  </si>
  <si>
    <t>NEUROLÝZA</t>
  </si>
  <si>
    <t>61255</t>
  </si>
  <si>
    <t>ROZŠÍŘENÁ APONEUREKTOMIE U FORMY DUPUYTRENOVY KONT</t>
  </si>
  <si>
    <t>62430</t>
  </si>
  <si>
    <t>53517</t>
  </si>
  <si>
    <t>SUTURA NEBO REINSERCE ŠLACHY FLEXORU RUKY A ZÁPĚST</t>
  </si>
  <si>
    <t>53515</t>
  </si>
  <si>
    <t>SUTURA ŠLACHY EXTENSORU RUKY A ZÁPĚSTÍ</t>
  </si>
  <si>
    <t>61131</t>
  </si>
  <si>
    <t>EXCIZE KOŽNÍ LÉZE, SUTURA VÍCE NEŽ 10 CM</t>
  </si>
  <si>
    <t>61211</t>
  </si>
  <si>
    <t>REKONSTRUKCE ŠLACHOVÉHO POUTKA</t>
  </si>
  <si>
    <t>75399</t>
  </si>
  <si>
    <t>DERMATOPLASTIKA JEDNOHO VÍČKA NEBO BLEPHAROCHALASI</t>
  </si>
  <si>
    <t>61401</t>
  </si>
  <si>
    <t>KOREKCE MALÉ VROZENÉ ANOMÁLIE BOLTCE A OKOLÍ (VÝRŮ</t>
  </si>
  <si>
    <t>61391</t>
  </si>
  <si>
    <t>VYTVOŘENÍ NOVÉ PRSNÍ BRADAVKY A PRSNÍHO DVORCE</t>
  </si>
  <si>
    <t>61425</t>
  </si>
  <si>
    <t>OPERACE RINOFYMY</t>
  </si>
  <si>
    <t>3</t>
  </si>
  <si>
    <t>0017751</t>
  </si>
  <si>
    <t>DRÁT KIRSCHNERŮV OCEL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</si>
  <si>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</si>
  <si>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</si>
  <si>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</si>
  <si>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</si>
  <si>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</si>
  <si>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</si>
  <si>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</si>
  <si>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</si>
  <si>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</si>
  <si>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</si>
  <si>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</si>
  <si>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</si>
  <si>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</si>
  <si>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</si>
  <si>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</si>
  <si>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</si>
  <si>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</si>
  <si>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</si>
  <si>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</si>
  <si>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</si>
  <si>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</si>
  <si>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</si>
  <si>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</si>
  <si>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</si>
  <si>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</si>
  <si>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50 - Kardiochirurgická klinika</t>
  </si>
  <si>
    <t>59 - Oddělení intenzivní péče chirurgických oborů</t>
  </si>
  <si>
    <t>01</t>
  </si>
  <si>
    <t>02</t>
  </si>
  <si>
    <t>NEKREKTOMIE DO 5 % POVRCHU TĚLA - TANGENCIÁLNÍ NEB</t>
  </si>
  <si>
    <t>03</t>
  </si>
  <si>
    <t>04</t>
  </si>
  <si>
    <t>0082042</t>
  </si>
  <si>
    <t>KRYTÍ MŘÍŽKA SILIKONOVÁ ASKINA SILNET</t>
  </si>
  <si>
    <t>66679</t>
  </si>
  <si>
    <t>EXARTIKULACE (AMPUTACE METATARZÁLNÍ) FALANGEÁLNÍ -</t>
  </si>
  <si>
    <t>05</t>
  </si>
  <si>
    <t>07</t>
  </si>
  <si>
    <t>08</t>
  </si>
  <si>
    <t>09</t>
  </si>
  <si>
    <t>10</t>
  </si>
  <si>
    <t>75397</t>
  </si>
  <si>
    <t>SUTURA LACERACE VÍČKA A SVALU</t>
  </si>
  <si>
    <t>51235</t>
  </si>
  <si>
    <t>PARCIÁLNÍ NEBO KLÍNOVITÁ RESEKCE MAMMY S BIOPIÍ NE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</si>
  <si>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</si>
  <si>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</si>
  <si>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</si>
  <si>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</si>
  <si>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</si>
  <si>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</si>
  <si>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</si>
  <si>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</si>
  <si>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</si>
  <si>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</si>
  <si>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</si>
  <si>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</si>
  <si>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</si>
  <si>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50</t>
  </si>
  <si>
    <t>59</t>
  </si>
  <si>
    <t>Zdravotní výkony vykázané na pracovišti pro pacienty hospitalizované ve FNOL - orientační přehled</t>
  </si>
  <si>
    <t>37 - Ústav klinické a molekulární patologie</t>
  </si>
  <si>
    <t>37</t>
  </si>
  <si>
    <t>807</t>
  </si>
  <si>
    <t>87127</t>
  </si>
  <si>
    <t>JEDNODUCHÝ BIOPTICKÝ VZOREK: MAKROSKOPICKÉ POSOUZE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</si>
  <si>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</si>
  <si>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</si>
  <si>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</si>
  <si>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</si>
  <si>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</si>
  <si>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</si>
  <si>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87129</t>
  </si>
  <si>
    <t>VÍCEČETNÉ MALÉ BIOPTICKÉ VZORKY: MAKROSKOPICKÉ POS</t>
  </si>
  <si>
    <t>87215</t>
  </si>
  <si>
    <t>DALŠÍ BLOK SE STANDARTNÍM PREPARÁTEM (OD 3. BIOPTI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</si>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</sst>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0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3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9" xfId="53" applyFont="1" applyFill="1" applyBorder="1" applyAlignment="1">
      <alignment horizontal="right"/>
    </xf>
    <xf numFmtId="9" fontId="3" fillId="0" borderId="70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1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2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9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7" xfId="0" applyNumberFormat="1" applyFont="1" applyFill="1" applyBorder="1"/>
    <xf numFmtId="3" fontId="54" fillId="8" borderId="78" xfId="0" applyNumberFormat="1" applyFont="1" applyFill="1" applyBorder="1"/>
    <xf numFmtId="3" fontId="54" fillId="8" borderId="77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82" xfId="0" applyFont="1" applyFill="1" applyBorder="1" applyAlignment="1">
      <alignment horizontal="center" vertical="center"/>
    </xf>
    <xf numFmtId="0" fontId="56" fillId="2" borderId="85" xfId="0" applyFont="1" applyFill="1" applyBorder="1" applyAlignment="1">
      <alignment horizontal="center" vertical="center" wrapText="1"/>
    </xf>
    <xf numFmtId="0" fontId="40" fillId="2" borderId="87" xfId="0" applyFont="1" applyFill="1" applyBorder="1" applyAlignment="1"/>
    <xf numFmtId="0" fontId="40" fillId="2" borderId="89" xfId="0" applyFont="1" applyFill="1" applyBorder="1" applyAlignment="1">
      <alignment horizontal="left" indent="1"/>
    </xf>
    <xf numFmtId="0" fontId="40" fillId="2" borderId="95" xfId="0" applyFont="1" applyFill="1" applyBorder="1" applyAlignment="1">
      <alignment horizontal="left" indent="1"/>
    </xf>
    <xf numFmtId="0" fontId="40" fillId="4" borderId="87" xfId="0" applyFont="1" applyFill="1" applyBorder="1" applyAlignment="1"/>
    <xf numFmtId="0" fontId="40" fillId="4" borderId="89" xfId="0" applyFont="1" applyFill="1" applyBorder="1" applyAlignment="1">
      <alignment horizontal="left" indent="1"/>
    </xf>
    <xf numFmtId="0" fontId="40" fillId="4" borderId="100" xfId="0" applyFont="1" applyFill="1" applyBorder="1" applyAlignment="1">
      <alignment horizontal="left" indent="1"/>
    </xf>
    <xf numFmtId="0" fontId="33" fillId="2" borderId="89" xfId="0" quotePrefix="1" applyFont="1" applyFill="1" applyBorder="1" applyAlignment="1">
      <alignment horizontal="left" indent="2"/>
    </xf>
    <xf numFmtId="0" fontId="33" fillId="2" borderId="95" xfId="0" quotePrefix="1" applyFont="1" applyFill="1" applyBorder="1" applyAlignment="1">
      <alignment horizontal="left" indent="2"/>
    </xf>
    <xf numFmtId="0" fontId="40" fillId="2" borderId="87" xfId="0" applyFont="1" applyFill="1" applyBorder="1" applyAlignment="1">
      <alignment horizontal="left" indent="1"/>
    </xf>
    <xf numFmtId="0" fontId="40" fillId="2" borderId="100" xfId="0" applyFont="1" applyFill="1" applyBorder="1" applyAlignment="1">
      <alignment horizontal="left" indent="1"/>
    </xf>
    <xf numFmtId="0" fontId="40" fillId="4" borderId="95" xfId="0" applyFont="1" applyFill="1" applyBorder="1" applyAlignment="1">
      <alignment horizontal="left" indent="1"/>
    </xf>
    <xf numFmtId="0" fontId="33" fillId="0" borderId="105" xfId="0" applyFont="1" applyBorder="1"/>
    <xf numFmtId="3" fontId="33" fillId="0" borderId="105" xfId="0" applyNumberFormat="1" applyFont="1" applyBorder="1"/>
    <xf numFmtId="0" fontId="40" fillId="4" borderId="79" xfId="0" applyFont="1" applyFill="1" applyBorder="1" applyAlignment="1">
      <alignment horizontal="center" vertical="center"/>
    </xf>
    <xf numFmtId="0" fontId="40" fillId="4" borderId="63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4" xfId="0" applyNumberFormat="1" applyFont="1" applyFill="1" applyBorder="1" applyAlignment="1">
      <alignment horizontal="center" vertical="center"/>
    </xf>
    <xf numFmtId="3" fontId="56" fillId="2" borderId="102" xfId="0" applyNumberFormat="1" applyFont="1" applyFill="1" applyBorder="1" applyAlignment="1">
      <alignment horizontal="center" vertical="center" wrapText="1"/>
    </xf>
    <xf numFmtId="173" fontId="40" fillId="4" borderId="88" xfId="0" applyNumberFormat="1" applyFont="1" applyFill="1" applyBorder="1" applyAlignment="1"/>
    <xf numFmtId="173" fontId="40" fillId="4" borderId="82" xfId="0" applyNumberFormat="1" applyFont="1" applyFill="1" applyBorder="1" applyAlignment="1"/>
    <xf numFmtId="173" fontId="40" fillId="0" borderId="90" xfId="0" applyNumberFormat="1" applyFont="1" applyBorder="1"/>
    <xf numFmtId="173" fontId="33" fillId="0" borderId="92" xfId="0" applyNumberFormat="1" applyFont="1" applyBorder="1"/>
    <xf numFmtId="173" fontId="40" fillId="0" borderId="101" xfId="0" applyNumberFormat="1" applyFont="1" applyBorder="1"/>
    <xf numFmtId="173" fontId="33" fillId="0" borderId="85" xfId="0" applyNumberFormat="1" applyFont="1" applyBorder="1"/>
    <xf numFmtId="173" fontId="40" fillId="2" borderId="103" xfId="0" applyNumberFormat="1" applyFont="1" applyFill="1" applyBorder="1" applyAlignment="1"/>
    <xf numFmtId="173" fontId="40" fillId="2" borderId="82" xfId="0" applyNumberFormat="1" applyFont="1" applyFill="1" applyBorder="1" applyAlignment="1"/>
    <xf numFmtId="173" fontId="40" fillId="0" borderId="96" xfId="0" applyNumberFormat="1" applyFont="1" applyBorder="1"/>
    <xf numFmtId="173" fontId="33" fillId="0" borderId="98" xfId="0" applyNumberFormat="1" applyFont="1" applyBorder="1"/>
    <xf numFmtId="174" fontId="40" fillId="2" borderId="88" xfId="0" applyNumberFormat="1" applyFont="1" applyFill="1" applyBorder="1" applyAlignment="1"/>
    <xf numFmtId="174" fontId="33" fillId="2" borderId="82" xfId="0" applyNumberFormat="1" applyFont="1" applyFill="1" applyBorder="1" applyAlignment="1"/>
    <xf numFmtId="174" fontId="40" fillId="0" borderId="90" xfId="0" applyNumberFormat="1" applyFont="1" applyBorder="1"/>
    <xf numFmtId="174" fontId="33" fillId="0" borderId="92" xfId="0" applyNumberFormat="1" applyFont="1" applyBorder="1"/>
    <xf numFmtId="174" fontId="40" fillId="0" borderId="96" xfId="0" applyNumberFormat="1" applyFont="1" applyBorder="1"/>
    <xf numFmtId="174" fontId="33" fillId="0" borderId="98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8" xfId="0" applyNumberFormat="1" applyFont="1" applyFill="1" applyBorder="1" applyAlignment="1">
      <alignment horizontal="center"/>
    </xf>
    <xf numFmtId="175" fontId="40" fillId="0" borderId="96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3" xfId="0" applyFont="1" applyFill="1" applyBorder="1"/>
    <xf numFmtId="0" fontId="33" fillId="0" borderId="94" xfId="0" applyFont="1" applyBorder="1" applyAlignment="1"/>
    <xf numFmtId="9" fontId="33" fillId="0" borderId="92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33" fillId="0" borderId="92" xfId="0" applyNumberFormat="1" applyFont="1" applyBorder="1"/>
    <xf numFmtId="49" fontId="38" fillId="2" borderId="92" xfId="0" quotePrefix="1" applyNumberFormat="1" applyFont="1" applyFill="1" applyBorder="1" applyAlignment="1">
      <alignment horizontal="center" vertical="center"/>
    </xf>
    <xf numFmtId="0" fontId="26" fillId="4" borderId="89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91" xfId="0" applyFont="1" applyBorder="1"/>
    <xf numFmtId="0" fontId="32" fillId="2" borderId="79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2" borderId="82" xfId="0" applyNumberFormat="1" applyFont="1" applyFill="1" applyBorder="1" applyAlignment="1">
      <alignment horizontal="center" vertical="center"/>
    </xf>
    <xf numFmtId="3" fontId="56" fillId="2" borderId="8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2" fillId="2" borderId="24" xfId="74" applyFont="1" applyFill="1" applyBorder="1" applyAlignment="1">
      <alignment horizontal="center"/>
    </xf>
    <xf numFmtId="0" fontId="7" fillId="0" borderId="2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173" fontId="33" fillId="0" borderId="115" xfId="0" applyNumberFormat="1" applyFont="1" applyBorder="1"/>
    <xf numFmtId="3" fontId="33" fillId="0" borderId="0" xfId="0" applyNumberFormat="1" applyFont="1" applyBorder="1"/>
    <xf numFmtId="173" fontId="33" fillId="0" borderId="91" xfId="0" applyNumberFormat="1" applyFont="1" applyBorder="1" applyAlignment="1"/>
    <xf numFmtId="173" fontId="33" fillId="0" borderId="92" xfId="0" applyNumberFormat="1" applyFont="1" applyBorder="1" applyAlignment="1"/>
    <xf numFmtId="173" fontId="33" fillId="0" borderId="93" xfId="0" applyNumberFormat="1" applyFont="1" applyBorder="1" applyAlignment="1"/>
    <xf numFmtId="175" fontId="33" fillId="0" borderId="91" xfId="0" applyNumberFormat="1" applyFont="1" applyBorder="1" applyAlignment="1"/>
    <xf numFmtId="175" fontId="33" fillId="0" borderId="92" xfId="0" applyNumberFormat="1" applyFont="1" applyBorder="1" applyAlignment="1"/>
    <xf numFmtId="175" fontId="33" fillId="0" borderId="93" xfId="0" applyNumberFormat="1" applyFont="1" applyBorder="1" applyAlignment="1"/>
    <xf numFmtId="173" fontId="33" fillId="0" borderId="84" xfId="0" applyNumberFormat="1" applyFont="1" applyBorder="1" applyAlignment="1"/>
    <xf numFmtId="173" fontId="33" fillId="0" borderId="85" xfId="0" applyNumberFormat="1" applyFont="1" applyBorder="1" applyAlignment="1"/>
    <xf numFmtId="173" fontId="33" fillId="0" borderId="86" xfId="0" applyNumberFormat="1" applyFont="1" applyBorder="1" applyAlignment="1"/>
    <xf numFmtId="173" fontId="40" fillId="4" borderId="24" xfId="0" applyNumberFormat="1" applyFont="1" applyFill="1" applyBorder="1" applyAlignment="1">
      <alignment horizontal="center"/>
    </xf>
    <xf numFmtId="173" fontId="40" fillId="4" borderId="29" xfId="0" applyNumberFormat="1" applyFont="1" applyFill="1" applyBorder="1" applyAlignment="1">
      <alignment horizontal="center"/>
    </xf>
    <xf numFmtId="173" fontId="40" fillId="4" borderId="25" xfId="0" applyNumberFormat="1" applyFont="1" applyFill="1" applyBorder="1" applyAlignment="1">
      <alignment horizontal="center"/>
    </xf>
    <xf numFmtId="173" fontId="33" fillId="0" borderId="116" xfId="0" applyNumberFormat="1" applyFont="1" applyBorder="1"/>
    <xf numFmtId="9" fontId="33" fillId="0" borderId="89" xfId="0" applyNumberFormat="1" applyFont="1" applyBorder="1"/>
    <xf numFmtId="173" fontId="33" fillId="0" borderId="100" xfId="0" applyNumberFormat="1" applyFont="1" applyBorder="1"/>
    <xf numFmtId="0" fontId="0" fillId="0" borderId="1" xfId="0" applyBorder="1" applyAlignment="1"/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173" fontId="40" fillId="0" borderId="18" xfId="0" applyNumberFormat="1" applyFont="1" applyBorder="1"/>
    <xf numFmtId="173" fontId="40" fillId="0" borderId="27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5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109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7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101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3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0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105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80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9" xfId="0" applyNumberFormat="1" applyFont="1" applyFill="1" applyBorder="1" applyAlignment="1">
      <alignment horizontal="center" vertical="top"/>
    </xf>
    <xf numFmtId="0" fontId="32" fillId="2" borderId="79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3" fontId="34" fillId="9" borderId="118" xfId="0" applyNumberFormat="1" applyFont="1" applyFill="1" applyBorder="1" applyAlignment="1">
      <alignment horizontal="right" vertical="top"/>
    </xf>
    <xf numFmtId="3" fontId="34" fillId="9" borderId="119" xfId="0" applyNumberFormat="1" applyFont="1" applyFill="1" applyBorder="1" applyAlignment="1">
      <alignment horizontal="right" vertical="top"/>
    </xf>
    <xf numFmtId="176" fontId="34" fillId="9" borderId="120" xfId="0" applyNumberFormat="1" applyFont="1" applyFill="1" applyBorder="1" applyAlignment="1">
      <alignment horizontal="right" vertical="top"/>
    </xf>
    <xf numFmtId="3" fontId="34" fillId="0" borderId="118" xfId="0" applyNumberFormat="1" applyFont="1" applyBorder="1" applyAlignment="1">
      <alignment horizontal="right" vertical="top"/>
    </xf>
    <xf numFmtId="176" fontId="34" fillId="9" borderId="121" xfId="0" applyNumberFormat="1" applyFont="1" applyFill="1" applyBorder="1" applyAlignment="1">
      <alignment horizontal="right" vertical="top"/>
    </xf>
    <xf numFmtId="3" fontId="36" fillId="9" borderId="123" xfId="0" applyNumberFormat="1" applyFont="1" applyFill="1" applyBorder="1" applyAlignment="1">
      <alignment horizontal="right" vertical="top"/>
    </xf>
    <xf numFmtId="3" fontId="36" fillId="9" borderId="124" xfId="0" applyNumberFormat="1" applyFont="1" applyFill="1" applyBorder="1" applyAlignment="1">
      <alignment horizontal="right" vertical="top"/>
    </xf>
    <xf numFmtId="0" fontId="36" fillId="9" borderId="125" xfId="0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9" borderId="126" xfId="0" applyFont="1" applyFill="1" applyBorder="1" applyAlignment="1">
      <alignment horizontal="right" vertical="top"/>
    </xf>
    <xf numFmtId="0" fontId="34" fillId="9" borderId="120" xfId="0" applyFont="1" applyFill="1" applyBorder="1" applyAlignment="1">
      <alignment horizontal="right" vertical="top"/>
    </xf>
    <xf numFmtId="0" fontId="34" fillId="9" borderId="121" xfId="0" applyFont="1" applyFill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0" fontId="36" fillId="0" borderId="129" xfId="0" applyFont="1" applyBorder="1" applyAlignment="1">
      <alignment horizontal="right" vertical="top"/>
    </xf>
    <xf numFmtId="176" fontId="36" fillId="9" borderId="130" xfId="0" applyNumberFormat="1" applyFont="1" applyFill="1" applyBorder="1" applyAlignment="1">
      <alignment horizontal="right" vertical="top"/>
    </xf>
    <xf numFmtId="0" fontId="38" fillId="10" borderId="117" xfId="0" applyFont="1" applyFill="1" applyBorder="1" applyAlignment="1">
      <alignment vertical="top"/>
    </xf>
    <xf numFmtId="0" fontId="38" fillId="10" borderId="117" xfId="0" applyFont="1" applyFill="1" applyBorder="1" applyAlignment="1">
      <alignment vertical="top" indent="2"/>
    </xf>
    <xf numFmtId="0" fontId="38" fillId="10" borderId="117" xfId="0" applyFont="1" applyFill="1" applyBorder="1" applyAlignment="1">
      <alignment vertical="top" indent="4"/>
    </xf>
    <xf numFmtId="0" fontId="39" fillId="10" borderId="122" xfId="0" applyFont="1" applyFill="1" applyBorder="1" applyAlignment="1">
      <alignment vertical="top" indent="6"/>
    </xf>
    <xf numFmtId="0" fontId="38" fillId="10" borderId="117" xfId="0" applyFont="1" applyFill="1" applyBorder="1" applyAlignment="1">
      <alignment vertical="top" indent="8"/>
    </xf>
    <xf numFmtId="0" fontId="39" fillId="10" borderId="122" xfId="0" applyFont="1" applyFill="1" applyBorder="1" applyAlignment="1">
      <alignment vertical="top" indent="2"/>
    </xf>
    <xf numFmtId="0" fontId="38" fillId="10" borderId="117" xfId="0" applyFont="1" applyFill="1" applyBorder="1" applyAlignment="1">
      <alignment vertical="top" indent="6"/>
    </xf>
    <xf numFmtId="0" fontId="39" fillId="10" borderId="122" xfId="0" applyFont="1" applyFill="1" applyBorder="1" applyAlignment="1">
      <alignment vertical="top" indent="4"/>
    </xf>
    <xf numFmtId="0" fontId="39" fillId="10" borderId="122" xfId="0" applyFont="1" applyFill="1" applyBorder="1" applyAlignment="1">
      <alignment vertical="top"/>
    </xf>
    <xf numFmtId="0" fontId="33" fillId="10" borderId="117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31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60" xfId="53" applyNumberFormat="1" applyFont="1" applyFill="1" applyBorder="1" applyAlignment="1">
      <alignment horizontal="left"/>
    </xf>
    <xf numFmtId="3" fontId="32" fillId="2" borderId="60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3" fillId="0" borderId="91" xfId="0" applyFont="1" applyFill="1" applyBorder="1"/>
    <xf numFmtId="0" fontId="33" fillId="0" borderId="92" xfId="0" applyFont="1" applyFill="1" applyBorder="1"/>
    <xf numFmtId="164" fontId="33" fillId="0" borderId="92" xfId="0" applyNumberFormat="1" applyFont="1" applyFill="1" applyBorder="1"/>
    <xf numFmtId="164" fontId="33" fillId="0" borderId="92" xfId="0" applyNumberFormat="1" applyFont="1" applyFill="1" applyBorder="1" applyAlignment="1">
      <alignment horizontal="right"/>
    </xf>
    <xf numFmtId="0" fontId="33" fillId="0" borderId="92" xfId="0" applyNumberFormat="1" applyFont="1" applyFill="1" applyBorder="1"/>
    <xf numFmtId="3" fontId="33" fillId="0" borderId="92" xfId="0" applyNumberFormat="1" applyFont="1" applyFill="1" applyBorder="1"/>
    <xf numFmtId="3" fontId="33" fillId="0" borderId="93" xfId="0" applyNumberFormat="1" applyFont="1" applyFill="1" applyBorder="1"/>
    <xf numFmtId="0" fontId="33" fillId="0" borderId="84" xfId="0" applyFont="1" applyFill="1" applyBorder="1"/>
    <xf numFmtId="0" fontId="33" fillId="0" borderId="85" xfId="0" applyFont="1" applyFill="1" applyBorder="1"/>
    <xf numFmtId="164" fontId="33" fillId="0" borderId="85" xfId="0" applyNumberFormat="1" applyFont="1" applyFill="1" applyBorder="1"/>
    <xf numFmtId="164" fontId="33" fillId="0" borderId="85" xfId="0" applyNumberFormat="1" applyFont="1" applyFill="1" applyBorder="1" applyAlignment="1">
      <alignment horizontal="right"/>
    </xf>
    <xf numFmtId="0" fontId="33" fillId="0" borderId="85" xfId="0" applyNumberFormat="1" applyFont="1" applyFill="1" applyBorder="1"/>
    <xf numFmtId="3" fontId="33" fillId="0" borderId="85" xfId="0" applyNumberFormat="1" applyFont="1" applyFill="1" applyBorder="1"/>
    <xf numFmtId="3" fontId="33" fillId="0" borderId="86" xfId="0" applyNumberFormat="1" applyFont="1" applyFill="1" applyBorder="1"/>
    <xf numFmtId="0" fontId="40" fillId="2" borderId="131" xfId="0" applyFont="1" applyFill="1" applyBorder="1"/>
    <xf numFmtId="3" fontId="40" fillId="2" borderId="113" xfId="0" applyNumberFormat="1" applyFont="1" applyFill="1" applyBorder="1"/>
    <xf numFmtId="9" fontId="40" fillId="2" borderId="76" xfId="0" applyNumberFormat="1" applyFont="1" applyFill="1" applyBorder="1"/>
    <xf numFmtId="3" fontId="40" fillId="2" borderId="68" xfId="0" applyNumberFormat="1" applyFont="1" applyFill="1" applyBorder="1"/>
    <xf numFmtId="9" fontId="33" fillId="0" borderId="82" xfId="0" applyNumberFormat="1" applyFont="1" applyFill="1" applyBorder="1"/>
    <xf numFmtId="9" fontId="33" fillId="0" borderId="92" xfId="0" applyNumberFormat="1" applyFont="1" applyFill="1" applyBorder="1"/>
    <xf numFmtId="9" fontId="33" fillId="0" borderId="85" xfId="0" applyNumberFormat="1" applyFont="1" applyFill="1" applyBorder="1"/>
    <xf numFmtId="3" fontId="33" fillId="0" borderId="98" xfId="0" applyNumberFormat="1" applyFont="1" applyFill="1" applyBorder="1"/>
    <xf numFmtId="9" fontId="33" fillId="0" borderId="98" xfId="0" applyNumberFormat="1" applyFont="1" applyFill="1" applyBorder="1"/>
    <xf numFmtId="3" fontId="33" fillId="0" borderId="99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81" xfId="0" applyFont="1" applyFill="1" applyBorder="1"/>
    <xf numFmtId="0" fontId="40" fillId="0" borderId="114" xfId="0" applyFont="1" applyFill="1" applyBorder="1"/>
    <xf numFmtId="0" fontId="33" fillId="5" borderId="10" xfId="0" applyFont="1" applyFill="1" applyBorder="1" applyAlignment="1">
      <alignment wrapText="1"/>
    </xf>
    <xf numFmtId="0" fontId="40" fillId="0" borderId="91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" fillId="2" borderId="131" xfId="79" applyFont="1" applyFill="1" applyBorder="1" applyAlignment="1">
      <alignment horizontal="left"/>
    </xf>
    <xf numFmtId="3" fontId="3" fillId="2" borderId="98" xfId="80" applyNumberFormat="1" applyFont="1" applyFill="1" applyBorder="1"/>
    <xf numFmtId="3" fontId="3" fillId="2" borderId="99" xfId="80" applyNumberFormat="1" applyFont="1" applyFill="1" applyBorder="1"/>
    <xf numFmtId="9" fontId="3" fillId="2" borderId="97" xfId="80" applyNumberFormat="1" applyFont="1" applyFill="1" applyBorder="1"/>
    <xf numFmtId="9" fontId="3" fillId="2" borderId="98" xfId="80" applyNumberFormat="1" applyFont="1" applyFill="1" applyBorder="1"/>
    <xf numFmtId="9" fontId="3" fillId="2" borderId="99" xfId="80" applyNumberFormat="1" applyFont="1" applyFill="1" applyBorder="1"/>
    <xf numFmtId="9" fontId="33" fillId="0" borderId="83" xfId="0" applyNumberFormat="1" applyFont="1" applyFill="1" applyBorder="1"/>
    <xf numFmtId="9" fontId="33" fillId="0" borderId="93" xfId="0" applyNumberFormat="1" applyFont="1" applyFill="1" applyBorder="1"/>
    <xf numFmtId="9" fontId="33" fillId="0" borderId="86" xfId="0" applyNumberFormat="1" applyFont="1" applyFill="1" applyBorder="1"/>
    <xf numFmtId="0" fontId="40" fillId="0" borderId="109" xfId="0" applyFont="1" applyFill="1" applyBorder="1"/>
    <xf numFmtId="0" fontId="40" fillId="0" borderId="133" xfId="0" applyFont="1" applyFill="1" applyBorder="1" applyAlignment="1">
      <alignment horizontal="left" indent="1"/>
    </xf>
    <xf numFmtId="0" fontId="40" fillId="0" borderId="108" xfId="0" applyFont="1" applyFill="1" applyBorder="1" applyAlignment="1">
      <alignment horizontal="left" indent="1"/>
    </xf>
    <xf numFmtId="9" fontId="33" fillId="0" borderId="104" xfId="0" applyNumberFormat="1" applyFont="1" applyFill="1" applyBorder="1"/>
    <xf numFmtId="9" fontId="33" fillId="0" borderId="94" xfId="0" applyNumberFormat="1" applyFont="1" applyFill="1" applyBorder="1"/>
    <xf numFmtId="9" fontId="33" fillId="0" borderId="102" xfId="0" applyNumberFormat="1" applyFont="1" applyFill="1" applyBorder="1"/>
    <xf numFmtId="3" fontId="33" fillId="0" borderId="81" xfId="0" applyNumberFormat="1" applyFont="1" applyFill="1" applyBorder="1"/>
    <xf numFmtId="3" fontId="33" fillId="0" borderId="91" xfId="0" applyNumberFormat="1" applyFont="1" applyFill="1" applyBorder="1"/>
    <xf numFmtId="3" fontId="33" fillId="0" borderId="84" xfId="0" applyNumberFormat="1" applyFont="1" applyFill="1" applyBorder="1"/>
    <xf numFmtId="9" fontId="33" fillId="0" borderId="134" xfId="0" applyNumberFormat="1" applyFont="1" applyFill="1" applyBorder="1"/>
    <xf numFmtId="9" fontId="33" fillId="0" borderId="106" xfId="0" applyNumberFormat="1" applyFont="1" applyFill="1" applyBorder="1"/>
    <xf numFmtId="9" fontId="33" fillId="0" borderId="135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09" xfId="0" applyFont="1" applyFill="1" applyBorder="1"/>
    <xf numFmtId="0" fontId="40" fillId="10" borderId="133" xfId="0" applyFont="1" applyFill="1" applyBorder="1"/>
    <xf numFmtId="0" fontId="40" fillId="10" borderId="108" xfId="0" applyFont="1" applyFill="1" applyBorder="1"/>
    <xf numFmtId="0" fontId="3" fillId="2" borderId="98" xfId="80" applyFont="1" applyFill="1" applyBorder="1"/>
    <xf numFmtId="3" fontId="33" fillId="0" borderId="134" xfId="0" applyNumberFormat="1" applyFont="1" applyFill="1" applyBorder="1"/>
    <xf numFmtId="3" fontId="33" fillId="0" borderId="106" xfId="0" applyNumberFormat="1" applyFont="1" applyFill="1" applyBorder="1"/>
    <xf numFmtId="3" fontId="33" fillId="0" borderId="135" xfId="0" applyNumberFormat="1" applyFont="1" applyFill="1" applyBorder="1"/>
    <xf numFmtId="0" fontId="33" fillId="0" borderId="109" xfId="0" applyFont="1" applyFill="1" applyBorder="1"/>
    <xf numFmtId="0" fontId="33" fillId="0" borderId="133" xfId="0" applyFont="1" applyFill="1" applyBorder="1"/>
    <xf numFmtId="0" fontId="33" fillId="0" borderId="108" xfId="0" applyFont="1" applyFill="1" applyBorder="1"/>
    <xf numFmtId="3" fontId="33" fillId="0" borderId="104" xfId="0" applyNumberFormat="1" applyFont="1" applyFill="1" applyBorder="1"/>
    <xf numFmtId="3" fontId="33" fillId="0" borderId="94" xfId="0" applyNumberFormat="1" applyFont="1" applyFill="1" applyBorder="1"/>
    <xf numFmtId="3" fontId="33" fillId="0" borderId="102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92" xfId="0" applyFont="1" applyFill="1" applyBorder="1" applyAlignment="1">
      <alignment horizontal="right"/>
    </xf>
    <xf numFmtId="0" fontId="33" fillId="0" borderId="92" xfId="0" applyFont="1" applyFill="1" applyBorder="1" applyAlignment="1">
      <alignment horizontal="left"/>
    </xf>
    <xf numFmtId="165" fontId="33" fillId="0" borderId="92" xfId="0" applyNumberFormat="1" applyFont="1" applyFill="1" applyBorder="1"/>
    <xf numFmtId="0" fontId="33" fillId="0" borderId="85" xfId="0" applyFont="1" applyFill="1" applyBorder="1" applyAlignment="1">
      <alignment horizontal="right"/>
    </xf>
    <xf numFmtId="0" fontId="33" fillId="0" borderId="85" xfId="0" applyFont="1" applyFill="1" applyBorder="1" applyAlignment="1">
      <alignment horizontal="left"/>
    </xf>
    <xf numFmtId="165" fontId="33" fillId="0" borderId="85" xfId="0" applyNumberFormat="1" applyFont="1" applyFill="1" applyBorder="1"/>
    <xf numFmtId="0" fontId="40" fillId="2" borderId="54" xfId="0" applyFont="1" applyFill="1" applyBorder="1"/>
    <xf numFmtId="3" fontId="33" fillId="0" borderId="25" xfId="0" applyNumberFormat="1" applyFont="1" applyFill="1" applyBorder="1"/>
    <xf numFmtId="0" fontId="40" fillId="0" borderId="24" xfId="0" applyFont="1" applyFill="1" applyBorder="1"/>
    <xf numFmtId="0" fontId="40" fillId="2" borderId="56" xfId="0" applyFont="1" applyFill="1" applyBorder="1"/>
    <xf numFmtId="164" fontId="32" fillId="2" borderId="54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60" fillId="4" borderId="24" xfId="0" applyFont="1" applyFill="1" applyBorder="1" applyAlignment="1">
      <alignment horizontal="left"/>
    </xf>
    <xf numFmtId="169" fontId="60" fillId="4" borderId="29" xfId="0" applyNumberFormat="1" applyFont="1" applyFill="1" applyBorder="1"/>
    <xf numFmtId="9" fontId="60" fillId="4" borderId="29" xfId="0" applyNumberFormat="1" applyFont="1" applyFill="1" applyBorder="1"/>
    <xf numFmtId="9" fontId="60" fillId="4" borderId="25" xfId="0" applyNumberFormat="1" applyFont="1" applyFill="1" applyBorder="1"/>
    <xf numFmtId="169" fontId="0" fillId="0" borderId="85" xfId="0" applyNumberFormat="1" applyBorder="1"/>
    <xf numFmtId="9" fontId="0" fillId="0" borderId="85" xfId="0" applyNumberFormat="1" applyBorder="1"/>
    <xf numFmtId="9" fontId="0" fillId="0" borderId="86" xfId="0" applyNumberFormat="1" applyBorder="1"/>
    <xf numFmtId="0" fontId="60" fillId="0" borderId="84" xfId="0" applyFont="1" applyBorder="1" applyAlignment="1">
      <alignment horizontal="left" indent="1"/>
    </xf>
    <xf numFmtId="169" fontId="0" fillId="0" borderId="92" xfId="0" applyNumberFormat="1" applyBorder="1"/>
    <xf numFmtId="9" fontId="0" fillId="0" borderId="92" xfId="0" applyNumberFormat="1" applyBorder="1"/>
    <xf numFmtId="9" fontId="0" fillId="0" borderId="93" xfId="0" applyNumberFormat="1" applyBorder="1"/>
    <xf numFmtId="0" fontId="60" fillId="4" borderId="91" xfId="0" applyFont="1" applyFill="1" applyBorder="1" applyAlignment="1">
      <alignment horizontal="left"/>
    </xf>
    <xf numFmtId="169" fontId="60" fillId="4" borderId="92" xfId="0" applyNumberFormat="1" applyFont="1" applyFill="1" applyBorder="1"/>
    <xf numFmtId="9" fontId="60" fillId="4" borderId="92" xfId="0" applyNumberFormat="1" applyFont="1" applyFill="1" applyBorder="1"/>
    <xf numFmtId="9" fontId="60" fillId="4" borderId="93" xfId="0" applyNumberFormat="1" applyFont="1" applyFill="1" applyBorder="1"/>
    <xf numFmtId="0" fontId="60" fillId="0" borderId="91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92" xfId="0" applyNumberFormat="1" applyFont="1" applyFill="1" applyBorder="1"/>
    <xf numFmtId="169" fontId="33" fillId="0" borderId="93" xfId="0" applyNumberFormat="1" applyFont="1" applyFill="1" applyBorder="1"/>
    <xf numFmtId="169" fontId="33" fillId="0" borderId="85" xfId="0" applyNumberFormat="1" applyFont="1" applyFill="1" applyBorder="1"/>
    <xf numFmtId="169" fontId="33" fillId="0" borderId="86" xfId="0" applyNumberFormat="1" applyFont="1" applyFill="1" applyBorder="1"/>
    <xf numFmtId="0" fontId="40" fillId="0" borderId="84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169" fontId="33" fillId="0" borderId="27" xfId="0" applyNumberFormat="1" applyFont="1" applyFill="1" applyBorder="1"/>
    <xf numFmtId="0" fontId="33" fillId="0" borderId="27" xfId="0" applyFont="1" applyFill="1" applyBorder="1"/>
    <xf numFmtId="0" fontId="40" fillId="0" borderId="19" xfId="0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4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83"/>
      <tableStyleElement type="headerRow" dxfId="82"/>
      <tableStyleElement type="totalRow" dxfId="81"/>
      <tableStyleElement type="firstColumn" dxfId="80"/>
      <tableStyleElement type="lastColumn" dxfId="79"/>
      <tableStyleElement type="firstRowStripe" dxfId="78"/>
      <tableStyleElement type="firstColumnStripe" dxfId="7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0.31401204364763402</c:v>
                </c:pt>
                <c:pt idx="1">
                  <c:v>0.30735806570975865</c:v>
                </c:pt>
                <c:pt idx="2">
                  <c:v>0.31265085867485859</c:v>
                </c:pt>
                <c:pt idx="3">
                  <c:v>0.30418475071439605</c:v>
                </c:pt>
                <c:pt idx="4">
                  <c:v>0.29316677469197788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125248"/>
        <c:axId val="-541279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0.27093546086509362</c:v>
                </c:pt>
                <c:pt idx="1">
                  <c:v>0.27093546086509362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4128512"/>
        <c:axId val="-226319744"/>
      </c:scatterChart>
      <c:catAx>
        <c:axId val="-54125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412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4127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54125248"/>
        <c:crosses val="autoZero"/>
        <c:crossBetween val="between"/>
      </c:valAx>
      <c:valAx>
        <c:axId val="-541285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26319744"/>
        <c:crosses val="max"/>
        <c:crossBetween val="midCat"/>
      </c:valAx>
      <c:valAx>
        <c:axId val="-2263197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41285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2" bestFit="1" customWidth="1"/>
    <col min="2" max="2" width="102.21875" style="132" bestFit="1" customWidth="1"/>
    <col min="3" max="3" width="16.109375" style="47" hidden="1" customWidth="1"/>
    <col min="4" max="16384" width="8.88671875" style="132"/>
  </cols>
  <sheetData>
    <row r="1" spans="1:3" ht="18.600000000000001" customHeight="1" thickBot="1" x14ac:dyDescent="0.4">
      <c r="A1" s="349" t="s">
        <v>109</v>
      </c>
      <c r="B1" s="349"/>
    </row>
    <row r="2" spans="1:3" ht="14.4" customHeight="1" thickBot="1" x14ac:dyDescent="0.35">
      <c r="A2" s="239" t="s">
        <v>265</v>
      </c>
      <c r="B2" s="46"/>
    </row>
    <row r="3" spans="1:3" ht="14.4" customHeight="1" thickBot="1" x14ac:dyDescent="0.35">
      <c r="A3" s="345" t="s">
        <v>145</v>
      </c>
      <c r="B3" s="346"/>
    </row>
    <row r="4" spans="1:3" ht="14.4" customHeight="1" x14ac:dyDescent="0.3">
      <c r="A4" s="147" t="str">
        <f t="shared" ref="A4:A8" si="0">HYPERLINK("#'"&amp;C4&amp;"'!A1",C4)</f>
        <v>Motivace</v>
      </c>
      <c r="B4" s="89" t="s">
        <v>124</v>
      </c>
      <c r="C4" s="47" t="s">
        <v>125</v>
      </c>
    </row>
    <row r="5" spans="1:3" ht="14.4" customHeight="1" x14ac:dyDescent="0.3">
      <c r="A5" s="148" t="str">
        <f t="shared" si="0"/>
        <v>HI</v>
      </c>
      <c r="B5" s="90" t="s">
        <v>141</v>
      </c>
      <c r="C5" s="47" t="s">
        <v>112</v>
      </c>
    </row>
    <row r="6" spans="1:3" ht="14.4" customHeight="1" x14ac:dyDescent="0.3">
      <c r="A6" s="149" t="str">
        <f t="shared" si="0"/>
        <v>HI Graf</v>
      </c>
      <c r="B6" s="91" t="s">
        <v>105</v>
      </c>
      <c r="C6" s="47" t="s">
        <v>113</v>
      </c>
    </row>
    <row r="7" spans="1:3" ht="14.4" customHeight="1" x14ac:dyDescent="0.3">
      <c r="A7" s="149" t="str">
        <f t="shared" si="0"/>
        <v>Man Tab</v>
      </c>
      <c r="B7" s="91" t="s">
        <v>267</v>
      </c>
      <c r="C7" s="47" t="s">
        <v>114</v>
      </c>
    </row>
    <row r="8" spans="1:3" ht="14.4" customHeight="1" thickBot="1" x14ac:dyDescent="0.35">
      <c r="A8" s="150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47" t="s">
        <v>110</v>
      </c>
      <c r="B10" s="346"/>
    </row>
    <row r="11" spans="1:3" ht="14.4" customHeight="1" x14ac:dyDescent="0.3">
      <c r="A11" s="151" t="str">
        <f t="shared" ref="A11" si="1">HYPERLINK("#'"&amp;C11&amp;"'!A1",C11)</f>
        <v>Léky Žádanky</v>
      </c>
      <c r="B11" s="90" t="s">
        <v>142</v>
      </c>
      <c r="C11" s="47" t="s">
        <v>115</v>
      </c>
    </row>
    <row r="12" spans="1:3" ht="14.4" customHeight="1" x14ac:dyDescent="0.3">
      <c r="A12" s="149" t="str">
        <f t="shared" ref="A12:A23" si="2">HYPERLINK("#'"&amp;C12&amp;"'!A1",C12)</f>
        <v>LŽ Detail</v>
      </c>
      <c r="B12" s="91" t="s">
        <v>168</v>
      </c>
      <c r="C12" s="47" t="s">
        <v>116</v>
      </c>
    </row>
    <row r="13" spans="1:3" ht="28.8" customHeight="1" x14ac:dyDescent="0.3">
      <c r="A13" s="149" t="str">
        <f t="shared" si="2"/>
        <v>LŽ PL</v>
      </c>
      <c r="B13" s="521" t="s">
        <v>169</v>
      </c>
      <c r="C13" s="47" t="s">
        <v>149</v>
      </c>
    </row>
    <row r="14" spans="1:3" ht="14.4" customHeight="1" x14ac:dyDescent="0.3">
      <c r="A14" s="149" t="str">
        <f t="shared" si="2"/>
        <v>LŽ PL Detail</v>
      </c>
      <c r="B14" s="91" t="s">
        <v>579</v>
      </c>
      <c r="C14" s="47" t="s">
        <v>151</v>
      </c>
    </row>
    <row r="15" spans="1:3" ht="14.4" customHeight="1" x14ac:dyDescent="0.3">
      <c r="A15" s="149" t="str">
        <f t="shared" si="2"/>
        <v>LŽ Statim</v>
      </c>
      <c r="B15" s="299" t="s">
        <v>210</v>
      </c>
      <c r="C15" s="47" t="s">
        <v>220</v>
      </c>
    </row>
    <row r="16" spans="1:3" ht="14.4" customHeight="1" x14ac:dyDescent="0.3">
      <c r="A16" s="149" t="str">
        <f t="shared" si="2"/>
        <v>Léky Recepty</v>
      </c>
      <c r="B16" s="91" t="s">
        <v>143</v>
      </c>
      <c r="C16" s="47" t="s">
        <v>117</v>
      </c>
    </row>
    <row r="17" spans="1:3" ht="14.4" customHeight="1" x14ac:dyDescent="0.3">
      <c r="A17" s="149" t="str">
        <f t="shared" si="2"/>
        <v>LRp Lékaři</v>
      </c>
      <c r="B17" s="91" t="s">
        <v>154</v>
      </c>
      <c r="C17" s="47" t="s">
        <v>155</v>
      </c>
    </row>
    <row r="18" spans="1:3" ht="14.4" customHeight="1" x14ac:dyDescent="0.3">
      <c r="A18" s="149" t="str">
        <f t="shared" si="2"/>
        <v>LRp Detail</v>
      </c>
      <c r="B18" s="91" t="s">
        <v>1149</v>
      </c>
      <c r="C18" s="47" t="s">
        <v>118</v>
      </c>
    </row>
    <row r="19" spans="1:3" ht="28.8" customHeight="1" x14ac:dyDescent="0.3">
      <c r="A19" s="149" t="str">
        <f t="shared" si="2"/>
        <v>LRp PL</v>
      </c>
      <c r="B19" s="521" t="s">
        <v>1150</v>
      </c>
      <c r="C19" s="47" t="s">
        <v>150</v>
      </c>
    </row>
    <row r="20" spans="1:3" ht="14.4" customHeight="1" x14ac:dyDescent="0.3">
      <c r="A20" s="149" t="str">
        <f>HYPERLINK("#'"&amp;C20&amp;"'!A1",C20)</f>
        <v>LRp PL Detail</v>
      </c>
      <c r="B20" s="91" t="s">
        <v>1180</v>
      </c>
      <c r="C20" s="47" t="s">
        <v>152</v>
      </c>
    </row>
    <row r="21" spans="1:3" ht="14.4" customHeight="1" x14ac:dyDescent="0.3">
      <c r="A21" s="151" t="str">
        <f t="shared" ref="A21" si="3">HYPERLINK("#'"&amp;C21&amp;"'!A1",C21)</f>
        <v>Materiál Žádanky</v>
      </c>
      <c r="B21" s="91" t="s">
        <v>144</v>
      </c>
      <c r="C21" s="47" t="s">
        <v>119</v>
      </c>
    </row>
    <row r="22" spans="1:3" ht="14.4" customHeight="1" x14ac:dyDescent="0.3">
      <c r="A22" s="149" t="str">
        <f t="shared" si="2"/>
        <v>MŽ Detail</v>
      </c>
      <c r="B22" s="91" t="s">
        <v>1543</v>
      </c>
      <c r="C22" s="47" t="s">
        <v>120</v>
      </c>
    </row>
    <row r="23" spans="1:3" ht="14.4" customHeight="1" thickBot="1" x14ac:dyDescent="0.35">
      <c r="A23" s="151" t="str">
        <f t="shared" si="2"/>
        <v>Osobní náklady</v>
      </c>
      <c r="B23" s="91" t="s">
        <v>107</v>
      </c>
      <c r="C23" s="47" t="s">
        <v>121</v>
      </c>
    </row>
    <row r="24" spans="1:3" ht="14.4" customHeight="1" thickBot="1" x14ac:dyDescent="0.35">
      <c r="A24" s="94"/>
      <c r="B24" s="94"/>
    </row>
    <row r="25" spans="1:3" ht="14.4" customHeight="1" thickBot="1" x14ac:dyDescent="0.35">
      <c r="A25" s="348" t="s">
        <v>111</v>
      </c>
      <c r="B25" s="346"/>
    </row>
    <row r="26" spans="1:3" ht="14.4" customHeight="1" x14ac:dyDescent="0.3">
      <c r="A26" s="152" t="str">
        <f t="shared" ref="A26:A33" si="4">HYPERLINK("#'"&amp;C26&amp;"'!A1",C26)</f>
        <v>ZV Vykáz.-A</v>
      </c>
      <c r="B26" s="90" t="s">
        <v>1547</v>
      </c>
      <c r="C26" s="47" t="s">
        <v>126</v>
      </c>
    </row>
    <row r="27" spans="1:3" ht="14.4" customHeight="1" x14ac:dyDescent="0.3">
      <c r="A27" s="149" t="str">
        <f t="shared" ref="A27" si="5">HYPERLINK("#'"&amp;C27&amp;"'!A1",C27)</f>
        <v>ZV Vykáz.-A Lékaři</v>
      </c>
      <c r="B27" s="91" t="s">
        <v>1554</v>
      </c>
      <c r="C27" s="47" t="s">
        <v>223</v>
      </c>
    </row>
    <row r="28" spans="1:3" ht="14.4" customHeight="1" x14ac:dyDescent="0.3">
      <c r="A28" s="149" t="str">
        <f t="shared" si="4"/>
        <v>ZV Vykáz.-A Detail</v>
      </c>
      <c r="B28" s="91" t="s">
        <v>1730</v>
      </c>
      <c r="C28" s="47" t="s">
        <v>127</v>
      </c>
    </row>
    <row r="29" spans="1:3" ht="14.4" customHeight="1" x14ac:dyDescent="0.3">
      <c r="A29" s="313" t="str">
        <f>HYPERLINK("#'"&amp;C29&amp;"'!A1",C29)</f>
        <v>ZV Vykáz.-A Det.Lék.</v>
      </c>
      <c r="B29" s="91" t="s">
        <v>1731</v>
      </c>
      <c r="C29" s="47" t="s">
        <v>254</v>
      </c>
    </row>
    <row r="30" spans="1:3" ht="14.4" customHeight="1" x14ac:dyDescent="0.3">
      <c r="A30" s="149" t="str">
        <f t="shared" si="4"/>
        <v>ZV Vykáz.-H</v>
      </c>
      <c r="B30" s="91" t="s">
        <v>130</v>
      </c>
      <c r="C30" s="47" t="s">
        <v>128</v>
      </c>
    </row>
    <row r="31" spans="1:3" ht="14.4" customHeight="1" x14ac:dyDescent="0.3">
      <c r="A31" s="149" t="str">
        <f t="shared" si="4"/>
        <v>ZV Vykáz.-H Detail</v>
      </c>
      <c r="B31" s="91" t="s">
        <v>1790</v>
      </c>
      <c r="C31" s="47" t="s">
        <v>129</v>
      </c>
    </row>
    <row r="32" spans="1:3" ht="14.4" customHeight="1" x14ac:dyDescent="0.3">
      <c r="A32" s="149" t="str">
        <f t="shared" si="4"/>
        <v>ZV Vyžád.</v>
      </c>
      <c r="B32" s="91" t="s">
        <v>131</v>
      </c>
      <c r="C32" s="47" t="s">
        <v>123</v>
      </c>
    </row>
    <row r="33" spans="1:3" ht="14.4" customHeight="1" x14ac:dyDescent="0.3">
      <c r="A33" s="149" t="str">
        <f t="shared" si="4"/>
        <v>ZV Vyžád. Detail</v>
      </c>
      <c r="B33" s="91" t="s">
        <v>1806</v>
      </c>
      <c r="C33" s="47" t="s">
        <v>122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2" bestFit="1" customWidth="1"/>
    <col min="2" max="2" width="8.88671875" style="132" bestFit="1" customWidth="1"/>
    <col min="3" max="3" width="7" style="132" bestFit="1" customWidth="1"/>
    <col min="4" max="4" width="53.44140625" style="132" bestFit="1" customWidth="1"/>
    <col min="5" max="5" width="28.44140625" style="132" bestFit="1" customWidth="1"/>
    <col min="6" max="6" width="6.6640625" style="211" customWidth="1"/>
    <col min="7" max="7" width="10" style="211" customWidth="1"/>
    <col min="8" max="8" width="6.77734375" style="214" bestFit="1" customWidth="1"/>
    <col min="9" max="9" width="6.6640625" style="211" customWidth="1"/>
    <col min="10" max="10" width="10" style="211" customWidth="1"/>
    <col min="11" max="11" width="6.77734375" style="214" bestFit="1" customWidth="1"/>
    <col min="12" max="12" width="6.6640625" style="211" customWidth="1"/>
    <col min="13" max="13" width="10" style="211" customWidth="1"/>
    <col min="14" max="16384" width="8.88671875" style="132"/>
  </cols>
  <sheetData>
    <row r="1" spans="1:13" ht="18.600000000000001" customHeight="1" thickBot="1" x14ac:dyDescent="0.4">
      <c r="A1" s="388" t="s">
        <v>579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49"/>
      <c r="M1" s="349"/>
    </row>
    <row r="2" spans="1:13" ht="14.4" customHeight="1" thickBot="1" x14ac:dyDescent="0.35">
      <c r="A2" s="239" t="s">
        <v>265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16</v>
      </c>
      <c r="J3" s="43">
        <f>SUBTOTAL(9,J6:J1048576)</f>
        <v>962.99000000000012</v>
      </c>
      <c r="K3" s="44">
        <f>IF(M3=0,0,J3/M3)</f>
        <v>1</v>
      </c>
      <c r="L3" s="43">
        <f>SUBTOTAL(9,L6:L1048576)</f>
        <v>16</v>
      </c>
      <c r="M3" s="45">
        <f>SUBTOTAL(9,M6:M1048576)</f>
        <v>962.99000000000012</v>
      </c>
    </row>
    <row r="4" spans="1:13" ht="14.4" customHeight="1" thickBot="1" x14ac:dyDescent="0.35">
      <c r="A4" s="41"/>
      <c r="B4" s="41"/>
      <c r="C4" s="41"/>
      <c r="D4" s="41"/>
      <c r="E4" s="42"/>
      <c r="F4" s="392" t="s">
        <v>134</v>
      </c>
      <c r="G4" s="393"/>
      <c r="H4" s="394"/>
      <c r="I4" s="395" t="s">
        <v>133</v>
      </c>
      <c r="J4" s="393"/>
      <c r="K4" s="394"/>
      <c r="L4" s="396" t="s">
        <v>3</v>
      </c>
      <c r="M4" s="397"/>
    </row>
    <row r="5" spans="1:13" ht="14.4" customHeight="1" thickBot="1" x14ac:dyDescent="0.35">
      <c r="A5" s="505" t="s">
        <v>135</v>
      </c>
      <c r="B5" s="523" t="s">
        <v>136</v>
      </c>
      <c r="C5" s="523" t="s">
        <v>71</v>
      </c>
      <c r="D5" s="523" t="s">
        <v>137</v>
      </c>
      <c r="E5" s="523" t="s">
        <v>138</v>
      </c>
      <c r="F5" s="524" t="s">
        <v>28</v>
      </c>
      <c r="G5" s="524" t="s">
        <v>14</v>
      </c>
      <c r="H5" s="507" t="s">
        <v>139</v>
      </c>
      <c r="I5" s="506" t="s">
        <v>28</v>
      </c>
      <c r="J5" s="524" t="s">
        <v>14</v>
      </c>
      <c r="K5" s="507" t="s">
        <v>139</v>
      </c>
      <c r="L5" s="506" t="s">
        <v>28</v>
      </c>
      <c r="M5" s="525" t="s">
        <v>14</v>
      </c>
    </row>
    <row r="6" spans="1:13" ht="14.4" customHeight="1" x14ac:dyDescent="0.3">
      <c r="A6" s="484" t="s">
        <v>465</v>
      </c>
      <c r="B6" s="485" t="s">
        <v>560</v>
      </c>
      <c r="C6" s="485" t="s">
        <v>561</v>
      </c>
      <c r="D6" s="485" t="s">
        <v>562</v>
      </c>
      <c r="E6" s="485" t="s">
        <v>563</v>
      </c>
      <c r="F6" s="489"/>
      <c r="G6" s="489"/>
      <c r="H6" s="509">
        <v>0</v>
      </c>
      <c r="I6" s="489">
        <v>1</v>
      </c>
      <c r="J6" s="489">
        <v>111.31999999999998</v>
      </c>
      <c r="K6" s="509">
        <v>1</v>
      </c>
      <c r="L6" s="489">
        <v>1</v>
      </c>
      <c r="M6" s="490">
        <v>111.31999999999998</v>
      </c>
    </row>
    <row r="7" spans="1:13" ht="14.4" customHeight="1" x14ac:dyDescent="0.3">
      <c r="A7" s="491" t="s">
        <v>465</v>
      </c>
      <c r="B7" s="492" t="s">
        <v>564</v>
      </c>
      <c r="C7" s="492" t="s">
        <v>565</v>
      </c>
      <c r="D7" s="492" t="s">
        <v>566</v>
      </c>
      <c r="E7" s="492" t="s">
        <v>567</v>
      </c>
      <c r="F7" s="496"/>
      <c r="G7" s="496"/>
      <c r="H7" s="510">
        <v>0</v>
      </c>
      <c r="I7" s="496">
        <v>10</v>
      </c>
      <c r="J7" s="496">
        <v>420.20000000000016</v>
      </c>
      <c r="K7" s="510">
        <v>1</v>
      </c>
      <c r="L7" s="496">
        <v>10</v>
      </c>
      <c r="M7" s="497">
        <v>420.20000000000016</v>
      </c>
    </row>
    <row r="8" spans="1:13" ht="14.4" customHeight="1" x14ac:dyDescent="0.3">
      <c r="A8" s="491" t="s">
        <v>465</v>
      </c>
      <c r="B8" s="492" t="s">
        <v>568</v>
      </c>
      <c r="C8" s="492" t="s">
        <v>569</v>
      </c>
      <c r="D8" s="492" t="s">
        <v>570</v>
      </c>
      <c r="E8" s="492" t="s">
        <v>571</v>
      </c>
      <c r="F8" s="496"/>
      <c r="G8" s="496"/>
      <c r="H8" s="510">
        <v>0</v>
      </c>
      <c r="I8" s="496">
        <v>1</v>
      </c>
      <c r="J8" s="496">
        <v>44.59</v>
      </c>
      <c r="K8" s="510">
        <v>1</v>
      </c>
      <c r="L8" s="496">
        <v>1</v>
      </c>
      <c r="M8" s="497">
        <v>44.59</v>
      </c>
    </row>
    <row r="9" spans="1:13" ht="14.4" customHeight="1" x14ac:dyDescent="0.3">
      <c r="A9" s="491" t="s">
        <v>465</v>
      </c>
      <c r="B9" s="492" t="s">
        <v>568</v>
      </c>
      <c r="C9" s="492" t="s">
        <v>572</v>
      </c>
      <c r="D9" s="492" t="s">
        <v>573</v>
      </c>
      <c r="E9" s="492" t="s">
        <v>574</v>
      </c>
      <c r="F9" s="496"/>
      <c r="G9" s="496"/>
      <c r="H9" s="510">
        <v>0</v>
      </c>
      <c r="I9" s="496">
        <v>1</v>
      </c>
      <c r="J9" s="496">
        <v>56.88</v>
      </c>
      <c r="K9" s="510">
        <v>1</v>
      </c>
      <c r="L9" s="496">
        <v>1</v>
      </c>
      <c r="M9" s="497">
        <v>56.88</v>
      </c>
    </row>
    <row r="10" spans="1:13" ht="14.4" customHeight="1" thickBot="1" x14ac:dyDescent="0.35">
      <c r="A10" s="498" t="s">
        <v>473</v>
      </c>
      <c r="B10" s="499" t="s">
        <v>575</v>
      </c>
      <c r="C10" s="499" t="s">
        <v>576</v>
      </c>
      <c r="D10" s="499" t="s">
        <v>577</v>
      </c>
      <c r="E10" s="499" t="s">
        <v>578</v>
      </c>
      <c r="F10" s="503"/>
      <c r="G10" s="503"/>
      <c r="H10" s="511">
        <v>0</v>
      </c>
      <c r="I10" s="503">
        <v>3</v>
      </c>
      <c r="J10" s="503">
        <v>330</v>
      </c>
      <c r="K10" s="511">
        <v>1</v>
      </c>
      <c r="L10" s="503">
        <v>3</v>
      </c>
      <c r="M10" s="504">
        <v>330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4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3" customWidth="1"/>
    <col min="2" max="2" width="5.44140625" style="211" bestFit="1" customWidth="1"/>
    <col min="3" max="3" width="6.109375" style="211" bestFit="1" customWidth="1"/>
    <col min="4" max="4" width="7.44140625" style="211" bestFit="1" customWidth="1"/>
    <col min="5" max="5" width="6.21875" style="211" bestFit="1" customWidth="1"/>
    <col min="6" max="6" width="6.33203125" style="214" bestFit="1" customWidth="1"/>
    <col min="7" max="7" width="6.109375" style="214" bestFit="1" customWidth="1"/>
    <col min="8" max="8" width="7.44140625" style="214" bestFit="1" customWidth="1"/>
    <col min="9" max="9" width="6.21875" style="214" bestFit="1" customWidth="1"/>
    <col min="10" max="10" width="5.44140625" style="211" bestFit="1" customWidth="1"/>
    <col min="11" max="11" width="6.109375" style="211" bestFit="1" customWidth="1"/>
    <col min="12" max="12" width="7.44140625" style="211" bestFit="1" customWidth="1"/>
    <col min="13" max="13" width="6.21875" style="211" bestFit="1" customWidth="1"/>
    <col min="14" max="14" width="5.33203125" style="214" bestFit="1" customWidth="1"/>
    <col min="15" max="15" width="6.109375" style="214" bestFit="1" customWidth="1"/>
    <col min="16" max="16" width="7.44140625" style="214" bestFit="1" customWidth="1"/>
    <col min="17" max="17" width="6.21875" style="214" bestFit="1" customWidth="1"/>
    <col min="18" max="16384" width="8.88671875" style="132"/>
  </cols>
  <sheetData>
    <row r="1" spans="1:17" ht="18.600000000000001" customHeight="1" thickBot="1" x14ac:dyDescent="0.4">
      <c r="A1" s="388" t="s">
        <v>210</v>
      </c>
      <c r="B1" s="388"/>
      <c r="C1" s="388"/>
      <c r="D1" s="388"/>
      <c r="E1" s="388"/>
      <c r="F1" s="350"/>
      <c r="G1" s="350"/>
      <c r="H1" s="350"/>
      <c r="I1" s="350"/>
      <c r="J1" s="381"/>
      <c r="K1" s="381"/>
      <c r="L1" s="381"/>
      <c r="M1" s="381"/>
      <c r="N1" s="381"/>
      <c r="O1" s="381"/>
      <c r="P1" s="381"/>
      <c r="Q1" s="381"/>
    </row>
    <row r="2" spans="1:17" ht="14.4" customHeight="1" thickBot="1" x14ac:dyDescent="0.35">
      <c r="A2" s="239" t="s">
        <v>265</v>
      </c>
      <c r="B2" s="218"/>
      <c r="C2" s="218"/>
      <c r="D2" s="218"/>
      <c r="E2" s="218"/>
    </row>
    <row r="3" spans="1:17" ht="14.4" customHeight="1" thickBot="1" x14ac:dyDescent="0.35">
      <c r="A3" s="292" t="s">
        <v>3</v>
      </c>
      <c r="B3" s="296">
        <f>SUM(B6:B1048576)</f>
        <v>145</v>
      </c>
      <c r="C3" s="297">
        <f>SUM(C6:C1048576)</f>
        <v>9</v>
      </c>
      <c r="D3" s="297">
        <f>SUM(D6:D1048576)</f>
        <v>0</v>
      </c>
      <c r="E3" s="298">
        <f>SUM(E6:E1048576)</f>
        <v>0</v>
      </c>
      <c r="F3" s="295">
        <f>IF(SUM($B3:$E3)=0,"",B3/SUM($B3:$E3))</f>
        <v>0.94155844155844159</v>
      </c>
      <c r="G3" s="293">
        <f t="shared" ref="G3:I3" si="0">IF(SUM($B3:$E3)=0,"",C3/SUM($B3:$E3))</f>
        <v>5.844155844155844E-2</v>
      </c>
      <c r="H3" s="293">
        <f t="shared" si="0"/>
        <v>0</v>
      </c>
      <c r="I3" s="294">
        <f t="shared" si="0"/>
        <v>0</v>
      </c>
      <c r="J3" s="297">
        <f>SUM(J6:J1048576)</f>
        <v>36</v>
      </c>
      <c r="K3" s="297">
        <f>SUM(K6:K1048576)</f>
        <v>5</v>
      </c>
      <c r="L3" s="297">
        <f>SUM(L6:L1048576)</f>
        <v>0</v>
      </c>
      <c r="M3" s="298">
        <f>SUM(M6:M1048576)</f>
        <v>0</v>
      </c>
      <c r="N3" s="295">
        <f>IF(SUM($J3:$M3)=0,"",J3/SUM($J3:$M3))</f>
        <v>0.87804878048780488</v>
      </c>
      <c r="O3" s="293">
        <f t="shared" ref="O3:Q3" si="1">IF(SUM($J3:$M3)=0,"",K3/SUM($J3:$M3))</f>
        <v>0.12195121951219512</v>
      </c>
      <c r="P3" s="293">
        <f t="shared" si="1"/>
        <v>0</v>
      </c>
      <c r="Q3" s="294">
        <f t="shared" si="1"/>
        <v>0</v>
      </c>
    </row>
    <row r="4" spans="1:17" ht="14.4" customHeight="1" thickBot="1" x14ac:dyDescent="0.35">
      <c r="A4" s="291"/>
      <c r="B4" s="401" t="s">
        <v>212</v>
      </c>
      <c r="C4" s="402"/>
      <c r="D4" s="402"/>
      <c r="E4" s="403"/>
      <c r="F4" s="398" t="s">
        <v>217</v>
      </c>
      <c r="G4" s="399"/>
      <c r="H4" s="399"/>
      <c r="I4" s="400"/>
      <c r="J4" s="401" t="s">
        <v>218</v>
      </c>
      <c r="K4" s="402"/>
      <c r="L4" s="402"/>
      <c r="M4" s="403"/>
      <c r="N4" s="398" t="s">
        <v>219</v>
      </c>
      <c r="O4" s="399"/>
      <c r="P4" s="399"/>
      <c r="Q4" s="400"/>
    </row>
    <row r="5" spans="1:17" ht="14.4" customHeight="1" thickBot="1" x14ac:dyDescent="0.35">
      <c r="A5" s="526" t="s">
        <v>211</v>
      </c>
      <c r="B5" s="527" t="s">
        <v>213</v>
      </c>
      <c r="C5" s="527" t="s">
        <v>214</v>
      </c>
      <c r="D5" s="527" t="s">
        <v>215</v>
      </c>
      <c r="E5" s="528" t="s">
        <v>216</v>
      </c>
      <c r="F5" s="529" t="s">
        <v>213</v>
      </c>
      <c r="G5" s="530" t="s">
        <v>214</v>
      </c>
      <c r="H5" s="530" t="s">
        <v>215</v>
      </c>
      <c r="I5" s="531" t="s">
        <v>216</v>
      </c>
      <c r="J5" s="527" t="s">
        <v>213</v>
      </c>
      <c r="K5" s="527" t="s">
        <v>214</v>
      </c>
      <c r="L5" s="527" t="s">
        <v>215</v>
      </c>
      <c r="M5" s="528" t="s">
        <v>216</v>
      </c>
      <c r="N5" s="529" t="s">
        <v>213</v>
      </c>
      <c r="O5" s="530" t="s">
        <v>214</v>
      </c>
      <c r="P5" s="530" t="s">
        <v>215</v>
      </c>
      <c r="Q5" s="531" t="s">
        <v>216</v>
      </c>
    </row>
    <row r="6" spans="1:17" ht="14.4" customHeight="1" x14ac:dyDescent="0.3">
      <c r="A6" s="535" t="s">
        <v>580</v>
      </c>
      <c r="B6" s="541"/>
      <c r="C6" s="489"/>
      <c r="D6" s="489"/>
      <c r="E6" s="490"/>
      <c r="F6" s="538"/>
      <c r="G6" s="509"/>
      <c r="H6" s="509"/>
      <c r="I6" s="544"/>
      <c r="J6" s="541"/>
      <c r="K6" s="489"/>
      <c r="L6" s="489"/>
      <c r="M6" s="490"/>
      <c r="N6" s="538"/>
      <c r="O6" s="509"/>
      <c r="P6" s="509"/>
      <c r="Q6" s="532"/>
    </row>
    <row r="7" spans="1:17" ht="14.4" customHeight="1" x14ac:dyDescent="0.3">
      <c r="A7" s="536" t="s">
        <v>581</v>
      </c>
      <c r="B7" s="542">
        <v>76</v>
      </c>
      <c r="C7" s="496">
        <v>6</v>
      </c>
      <c r="D7" s="496"/>
      <c r="E7" s="497"/>
      <c r="F7" s="539">
        <v>0.92682926829268297</v>
      </c>
      <c r="G7" s="510">
        <v>7.3170731707317069E-2</v>
      </c>
      <c r="H7" s="510">
        <v>0</v>
      </c>
      <c r="I7" s="545">
        <v>0</v>
      </c>
      <c r="J7" s="542">
        <v>16</v>
      </c>
      <c r="K7" s="496">
        <v>4</v>
      </c>
      <c r="L7" s="496"/>
      <c r="M7" s="497"/>
      <c r="N7" s="539">
        <v>0.8</v>
      </c>
      <c r="O7" s="510">
        <v>0.2</v>
      </c>
      <c r="P7" s="510">
        <v>0</v>
      </c>
      <c r="Q7" s="533">
        <v>0</v>
      </c>
    </row>
    <row r="8" spans="1:17" ht="14.4" customHeight="1" x14ac:dyDescent="0.3">
      <c r="A8" s="536" t="s">
        <v>582</v>
      </c>
      <c r="B8" s="542">
        <v>59</v>
      </c>
      <c r="C8" s="496">
        <v>3</v>
      </c>
      <c r="D8" s="496"/>
      <c r="E8" s="497"/>
      <c r="F8" s="539">
        <v>0.95161290322580649</v>
      </c>
      <c r="G8" s="510">
        <v>4.8387096774193547E-2</v>
      </c>
      <c r="H8" s="510">
        <v>0</v>
      </c>
      <c r="I8" s="545">
        <v>0</v>
      </c>
      <c r="J8" s="542">
        <v>15</v>
      </c>
      <c r="K8" s="496">
        <v>1</v>
      </c>
      <c r="L8" s="496"/>
      <c r="M8" s="497"/>
      <c r="N8" s="539">
        <v>0.9375</v>
      </c>
      <c r="O8" s="510">
        <v>6.25E-2</v>
      </c>
      <c r="P8" s="510">
        <v>0</v>
      </c>
      <c r="Q8" s="533">
        <v>0</v>
      </c>
    </row>
    <row r="9" spans="1:17" ht="14.4" customHeight="1" thickBot="1" x14ac:dyDescent="0.35">
      <c r="A9" s="537" t="s">
        <v>583</v>
      </c>
      <c r="B9" s="543">
        <v>10</v>
      </c>
      <c r="C9" s="503"/>
      <c r="D9" s="503"/>
      <c r="E9" s="504"/>
      <c r="F9" s="540">
        <v>1</v>
      </c>
      <c r="G9" s="511">
        <v>0</v>
      </c>
      <c r="H9" s="511">
        <v>0</v>
      </c>
      <c r="I9" s="546">
        <v>0</v>
      </c>
      <c r="J9" s="543">
        <v>5</v>
      </c>
      <c r="K9" s="503"/>
      <c r="L9" s="503"/>
      <c r="M9" s="504"/>
      <c r="N9" s="540">
        <v>1</v>
      </c>
      <c r="O9" s="511">
        <v>0</v>
      </c>
      <c r="P9" s="511">
        <v>0</v>
      </c>
      <c r="Q9" s="53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3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2" customWidth="1"/>
    <col min="2" max="2" width="34.21875" style="132" customWidth="1"/>
    <col min="3" max="3" width="11.109375" style="132" bestFit="1" customWidth="1"/>
    <col min="4" max="4" width="7.33203125" style="132" bestFit="1" customWidth="1"/>
    <col min="5" max="5" width="11.109375" style="132" bestFit="1" customWidth="1"/>
    <col min="6" max="6" width="5.33203125" style="132" customWidth="1"/>
    <col min="7" max="7" width="7.33203125" style="132" bestFit="1" customWidth="1"/>
    <col min="8" max="8" width="5.33203125" style="132" customWidth="1"/>
    <col min="9" max="9" width="11.109375" style="132" customWidth="1"/>
    <col min="10" max="10" width="5.33203125" style="132" customWidth="1"/>
    <col min="11" max="11" width="7.33203125" style="132" customWidth="1"/>
    <col min="12" max="12" width="5.33203125" style="132" customWidth="1"/>
    <col min="13" max="13" width="0" style="132" hidden="1" customWidth="1"/>
    <col min="14" max="16384" width="8.88671875" style="132"/>
  </cols>
  <sheetData>
    <row r="1" spans="1:14" ht="18.600000000000001" customHeight="1" thickBot="1" x14ac:dyDescent="0.4">
      <c r="A1" s="388" t="s">
        <v>143</v>
      </c>
      <c r="B1" s="388"/>
      <c r="C1" s="388"/>
      <c r="D1" s="388"/>
      <c r="E1" s="388"/>
      <c r="F1" s="388"/>
      <c r="G1" s="388"/>
      <c r="H1" s="388"/>
      <c r="I1" s="350"/>
      <c r="J1" s="350"/>
      <c r="K1" s="350"/>
      <c r="L1" s="350"/>
    </row>
    <row r="2" spans="1:14" ht="14.4" customHeight="1" thickBot="1" x14ac:dyDescent="0.35">
      <c r="A2" s="239" t="s">
        <v>265</v>
      </c>
      <c r="B2" s="210"/>
      <c r="C2" s="210"/>
      <c r="D2" s="210"/>
      <c r="E2" s="210"/>
      <c r="F2" s="210"/>
      <c r="G2" s="210"/>
      <c r="H2" s="210"/>
    </row>
    <row r="3" spans="1:14" ht="14.4" customHeight="1" thickBot="1" x14ac:dyDescent="0.35">
      <c r="A3" s="146"/>
      <c r="B3" s="146"/>
      <c r="C3" s="405" t="s">
        <v>15</v>
      </c>
      <c r="D3" s="404"/>
      <c r="E3" s="404" t="s">
        <v>16</v>
      </c>
      <c r="F3" s="404"/>
      <c r="G3" s="404"/>
      <c r="H3" s="404"/>
      <c r="I3" s="404" t="s">
        <v>153</v>
      </c>
      <c r="J3" s="404"/>
      <c r="K3" s="404"/>
      <c r="L3" s="40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73">
        <v>29</v>
      </c>
      <c r="B5" s="474" t="s">
        <v>584</v>
      </c>
      <c r="C5" s="477">
        <v>228157.43000000005</v>
      </c>
      <c r="D5" s="477">
        <v>906</v>
      </c>
      <c r="E5" s="477">
        <v>168099.11000000002</v>
      </c>
      <c r="F5" s="547">
        <v>0.73676807281708945</v>
      </c>
      <c r="G5" s="477">
        <v>662</v>
      </c>
      <c r="H5" s="547">
        <v>0.73068432671081673</v>
      </c>
      <c r="I5" s="477">
        <v>60058.320000000007</v>
      </c>
      <c r="J5" s="547">
        <v>0.2632319271829105</v>
      </c>
      <c r="K5" s="477">
        <v>244</v>
      </c>
      <c r="L5" s="547">
        <v>0.26931567328918321</v>
      </c>
      <c r="M5" s="477" t="s">
        <v>69</v>
      </c>
      <c r="N5" s="153"/>
    </row>
    <row r="6" spans="1:14" ht="14.4" customHeight="1" x14ac:dyDescent="0.3">
      <c r="A6" s="473">
        <v>29</v>
      </c>
      <c r="B6" s="474" t="s">
        <v>585</v>
      </c>
      <c r="C6" s="477">
        <v>112255.94</v>
      </c>
      <c r="D6" s="477">
        <v>534</v>
      </c>
      <c r="E6" s="477">
        <v>74894.909999999989</v>
      </c>
      <c r="F6" s="547">
        <v>0.66717992829599915</v>
      </c>
      <c r="G6" s="477">
        <v>366</v>
      </c>
      <c r="H6" s="547">
        <v>0.6853932584269663</v>
      </c>
      <c r="I6" s="477">
        <v>37361.030000000006</v>
      </c>
      <c r="J6" s="547">
        <v>0.33282007170400074</v>
      </c>
      <c r="K6" s="477">
        <v>168</v>
      </c>
      <c r="L6" s="547">
        <v>0.3146067415730337</v>
      </c>
      <c r="M6" s="477" t="s">
        <v>1</v>
      </c>
      <c r="N6" s="153"/>
    </row>
    <row r="7" spans="1:14" ht="14.4" customHeight="1" x14ac:dyDescent="0.3">
      <c r="A7" s="473">
        <v>29</v>
      </c>
      <c r="B7" s="474" t="s">
        <v>586</v>
      </c>
      <c r="C7" s="477">
        <v>0</v>
      </c>
      <c r="D7" s="477">
        <v>9</v>
      </c>
      <c r="E7" s="477">
        <v>0</v>
      </c>
      <c r="F7" s="547" t="s">
        <v>460</v>
      </c>
      <c r="G7" s="477">
        <v>7</v>
      </c>
      <c r="H7" s="547">
        <v>0.77777777777777779</v>
      </c>
      <c r="I7" s="477">
        <v>0</v>
      </c>
      <c r="J7" s="547" t="s">
        <v>460</v>
      </c>
      <c r="K7" s="477">
        <v>2</v>
      </c>
      <c r="L7" s="547">
        <v>0.22222222222222221</v>
      </c>
      <c r="M7" s="477" t="s">
        <v>1</v>
      </c>
      <c r="N7" s="153"/>
    </row>
    <row r="8" spans="1:14" ht="14.4" customHeight="1" x14ac:dyDescent="0.3">
      <c r="A8" s="473">
        <v>29</v>
      </c>
      <c r="B8" s="474" t="s">
        <v>587</v>
      </c>
      <c r="C8" s="477">
        <v>115901.49000000003</v>
      </c>
      <c r="D8" s="477">
        <v>363</v>
      </c>
      <c r="E8" s="477">
        <v>93204.200000000026</v>
      </c>
      <c r="F8" s="547">
        <v>0.80416740112659468</v>
      </c>
      <c r="G8" s="477">
        <v>289</v>
      </c>
      <c r="H8" s="547">
        <v>0.79614325068870528</v>
      </c>
      <c r="I8" s="477">
        <v>22697.290000000005</v>
      </c>
      <c r="J8" s="547">
        <v>0.19583259887340532</v>
      </c>
      <c r="K8" s="477">
        <v>74</v>
      </c>
      <c r="L8" s="547">
        <v>0.20385674931129477</v>
      </c>
      <c r="M8" s="477" t="s">
        <v>1</v>
      </c>
      <c r="N8" s="153"/>
    </row>
    <row r="9" spans="1:14" ht="14.4" customHeight="1" x14ac:dyDescent="0.3">
      <c r="A9" s="473" t="s">
        <v>458</v>
      </c>
      <c r="B9" s="474" t="s">
        <v>3</v>
      </c>
      <c r="C9" s="477">
        <v>228157.43000000005</v>
      </c>
      <c r="D9" s="477">
        <v>906</v>
      </c>
      <c r="E9" s="477">
        <v>168099.11000000002</v>
      </c>
      <c r="F9" s="547">
        <v>0.73676807281708945</v>
      </c>
      <c r="G9" s="477">
        <v>662</v>
      </c>
      <c r="H9" s="547">
        <v>0.73068432671081673</v>
      </c>
      <c r="I9" s="477">
        <v>60058.320000000007</v>
      </c>
      <c r="J9" s="547">
        <v>0.2632319271829105</v>
      </c>
      <c r="K9" s="477">
        <v>244</v>
      </c>
      <c r="L9" s="547">
        <v>0.26931567328918321</v>
      </c>
      <c r="M9" s="477" t="s">
        <v>464</v>
      </c>
      <c r="N9" s="153"/>
    </row>
    <row r="11" spans="1:14" ht="14.4" customHeight="1" x14ac:dyDescent="0.3">
      <c r="A11" s="473">
        <v>29</v>
      </c>
      <c r="B11" s="474" t="s">
        <v>584</v>
      </c>
      <c r="C11" s="477" t="s">
        <v>460</v>
      </c>
      <c r="D11" s="477" t="s">
        <v>460</v>
      </c>
      <c r="E11" s="477" t="s">
        <v>460</v>
      </c>
      <c r="F11" s="547" t="s">
        <v>460</v>
      </c>
      <c r="G11" s="477" t="s">
        <v>460</v>
      </c>
      <c r="H11" s="547" t="s">
        <v>460</v>
      </c>
      <c r="I11" s="477" t="s">
        <v>460</v>
      </c>
      <c r="J11" s="547" t="s">
        <v>460</v>
      </c>
      <c r="K11" s="477" t="s">
        <v>460</v>
      </c>
      <c r="L11" s="547" t="s">
        <v>460</v>
      </c>
      <c r="M11" s="477" t="s">
        <v>69</v>
      </c>
      <c r="N11" s="153"/>
    </row>
    <row r="12" spans="1:14" ht="14.4" customHeight="1" x14ac:dyDescent="0.3">
      <c r="A12" s="473" t="s">
        <v>588</v>
      </c>
      <c r="B12" s="474" t="s">
        <v>585</v>
      </c>
      <c r="C12" s="477">
        <v>112101.57999999999</v>
      </c>
      <c r="D12" s="477">
        <v>533</v>
      </c>
      <c r="E12" s="477">
        <v>74740.549999999988</v>
      </c>
      <c r="F12" s="547">
        <v>0.66672164656376831</v>
      </c>
      <c r="G12" s="477">
        <v>365</v>
      </c>
      <c r="H12" s="547">
        <v>0.6848030018761726</v>
      </c>
      <c r="I12" s="477">
        <v>37361.030000000006</v>
      </c>
      <c r="J12" s="547">
        <v>0.33327835343623174</v>
      </c>
      <c r="K12" s="477">
        <v>168</v>
      </c>
      <c r="L12" s="547">
        <v>0.3151969981238274</v>
      </c>
      <c r="M12" s="477" t="s">
        <v>1</v>
      </c>
      <c r="N12" s="153"/>
    </row>
    <row r="13" spans="1:14" ht="14.4" customHeight="1" x14ac:dyDescent="0.3">
      <c r="A13" s="473" t="s">
        <v>588</v>
      </c>
      <c r="B13" s="474" t="s">
        <v>586</v>
      </c>
      <c r="C13" s="477">
        <v>0</v>
      </c>
      <c r="D13" s="477">
        <v>9</v>
      </c>
      <c r="E13" s="477">
        <v>0</v>
      </c>
      <c r="F13" s="547" t="s">
        <v>460</v>
      </c>
      <c r="G13" s="477">
        <v>7</v>
      </c>
      <c r="H13" s="547">
        <v>0.77777777777777779</v>
      </c>
      <c r="I13" s="477">
        <v>0</v>
      </c>
      <c r="J13" s="547" t="s">
        <v>460</v>
      </c>
      <c r="K13" s="477">
        <v>2</v>
      </c>
      <c r="L13" s="547">
        <v>0.22222222222222221</v>
      </c>
      <c r="M13" s="477" t="s">
        <v>1</v>
      </c>
      <c r="N13" s="153"/>
    </row>
    <row r="14" spans="1:14" ht="14.4" customHeight="1" x14ac:dyDescent="0.3">
      <c r="A14" s="473" t="s">
        <v>588</v>
      </c>
      <c r="B14" s="474" t="s">
        <v>587</v>
      </c>
      <c r="C14" s="477">
        <v>115901.49000000003</v>
      </c>
      <c r="D14" s="477">
        <v>363</v>
      </c>
      <c r="E14" s="477">
        <v>93204.200000000026</v>
      </c>
      <c r="F14" s="547">
        <v>0.80416740112659468</v>
      </c>
      <c r="G14" s="477">
        <v>289</v>
      </c>
      <c r="H14" s="547">
        <v>0.79614325068870528</v>
      </c>
      <c r="I14" s="477">
        <v>22697.290000000005</v>
      </c>
      <c r="J14" s="547">
        <v>0.19583259887340532</v>
      </c>
      <c r="K14" s="477">
        <v>74</v>
      </c>
      <c r="L14" s="547">
        <v>0.20385674931129477</v>
      </c>
      <c r="M14" s="477" t="s">
        <v>1</v>
      </c>
      <c r="N14" s="153"/>
    </row>
    <row r="15" spans="1:14" ht="14.4" customHeight="1" x14ac:dyDescent="0.3">
      <c r="A15" s="473" t="s">
        <v>588</v>
      </c>
      <c r="B15" s="474" t="s">
        <v>589</v>
      </c>
      <c r="C15" s="477">
        <v>228003.07</v>
      </c>
      <c r="D15" s="477">
        <v>905</v>
      </c>
      <c r="E15" s="477">
        <v>167944.75</v>
      </c>
      <c r="F15" s="547">
        <v>0.73658986258386783</v>
      </c>
      <c r="G15" s="477">
        <v>661</v>
      </c>
      <c r="H15" s="547">
        <v>0.73038674033149176</v>
      </c>
      <c r="I15" s="477">
        <v>60058.320000000007</v>
      </c>
      <c r="J15" s="547">
        <v>0.26341013741613217</v>
      </c>
      <c r="K15" s="477">
        <v>244</v>
      </c>
      <c r="L15" s="547">
        <v>0.2696132596685083</v>
      </c>
      <c r="M15" s="477" t="s">
        <v>468</v>
      </c>
      <c r="N15" s="153"/>
    </row>
    <row r="16" spans="1:14" ht="14.4" customHeight="1" x14ac:dyDescent="0.3">
      <c r="A16" s="473" t="s">
        <v>460</v>
      </c>
      <c r="B16" s="474" t="s">
        <v>460</v>
      </c>
      <c r="C16" s="477" t="s">
        <v>460</v>
      </c>
      <c r="D16" s="477" t="s">
        <v>460</v>
      </c>
      <c r="E16" s="477" t="s">
        <v>460</v>
      </c>
      <c r="F16" s="547" t="s">
        <v>460</v>
      </c>
      <c r="G16" s="477" t="s">
        <v>460</v>
      </c>
      <c r="H16" s="547" t="s">
        <v>460</v>
      </c>
      <c r="I16" s="477" t="s">
        <v>460</v>
      </c>
      <c r="J16" s="547" t="s">
        <v>460</v>
      </c>
      <c r="K16" s="477" t="s">
        <v>460</v>
      </c>
      <c r="L16" s="547" t="s">
        <v>460</v>
      </c>
      <c r="M16" s="477" t="s">
        <v>469</v>
      </c>
      <c r="N16" s="153"/>
    </row>
    <row r="17" spans="1:14" ht="14.4" customHeight="1" x14ac:dyDescent="0.3">
      <c r="A17" s="473" t="s">
        <v>590</v>
      </c>
      <c r="B17" s="474" t="s">
        <v>585</v>
      </c>
      <c r="C17" s="477">
        <v>154.36000000000001</v>
      </c>
      <c r="D17" s="477">
        <v>1</v>
      </c>
      <c r="E17" s="477">
        <v>154.36000000000001</v>
      </c>
      <c r="F17" s="547">
        <v>1</v>
      </c>
      <c r="G17" s="477">
        <v>1</v>
      </c>
      <c r="H17" s="547">
        <v>1</v>
      </c>
      <c r="I17" s="477" t="s">
        <v>460</v>
      </c>
      <c r="J17" s="547">
        <v>0</v>
      </c>
      <c r="K17" s="477" t="s">
        <v>460</v>
      </c>
      <c r="L17" s="547">
        <v>0</v>
      </c>
      <c r="M17" s="477" t="s">
        <v>1</v>
      </c>
      <c r="N17" s="153"/>
    </row>
    <row r="18" spans="1:14" ht="14.4" customHeight="1" x14ac:dyDescent="0.3">
      <c r="A18" s="473" t="s">
        <v>590</v>
      </c>
      <c r="B18" s="474" t="s">
        <v>591</v>
      </c>
      <c r="C18" s="477">
        <v>154.36000000000001</v>
      </c>
      <c r="D18" s="477">
        <v>1</v>
      </c>
      <c r="E18" s="477">
        <v>154.36000000000001</v>
      </c>
      <c r="F18" s="547">
        <v>1</v>
      </c>
      <c r="G18" s="477">
        <v>1</v>
      </c>
      <c r="H18" s="547">
        <v>1</v>
      </c>
      <c r="I18" s="477" t="s">
        <v>460</v>
      </c>
      <c r="J18" s="547">
        <v>0</v>
      </c>
      <c r="K18" s="477" t="s">
        <v>460</v>
      </c>
      <c r="L18" s="547">
        <v>0</v>
      </c>
      <c r="M18" s="477" t="s">
        <v>468</v>
      </c>
      <c r="N18" s="153"/>
    </row>
    <row r="19" spans="1:14" ht="14.4" customHeight="1" x14ac:dyDescent="0.3">
      <c r="A19" s="473" t="s">
        <v>460</v>
      </c>
      <c r="B19" s="474" t="s">
        <v>460</v>
      </c>
      <c r="C19" s="477" t="s">
        <v>460</v>
      </c>
      <c r="D19" s="477" t="s">
        <v>460</v>
      </c>
      <c r="E19" s="477" t="s">
        <v>460</v>
      </c>
      <c r="F19" s="547" t="s">
        <v>460</v>
      </c>
      <c r="G19" s="477" t="s">
        <v>460</v>
      </c>
      <c r="H19" s="547" t="s">
        <v>460</v>
      </c>
      <c r="I19" s="477" t="s">
        <v>460</v>
      </c>
      <c r="J19" s="547" t="s">
        <v>460</v>
      </c>
      <c r="K19" s="477" t="s">
        <v>460</v>
      </c>
      <c r="L19" s="547" t="s">
        <v>460</v>
      </c>
      <c r="M19" s="477" t="s">
        <v>469</v>
      </c>
      <c r="N19" s="153"/>
    </row>
    <row r="20" spans="1:14" ht="14.4" customHeight="1" x14ac:dyDescent="0.3">
      <c r="A20" s="473" t="s">
        <v>458</v>
      </c>
      <c r="B20" s="474" t="s">
        <v>592</v>
      </c>
      <c r="C20" s="477">
        <v>228157.43</v>
      </c>
      <c r="D20" s="477">
        <v>906</v>
      </c>
      <c r="E20" s="477">
        <v>168099.11</v>
      </c>
      <c r="F20" s="547">
        <v>0.73676807281708945</v>
      </c>
      <c r="G20" s="477">
        <v>662</v>
      </c>
      <c r="H20" s="547">
        <v>0.73068432671081673</v>
      </c>
      <c r="I20" s="477">
        <v>60058.320000000007</v>
      </c>
      <c r="J20" s="547">
        <v>0.26323192718291055</v>
      </c>
      <c r="K20" s="477">
        <v>244</v>
      </c>
      <c r="L20" s="547">
        <v>0.26931567328918321</v>
      </c>
      <c r="M20" s="477" t="s">
        <v>464</v>
      </c>
      <c r="N20" s="153"/>
    </row>
    <row r="21" spans="1:14" ht="14.4" customHeight="1" x14ac:dyDescent="0.3">
      <c r="A21" s="548" t="s">
        <v>593</v>
      </c>
    </row>
    <row r="22" spans="1:14" ht="14.4" customHeight="1" x14ac:dyDescent="0.3">
      <c r="A22" s="549" t="s">
        <v>594</v>
      </c>
    </row>
    <row r="23" spans="1:14" ht="14.4" customHeight="1" x14ac:dyDescent="0.3">
      <c r="A23" s="548" t="s">
        <v>595</v>
      </c>
    </row>
  </sheetData>
  <autoFilter ref="A4:M4"/>
  <mergeCells count="4">
    <mergeCell ref="E3:H3"/>
    <mergeCell ref="C3:D3"/>
    <mergeCell ref="I3:L3"/>
    <mergeCell ref="A1:L1"/>
  </mergeCells>
  <conditionalFormatting sqref="F4 F10 F21:F1048576">
    <cfRule type="cellIs" dxfId="42" priority="15" stopIfTrue="1" operator="lessThan">
      <formula>0.6</formula>
    </cfRule>
  </conditionalFormatting>
  <conditionalFormatting sqref="B5:B9">
    <cfRule type="expression" dxfId="41" priority="10">
      <formula>AND(LEFT(M5,6)&lt;&gt;"mezera",M5&lt;&gt;"")</formula>
    </cfRule>
  </conditionalFormatting>
  <conditionalFormatting sqref="A5:A9">
    <cfRule type="expression" dxfId="40" priority="8">
      <formula>AND(M5&lt;&gt;"",M5&lt;&gt;"mezeraKL")</formula>
    </cfRule>
  </conditionalFormatting>
  <conditionalFormatting sqref="F5:F9">
    <cfRule type="cellIs" dxfId="39" priority="7" operator="lessThan">
      <formula>0.6</formula>
    </cfRule>
  </conditionalFormatting>
  <conditionalFormatting sqref="B5:L9">
    <cfRule type="expression" dxfId="38" priority="9">
      <formula>OR($M5="KL",$M5="SumaKL")</formula>
    </cfRule>
    <cfRule type="expression" dxfId="37" priority="11">
      <formula>$M5="SumaNS"</formula>
    </cfRule>
  </conditionalFormatting>
  <conditionalFormatting sqref="A5:L9">
    <cfRule type="expression" dxfId="36" priority="12">
      <formula>$M5&lt;&gt;""</formula>
    </cfRule>
  </conditionalFormatting>
  <conditionalFormatting sqref="B11:B20">
    <cfRule type="expression" dxfId="35" priority="4">
      <formula>AND(LEFT(M11,6)&lt;&gt;"mezera",M11&lt;&gt;"")</formula>
    </cfRule>
  </conditionalFormatting>
  <conditionalFormatting sqref="A11:A20">
    <cfRule type="expression" dxfId="34" priority="2">
      <formula>AND(M11&lt;&gt;"",M11&lt;&gt;"mezeraKL")</formula>
    </cfRule>
  </conditionalFormatting>
  <conditionalFormatting sqref="F11:F20">
    <cfRule type="cellIs" dxfId="33" priority="1" operator="lessThan">
      <formula>0.6</formula>
    </cfRule>
  </conditionalFormatting>
  <conditionalFormatting sqref="B11:L20">
    <cfRule type="expression" dxfId="32" priority="3">
      <formula>OR($M11="KL",$M11="SumaKL")</formula>
    </cfRule>
    <cfRule type="expression" dxfId="31" priority="5">
      <formula>$M11="SumaNS"</formula>
    </cfRule>
  </conditionalFormatting>
  <conditionalFormatting sqref="A11:L20">
    <cfRule type="expression" dxfId="30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2" customWidth="1"/>
    <col min="2" max="2" width="11.109375" style="211" bestFit="1" customWidth="1"/>
    <col min="3" max="3" width="11.109375" style="132" hidden="1" customWidth="1"/>
    <col min="4" max="4" width="7.33203125" style="211" bestFit="1" customWidth="1"/>
    <col min="5" max="5" width="7.33203125" style="132" hidden="1" customWidth="1"/>
    <col min="6" max="6" width="11.109375" style="211" bestFit="1" customWidth="1"/>
    <col min="7" max="7" width="5.33203125" style="214" customWidth="1"/>
    <col min="8" max="8" width="7.33203125" style="211" bestFit="1" customWidth="1"/>
    <col min="9" max="9" width="5.33203125" style="214" customWidth="1"/>
    <col min="10" max="10" width="11.109375" style="211" customWidth="1"/>
    <col min="11" max="11" width="5.33203125" style="214" customWidth="1"/>
    <col min="12" max="12" width="7.33203125" style="211" customWidth="1"/>
    <col min="13" max="13" width="5.33203125" style="214" customWidth="1"/>
    <col min="14" max="14" width="0" style="132" hidden="1" customWidth="1"/>
    <col min="15" max="16384" width="8.88671875" style="132"/>
  </cols>
  <sheetData>
    <row r="1" spans="1:13" ht="18.600000000000001" customHeight="1" thickBot="1" x14ac:dyDescent="0.4">
      <c r="A1" s="388" t="s">
        <v>154</v>
      </c>
      <c r="B1" s="388"/>
      <c r="C1" s="388"/>
      <c r="D1" s="388"/>
      <c r="E1" s="388"/>
      <c r="F1" s="388"/>
      <c r="G1" s="388"/>
      <c r="H1" s="388"/>
      <c r="I1" s="388"/>
      <c r="J1" s="350"/>
      <c r="K1" s="350"/>
      <c r="L1" s="350"/>
      <c r="M1" s="350"/>
    </row>
    <row r="2" spans="1:13" ht="14.4" customHeight="1" thickBot="1" x14ac:dyDescent="0.35">
      <c r="A2" s="239" t="s">
        <v>265</v>
      </c>
      <c r="B2" s="218"/>
      <c r="C2" s="210"/>
      <c r="D2" s="218"/>
      <c r="E2" s="210"/>
      <c r="F2" s="218"/>
      <c r="G2" s="219"/>
      <c r="H2" s="218"/>
      <c r="I2" s="219"/>
    </row>
    <row r="3" spans="1:13" ht="14.4" customHeight="1" thickBot="1" x14ac:dyDescent="0.35">
      <c r="A3" s="146"/>
      <c r="B3" s="405" t="s">
        <v>15</v>
      </c>
      <c r="C3" s="407"/>
      <c r="D3" s="404"/>
      <c r="E3" s="145"/>
      <c r="F3" s="404" t="s">
        <v>16</v>
      </c>
      <c r="G3" s="404"/>
      <c r="H3" s="404"/>
      <c r="I3" s="404"/>
      <c r="J3" s="404" t="s">
        <v>153</v>
      </c>
      <c r="K3" s="404"/>
      <c r="L3" s="404"/>
      <c r="M3" s="406"/>
    </row>
    <row r="4" spans="1:13" ht="14.4" customHeight="1" thickBot="1" x14ac:dyDescent="0.35">
      <c r="A4" s="526" t="s">
        <v>140</v>
      </c>
      <c r="B4" s="527" t="s">
        <v>19</v>
      </c>
      <c r="C4" s="553"/>
      <c r="D4" s="527" t="s">
        <v>20</v>
      </c>
      <c r="E4" s="553"/>
      <c r="F4" s="527" t="s">
        <v>19</v>
      </c>
      <c r="G4" s="530" t="s">
        <v>2</v>
      </c>
      <c r="H4" s="527" t="s">
        <v>20</v>
      </c>
      <c r="I4" s="530" t="s">
        <v>2</v>
      </c>
      <c r="J4" s="527" t="s">
        <v>19</v>
      </c>
      <c r="K4" s="530" t="s">
        <v>2</v>
      </c>
      <c r="L4" s="527" t="s">
        <v>20</v>
      </c>
      <c r="M4" s="531" t="s">
        <v>2</v>
      </c>
    </row>
    <row r="5" spans="1:13" ht="14.4" customHeight="1" x14ac:dyDescent="0.3">
      <c r="A5" s="550" t="s">
        <v>596</v>
      </c>
      <c r="B5" s="541">
        <v>69380.63</v>
      </c>
      <c r="C5" s="485">
        <v>1</v>
      </c>
      <c r="D5" s="554">
        <v>252</v>
      </c>
      <c r="E5" s="557" t="s">
        <v>596</v>
      </c>
      <c r="F5" s="541">
        <v>49646.05</v>
      </c>
      <c r="G5" s="509">
        <v>0.71556066873419855</v>
      </c>
      <c r="H5" s="489">
        <v>188</v>
      </c>
      <c r="I5" s="532">
        <v>0.74603174603174605</v>
      </c>
      <c r="J5" s="560">
        <v>19734.580000000002</v>
      </c>
      <c r="K5" s="509">
        <v>0.28443933126580145</v>
      </c>
      <c r="L5" s="489">
        <v>64</v>
      </c>
      <c r="M5" s="532">
        <v>0.25396825396825395</v>
      </c>
    </row>
    <row r="6" spans="1:13" ht="14.4" customHeight="1" x14ac:dyDescent="0.3">
      <c r="A6" s="551" t="s">
        <v>597</v>
      </c>
      <c r="B6" s="542">
        <v>27953.659999999996</v>
      </c>
      <c r="C6" s="492">
        <v>1</v>
      </c>
      <c r="D6" s="555">
        <v>86</v>
      </c>
      <c r="E6" s="558" t="s">
        <v>597</v>
      </c>
      <c r="F6" s="542">
        <v>23124.579999999998</v>
      </c>
      <c r="G6" s="510">
        <v>0.82724695084650812</v>
      </c>
      <c r="H6" s="496">
        <v>69</v>
      </c>
      <c r="I6" s="533">
        <v>0.80232558139534882</v>
      </c>
      <c r="J6" s="561">
        <v>4829.08</v>
      </c>
      <c r="K6" s="510">
        <v>0.17275304915349191</v>
      </c>
      <c r="L6" s="496">
        <v>17</v>
      </c>
      <c r="M6" s="533">
        <v>0.19767441860465115</v>
      </c>
    </row>
    <row r="7" spans="1:13" ht="14.4" customHeight="1" x14ac:dyDescent="0.3">
      <c r="A7" s="551" t="s">
        <v>598</v>
      </c>
      <c r="B7" s="542">
        <v>16438.11</v>
      </c>
      <c r="C7" s="492">
        <v>1</v>
      </c>
      <c r="D7" s="555">
        <v>70</v>
      </c>
      <c r="E7" s="558" t="s">
        <v>598</v>
      </c>
      <c r="F7" s="542">
        <v>12789.970000000001</v>
      </c>
      <c r="G7" s="510">
        <v>0.77806815990402789</v>
      </c>
      <c r="H7" s="496">
        <v>45</v>
      </c>
      <c r="I7" s="533">
        <v>0.6428571428571429</v>
      </c>
      <c r="J7" s="561">
        <v>3648.14</v>
      </c>
      <c r="K7" s="510">
        <v>0.22193184009597208</v>
      </c>
      <c r="L7" s="496">
        <v>25</v>
      </c>
      <c r="M7" s="533">
        <v>0.35714285714285715</v>
      </c>
    </row>
    <row r="8" spans="1:13" ht="14.4" customHeight="1" x14ac:dyDescent="0.3">
      <c r="A8" s="551" t="s">
        <v>599</v>
      </c>
      <c r="B8" s="542">
        <v>4412.05</v>
      </c>
      <c r="C8" s="492">
        <v>1</v>
      </c>
      <c r="D8" s="555">
        <v>14</v>
      </c>
      <c r="E8" s="558" t="s">
        <v>599</v>
      </c>
      <c r="F8" s="542">
        <v>4163.96</v>
      </c>
      <c r="G8" s="510">
        <v>0.94376990287961371</v>
      </c>
      <c r="H8" s="496">
        <v>12</v>
      </c>
      <c r="I8" s="533">
        <v>0.8571428571428571</v>
      </c>
      <c r="J8" s="561">
        <v>248.09</v>
      </c>
      <c r="K8" s="510">
        <v>5.6230097120386215E-2</v>
      </c>
      <c r="L8" s="496">
        <v>2</v>
      </c>
      <c r="M8" s="533">
        <v>0.14285714285714285</v>
      </c>
    </row>
    <row r="9" spans="1:13" ht="14.4" customHeight="1" x14ac:dyDescent="0.3">
      <c r="A9" s="551" t="s">
        <v>600</v>
      </c>
      <c r="B9" s="542">
        <v>52845.119999999995</v>
      </c>
      <c r="C9" s="492">
        <v>1</v>
      </c>
      <c r="D9" s="555">
        <v>216</v>
      </c>
      <c r="E9" s="558" t="s">
        <v>600</v>
      </c>
      <c r="F9" s="542">
        <v>38843.119999999995</v>
      </c>
      <c r="G9" s="510">
        <v>0.7350370289631285</v>
      </c>
      <c r="H9" s="496">
        <v>156</v>
      </c>
      <c r="I9" s="533">
        <v>0.72222222222222221</v>
      </c>
      <c r="J9" s="561">
        <v>14002.000000000002</v>
      </c>
      <c r="K9" s="510">
        <v>0.26496297103687155</v>
      </c>
      <c r="L9" s="496">
        <v>60</v>
      </c>
      <c r="M9" s="533">
        <v>0.27777777777777779</v>
      </c>
    </row>
    <row r="10" spans="1:13" ht="14.4" customHeight="1" x14ac:dyDescent="0.3">
      <c r="A10" s="551" t="s">
        <v>601</v>
      </c>
      <c r="B10" s="542">
        <v>20076.269999999997</v>
      </c>
      <c r="C10" s="492">
        <v>1</v>
      </c>
      <c r="D10" s="555">
        <v>105</v>
      </c>
      <c r="E10" s="558" t="s">
        <v>601</v>
      </c>
      <c r="F10" s="542">
        <v>14768.349999999999</v>
      </c>
      <c r="G10" s="510">
        <v>0.73561224271241621</v>
      </c>
      <c r="H10" s="496">
        <v>73</v>
      </c>
      <c r="I10" s="533">
        <v>0.69523809523809521</v>
      </c>
      <c r="J10" s="561">
        <v>5307.92</v>
      </c>
      <c r="K10" s="510">
        <v>0.26438775728758385</v>
      </c>
      <c r="L10" s="496">
        <v>32</v>
      </c>
      <c r="M10" s="533">
        <v>0.30476190476190479</v>
      </c>
    </row>
    <row r="11" spans="1:13" ht="14.4" customHeight="1" x14ac:dyDescent="0.3">
      <c r="A11" s="551" t="s">
        <v>602</v>
      </c>
      <c r="B11" s="542">
        <v>19465.239999999998</v>
      </c>
      <c r="C11" s="492">
        <v>1</v>
      </c>
      <c r="D11" s="555">
        <v>97</v>
      </c>
      <c r="E11" s="558" t="s">
        <v>602</v>
      </c>
      <c r="F11" s="542">
        <v>16017.429999999998</v>
      </c>
      <c r="G11" s="510">
        <v>0.82287349141341182</v>
      </c>
      <c r="H11" s="496">
        <v>74</v>
      </c>
      <c r="I11" s="533">
        <v>0.76288659793814428</v>
      </c>
      <c r="J11" s="561">
        <v>3447.81</v>
      </c>
      <c r="K11" s="510">
        <v>0.17712650858658821</v>
      </c>
      <c r="L11" s="496">
        <v>23</v>
      </c>
      <c r="M11" s="533">
        <v>0.23711340206185566</v>
      </c>
    </row>
    <row r="12" spans="1:13" ht="14.4" customHeight="1" x14ac:dyDescent="0.3">
      <c r="A12" s="551" t="s">
        <v>603</v>
      </c>
      <c r="B12" s="542">
        <v>5934.01</v>
      </c>
      <c r="C12" s="492">
        <v>1</v>
      </c>
      <c r="D12" s="555">
        <v>11</v>
      </c>
      <c r="E12" s="558" t="s">
        <v>603</v>
      </c>
      <c r="F12" s="542">
        <v>1517.57</v>
      </c>
      <c r="G12" s="510">
        <v>0.25574105874442404</v>
      </c>
      <c r="H12" s="496">
        <v>6</v>
      </c>
      <c r="I12" s="533">
        <v>0.54545454545454541</v>
      </c>
      <c r="J12" s="561">
        <v>4416.4400000000005</v>
      </c>
      <c r="K12" s="510">
        <v>0.74425894125557601</v>
      </c>
      <c r="L12" s="496">
        <v>5</v>
      </c>
      <c r="M12" s="533">
        <v>0.45454545454545453</v>
      </c>
    </row>
    <row r="13" spans="1:13" ht="14.4" customHeight="1" thickBot="1" x14ac:dyDescent="0.35">
      <c r="A13" s="552" t="s">
        <v>604</v>
      </c>
      <c r="B13" s="543">
        <v>11652.34</v>
      </c>
      <c r="C13" s="499">
        <v>1</v>
      </c>
      <c r="D13" s="556">
        <v>55</v>
      </c>
      <c r="E13" s="559" t="s">
        <v>604</v>
      </c>
      <c r="F13" s="543">
        <v>7228.08</v>
      </c>
      <c r="G13" s="511">
        <v>0.62031145675460897</v>
      </c>
      <c r="H13" s="503">
        <v>39</v>
      </c>
      <c r="I13" s="534">
        <v>0.70909090909090911</v>
      </c>
      <c r="J13" s="562">
        <v>4424.26</v>
      </c>
      <c r="K13" s="511">
        <v>0.37968854324539109</v>
      </c>
      <c r="L13" s="503">
        <v>16</v>
      </c>
      <c r="M13" s="534">
        <v>0.29090909090909089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9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6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2" hidden="1" customWidth="1" outlineLevel="1"/>
    <col min="2" max="2" width="28.33203125" style="132" hidden="1" customWidth="1" outlineLevel="1"/>
    <col min="3" max="3" width="9" style="132" customWidth="1" collapsed="1"/>
    <col min="4" max="4" width="18.77734375" style="222" customWidth="1"/>
    <col min="5" max="5" width="13.5546875" style="212" customWidth="1"/>
    <col min="6" max="6" width="6" style="132" bestFit="1" customWidth="1"/>
    <col min="7" max="7" width="8.77734375" style="132" customWidth="1"/>
    <col min="8" max="8" width="5" style="132" bestFit="1" customWidth="1"/>
    <col min="9" max="9" width="8.5546875" style="132" hidden="1" customWidth="1" outlineLevel="1"/>
    <col min="10" max="10" width="25.77734375" style="132" customWidth="1" collapsed="1"/>
    <col min="11" max="11" width="8.77734375" style="132" customWidth="1"/>
    <col min="12" max="12" width="7.77734375" style="213" customWidth="1"/>
    <col min="13" max="13" width="11.109375" style="213" customWidth="1"/>
    <col min="14" max="14" width="7.77734375" style="132" customWidth="1"/>
    <col min="15" max="15" width="7.77734375" style="223" customWidth="1"/>
    <col min="16" max="16" width="11.109375" style="213" customWidth="1"/>
    <col min="17" max="17" width="5.44140625" style="214" bestFit="1" customWidth="1"/>
    <col min="18" max="18" width="7.77734375" style="132" customWidth="1"/>
    <col min="19" max="19" width="5.44140625" style="214" bestFit="1" customWidth="1"/>
    <col min="20" max="20" width="7.77734375" style="223" customWidth="1"/>
    <col min="21" max="21" width="5.44140625" style="214" bestFit="1" customWidth="1"/>
    <col min="22" max="16384" width="8.88671875" style="132"/>
  </cols>
  <sheetData>
    <row r="1" spans="1:21" ht="18.600000000000001" customHeight="1" thickBot="1" x14ac:dyDescent="0.4">
      <c r="A1" s="379" t="s">
        <v>1149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</row>
    <row r="2" spans="1:21" ht="14.4" customHeight="1" thickBot="1" x14ac:dyDescent="0.35">
      <c r="A2" s="239" t="s">
        <v>265</v>
      </c>
      <c r="B2" s="220"/>
      <c r="C2" s="210"/>
      <c r="D2" s="210"/>
      <c r="E2" s="221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4.4" customHeight="1" thickBot="1" x14ac:dyDescent="0.35">
      <c r="A3" s="411"/>
      <c r="B3" s="412"/>
      <c r="C3" s="412"/>
      <c r="D3" s="412"/>
      <c r="E3" s="412"/>
      <c r="F3" s="412"/>
      <c r="G3" s="412"/>
      <c r="H3" s="412"/>
      <c r="I3" s="412"/>
      <c r="J3" s="412"/>
      <c r="K3" s="413" t="s">
        <v>132</v>
      </c>
      <c r="L3" s="414"/>
      <c r="M3" s="66">
        <f>SUBTOTAL(9,M7:M1048576)</f>
        <v>228157.42999999991</v>
      </c>
      <c r="N3" s="66">
        <f>SUBTOTAL(9,N7:N1048576)</f>
        <v>1240</v>
      </c>
      <c r="O3" s="66">
        <f>SUBTOTAL(9,O7:O1048576)</f>
        <v>906</v>
      </c>
      <c r="P3" s="66">
        <f>SUBTOTAL(9,P7:P1048576)</f>
        <v>168099.1099999999</v>
      </c>
      <c r="Q3" s="67">
        <f>IF(M3=0,0,P3/M3)</f>
        <v>0.73676807281708934</v>
      </c>
      <c r="R3" s="66">
        <f>SUBTOTAL(9,R7:R1048576)</f>
        <v>904</v>
      </c>
      <c r="S3" s="67">
        <f>IF(N3=0,0,R3/N3)</f>
        <v>0.7290322580645161</v>
      </c>
      <c r="T3" s="66">
        <f>SUBTOTAL(9,T7:T1048576)</f>
        <v>662</v>
      </c>
      <c r="U3" s="68">
        <f>IF(O3=0,0,T3/O3)</f>
        <v>0.73068432671081673</v>
      </c>
    </row>
    <row r="4" spans="1:21" ht="14.4" customHeight="1" x14ac:dyDescent="0.3">
      <c r="A4" s="69"/>
      <c r="B4" s="70"/>
      <c r="C4" s="70"/>
      <c r="D4" s="71"/>
      <c r="E4" s="146"/>
      <c r="F4" s="70"/>
      <c r="G4" s="70"/>
      <c r="H4" s="70"/>
      <c r="I4" s="70"/>
      <c r="J4" s="70"/>
      <c r="K4" s="70"/>
      <c r="L4" s="70"/>
      <c r="M4" s="415" t="s">
        <v>15</v>
      </c>
      <c r="N4" s="416"/>
      <c r="O4" s="416"/>
      <c r="P4" s="417" t="s">
        <v>21</v>
      </c>
      <c r="Q4" s="416"/>
      <c r="R4" s="416"/>
      <c r="S4" s="416"/>
      <c r="T4" s="416"/>
      <c r="U4" s="418"/>
    </row>
    <row r="5" spans="1:21" ht="14.4" customHeight="1" thickBot="1" x14ac:dyDescent="0.35">
      <c r="A5" s="72"/>
      <c r="B5" s="73"/>
      <c r="C5" s="70"/>
      <c r="D5" s="71"/>
      <c r="E5" s="146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408" t="s">
        <v>22</v>
      </c>
      <c r="Q5" s="409"/>
      <c r="R5" s="408" t="s">
        <v>13</v>
      </c>
      <c r="S5" s="409"/>
      <c r="T5" s="408" t="s">
        <v>20</v>
      </c>
      <c r="U5" s="410"/>
    </row>
    <row r="6" spans="1:21" s="212" customFormat="1" ht="14.4" customHeight="1" thickBot="1" x14ac:dyDescent="0.35">
      <c r="A6" s="563" t="s">
        <v>23</v>
      </c>
      <c r="B6" s="564" t="s">
        <v>5</v>
      </c>
      <c r="C6" s="563" t="s">
        <v>24</v>
      </c>
      <c r="D6" s="564" t="s">
        <v>6</v>
      </c>
      <c r="E6" s="564" t="s">
        <v>156</v>
      </c>
      <c r="F6" s="564" t="s">
        <v>25</v>
      </c>
      <c r="G6" s="564" t="s">
        <v>26</v>
      </c>
      <c r="H6" s="564" t="s">
        <v>8</v>
      </c>
      <c r="I6" s="564" t="s">
        <v>10</v>
      </c>
      <c r="J6" s="564" t="s">
        <v>11</v>
      </c>
      <c r="K6" s="564" t="s">
        <v>12</v>
      </c>
      <c r="L6" s="564" t="s">
        <v>27</v>
      </c>
      <c r="M6" s="565" t="s">
        <v>14</v>
      </c>
      <c r="N6" s="566" t="s">
        <v>28</v>
      </c>
      <c r="O6" s="566" t="s">
        <v>28</v>
      </c>
      <c r="P6" s="566" t="s">
        <v>14</v>
      </c>
      <c r="Q6" s="566" t="s">
        <v>2</v>
      </c>
      <c r="R6" s="566" t="s">
        <v>28</v>
      </c>
      <c r="S6" s="566" t="s">
        <v>2</v>
      </c>
      <c r="T6" s="566" t="s">
        <v>28</v>
      </c>
      <c r="U6" s="567" t="s">
        <v>2</v>
      </c>
    </row>
    <row r="7" spans="1:21" ht="14.4" customHeight="1" x14ac:dyDescent="0.3">
      <c r="A7" s="568">
        <v>29</v>
      </c>
      <c r="B7" s="569" t="s">
        <v>584</v>
      </c>
      <c r="C7" s="569" t="s">
        <v>588</v>
      </c>
      <c r="D7" s="570" t="s">
        <v>1147</v>
      </c>
      <c r="E7" s="571" t="s">
        <v>596</v>
      </c>
      <c r="F7" s="569" t="s">
        <v>585</v>
      </c>
      <c r="G7" s="569" t="s">
        <v>605</v>
      </c>
      <c r="H7" s="569" t="s">
        <v>460</v>
      </c>
      <c r="I7" s="569" t="s">
        <v>606</v>
      </c>
      <c r="J7" s="569" t="s">
        <v>607</v>
      </c>
      <c r="K7" s="569" t="s">
        <v>608</v>
      </c>
      <c r="L7" s="572">
        <v>0</v>
      </c>
      <c r="M7" s="572">
        <v>0</v>
      </c>
      <c r="N7" s="569">
        <v>2</v>
      </c>
      <c r="O7" s="573">
        <v>1</v>
      </c>
      <c r="P7" s="572"/>
      <c r="Q7" s="574"/>
      <c r="R7" s="569"/>
      <c r="S7" s="574">
        <v>0</v>
      </c>
      <c r="T7" s="573"/>
      <c r="U7" s="125">
        <v>0</v>
      </c>
    </row>
    <row r="8" spans="1:21" ht="14.4" customHeight="1" x14ac:dyDescent="0.3">
      <c r="A8" s="491">
        <v>29</v>
      </c>
      <c r="B8" s="492" t="s">
        <v>584</v>
      </c>
      <c r="C8" s="492" t="s">
        <v>588</v>
      </c>
      <c r="D8" s="575" t="s">
        <v>1147</v>
      </c>
      <c r="E8" s="576" t="s">
        <v>596</v>
      </c>
      <c r="F8" s="492" t="s">
        <v>585</v>
      </c>
      <c r="G8" s="492" t="s">
        <v>609</v>
      </c>
      <c r="H8" s="492" t="s">
        <v>507</v>
      </c>
      <c r="I8" s="492" t="s">
        <v>610</v>
      </c>
      <c r="J8" s="492" t="s">
        <v>611</v>
      </c>
      <c r="K8" s="492" t="s">
        <v>612</v>
      </c>
      <c r="L8" s="493">
        <v>154.36000000000001</v>
      </c>
      <c r="M8" s="493">
        <v>1543.6000000000001</v>
      </c>
      <c r="N8" s="492">
        <v>10</v>
      </c>
      <c r="O8" s="577">
        <v>9.5</v>
      </c>
      <c r="P8" s="493">
        <v>617.44000000000005</v>
      </c>
      <c r="Q8" s="510">
        <v>0.4</v>
      </c>
      <c r="R8" s="492">
        <v>4</v>
      </c>
      <c r="S8" s="510">
        <v>0.4</v>
      </c>
      <c r="T8" s="577">
        <v>3.5</v>
      </c>
      <c r="U8" s="533">
        <v>0.36842105263157893</v>
      </c>
    </row>
    <row r="9" spans="1:21" ht="14.4" customHeight="1" x14ac:dyDescent="0.3">
      <c r="A9" s="491">
        <v>29</v>
      </c>
      <c r="B9" s="492" t="s">
        <v>584</v>
      </c>
      <c r="C9" s="492" t="s">
        <v>588</v>
      </c>
      <c r="D9" s="575" t="s">
        <v>1147</v>
      </c>
      <c r="E9" s="576" t="s">
        <v>596</v>
      </c>
      <c r="F9" s="492" t="s">
        <v>585</v>
      </c>
      <c r="G9" s="492" t="s">
        <v>609</v>
      </c>
      <c r="H9" s="492" t="s">
        <v>460</v>
      </c>
      <c r="I9" s="492" t="s">
        <v>613</v>
      </c>
      <c r="J9" s="492" t="s">
        <v>614</v>
      </c>
      <c r="K9" s="492" t="s">
        <v>615</v>
      </c>
      <c r="L9" s="493">
        <v>75.73</v>
      </c>
      <c r="M9" s="493">
        <v>151.46</v>
      </c>
      <c r="N9" s="492">
        <v>2</v>
      </c>
      <c r="O9" s="577">
        <v>2</v>
      </c>
      <c r="P9" s="493">
        <v>151.46</v>
      </c>
      <c r="Q9" s="510">
        <v>1</v>
      </c>
      <c r="R9" s="492">
        <v>2</v>
      </c>
      <c r="S9" s="510">
        <v>1</v>
      </c>
      <c r="T9" s="577">
        <v>2</v>
      </c>
      <c r="U9" s="533">
        <v>1</v>
      </c>
    </row>
    <row r="10" spans="1:21" ht="14.4" customHeight="1" x14ac:dyDescent="0.3">
      <c r="A10" s="491">
        <v>29</v>
      </c>
      <c r="B10" s="492" t="s">
        <v>584</v>
      </c>
      <c r="C10" s="492" t="s">
        <v>588</v>
      </c>
      <c r="D10" s="575" t="s">
        <v>1147</v>
      </c>
      <c r="E10" s="576" t="s">
        <v>596</v>
      </c>
      <c r="F10" s="492" t="s">
        <v>585</v>
      </c>
      <c r="G10" s="492" t="s">
        <v>609</v>
      </c>
      <c r="H10" s="492" t="s">
        <v>507</v>
      </c>
      <c r="I10" s="492" t="s">
        <v>616</v>
      </c>
      <c r="J10" s="492" t="s">
        <v>617</v>
      </c>
      <c r="K10" s="492" t="s">
        <v>618</v>
      </c>
      <c r="L10" s="493">
        <v>111.22</v>
      </c>
      <c r="M10" s="493">
        <v>111.22</v>
      </c>
      <c r="N10" s="492">
        <v>1</v>
      </c>
      <c r="O10" s="577">
        <v>1</v>
      </c>
      <c r="P10" s="493">
        <v>111.22</v>
      </c>
      <c r="Q10" s="510">
        <v>1</v>
      </c>
      <c r="R10" s="492">
        <v>1</v>
      </c>
      <c r="S10" s="510">
        <v>1</v>
      </c>
      <c r="T10" s="577">
        <v>1</v>
      </c>
      <c r="U10" s="533">
        <v>1</v>
      </c>
    </row>
    <row r="11" spans="1:21" ht="14.4" customHeight="1" x14ac:dyDescent="0.3">
      <c r="A11" s="491">
        <v>29</v>
      </c>
      <c r="B11" s="492" t="s">
        <v>584</v>
      </c>
      <c r="C11" s="492" t="s">
        <v>588</v>
      </c>
      <c r="D11" s="575" t="s">
        <v>1147</v>
      </c>
      <c r="E11" s="576" t="s">
        <v>596</v>
      </c>
      <c r="F11" s="492" t="s">
        <v>585</v>
      </c>
      <c r="G11" s="492" t="s">
        <v>609</v>
      </c>
      <c r="H11" s="492" t="s">
        <v>460</v>
      </c>
      <c r="I11" s="492" t="s">
        <v>619</v>
      </c>
      <c r="J11" s="492" t="s">
        <v>611</v>
      </c>
      <c r="K11" s="492" t="s">
        <v>612</v>
      </c>
      <c r="L11" s="493">
        <v>154.36000000000001</v>
      </c>
      <c r="M11" s="493">
        <v>154.36000000000001</v>
      </c>
      <c r="N11" s="492">
        <v>1</v>
      </c>
      <c r="O11" s="577">
        <v>1</v>
      </c>
      <c r="P11" s="493">
        <v>154.36000000000001</v>
      </c>
      <c r="Q11" s="510">
        <v>1</v>
      </c>
      <c r="R11" s="492">
        <v>1</v>
      </c>
      <c r="S11" s="510">
        <v>1</v>
      </c>
      <c r="T11" s="577">
        <v>1</v>
      </c>
      <c r="U11" s="533">
        <v>1</v>
      </c>
    </row>
    <row r="12" spans="1:21" ht="14.4" customHeight="1" x14ac:dyDescent="0.3">
      <c r="A12" s="491">
        <v>29</v>
      </c>
      <c r="B12" s="492" t="s">
        <v>584</v>
      </c>
      <c r="C12" s="492" t="s">
        <v>588</v>
      </c>
      <c r="D12" s="575" t="s">
        <v>1147</v>
      </c>
      <c r="E12" s="576" t="s">
        <v>596</v>
      </c>
      <c r="F12" s="492" t="s">
        <v>585</v>
      </c>
      <c r="G12" s="492" t="s">
        <v>620</v>
      </c>
      <c r="H12" s="492" t="s">
        <v>460</v>
      </c>
      <c r="I12" s="492" t="s">
        <v>621</v>
      </c>
      <c r="J12" s="492" t="s">
        <v>622</v>
      </c>
      <c r="K12" s="492" t="s">
        <v>623</v>
      </c>
      <c r="L12" s="493">
        <v>0</v>
      </c>
      <c r="M12" s="493">
        <v>0</v>
      </c>
      <c r="N12" s="492">
        <v>2</v>
      </c>
      <c r="O12" s="577">
        <v>2</v>
      </c>
      <c r="P12" s="493">
        <v>0</v>
      </c>
      <c r="Q12" s="510"/>
      <c r="R12" s="492">
        <v>2</v>
      </c>
      <c r="S12" s="510">
        <v>1</v>
      </c>
      <c r="T12" s="577">
        <v>2</v>
      </c>
      <c r="U12" s="533">
        <v>1</v>
      </c>
    </row>
    <row r="13" spans="1:21" ht="14.4" customHeight="1" x14ac:dyDescent="0.3">
      <c r="A13" s="491">
        <v>29</v>
      </c>
      <c r="B13" s="492" t="s">
        <v>584</v>
      </c>
      <c r="C13" s="492" t="s">
        <v>588</v>
      </c>
      <c r="D13" s="575" t="s">
        <v>1147</v>
      </c>
      <c r="E13" s="576" t="s">
        <v>596</v>
      </c>
      <c r="F13" s="492" t="s">
        <v>585</v>
      </c>
      <c r="G13" s="492" t="s">
        <v>620</v>
      </c>
      <c r="H13" s="492" t="s">
        <v>460</v>
      </c>
      <c r="I13" s="492" t="s">
        <v>624</v>
      </c>
      <c r="J13" s="492" t="s">
        <v>622</v>
      </c>
      <c r="K13" s="492" t="s">
        <v>625</v>
      </c>
      <c r="L13" s="493">
        <v>210.08</v>
      </c>
      <c r="M13" s="493">
        <v>210.08</v>
      </c>
      <c r="N13" s="492">
        <v>1</v>
      </c>
      <c r="O13" s="577">
        <v>1</v>
      </c>
      <c r="P13" s="493">
        <v>210.08</v>
      </c>
      <c r="Q13" s="510">
        <v>1</v>
      </c>
      <c r="R13" s="492">
        <v>1</v>
      </c>
      <c r="S13" s="510">
        <v>1</v>
      </c>
      <c r="T13" s="577">
        <v>1</v>
      </c>
      <c r="U13" s="533">
        <v>1</v>
      </c>
    </row>
    <row r="14" spans="1:21" ht="14.4" customHeight="1" x14ac:dyDescent="0.3">
      <c r="A14" s="491">
        <v>29</v>
      </c>
      <c r="B14" s="492" t="s">
        <v>584</v>
      </c>
      <c r="C14" s="492" t="s">
        <v>588</v>
      </c>
      <c r="D14" s="575" t="s">
        <v>1147</v>
      </c>
      <c r="E14" s="576" t="s">
        <v>596</v>
      </c>
      <c r="F14" s="492" t="s">
        <v>585</v>
      </c>
      <c r="G14" s="492" t="s">
        <v>626</v>
      </c>
      <c r="H14" s="492" t="s">
        <v>460</v>
      </c>
      <c r="I14" s="492" t="s">
        <v>627</v>
      </c>
      <c r="J14" s="492" t="s">
        <v>628</v>
      </c>
      <c r="K14" s="492" t="s">
        <v>629</v>
      </c>
      <c r="L14" s="493">
        <v>78.33</v>
      </c>
      <c r="M14" s="493">
        <v>313.32</v>
      </c>
      <c r="N14" s="492">
        <v>4</v>
      </c>
      <c r="O14" s="577">
        <v>3</v>
      </c>
      <c r="P14" s="493">
        <v>313.32</v>
      </c>
      <c r="Q14" s="510">
        <v>1</v>
      </c>
      <c r="R14" s="492">
        <v>4</v>
      </c>
      <c r="S14" s="510">
        <v>1</v>
      </c>
      <c r="T14" s="577">
        <v>3</v>
      </c>
      <c r="U14" s="533">
        <v>1</v>
      </c>
    </row>
    <row r="15" spans="1:21" ht="14.4" customHeight="1" x14ac:dyDescent="0.3">
      <c r="A15" s="491">
        <v>29</v>
      </c>
      <c r="B15" s="492" t="s">
        <v>584</v>
      </c>
      <c r="C15" s="492" t="s">
        <v>588</v>
      </c>
      <c r="D15" s="575" t="s">
        <v>1147</v>
      </c>
      <c r="E15" s="576" t="s">
        <v>596</v>
      </c>
      <c r="F15" s="492" t="s">
        <v>585</v>
      </c>
      <c r="G15" s="492" t="s">
        <v>626</v>
      </c>
      <c r="H15" s="492" t="s">
        <v>460</v>
      </c>
      <c r="I15" s="492" t="s">
        <v>630</v>
      </c>
      <c r="J15" s="492" t="s">
        <v>628</v>
      </c>
      <c r="K15" s="492" t="s">
        <v>631</v>
      </c>
      <c r="L15" s="493">
        <v>391.67</v>
      </c>
      <c r="M15" s="493">
        <v>783.34</v>
      </c>
      <c r="N15" s="492">
        <v>2</v>
      </c>
      <c r="O15" s="577">
        <v>1</v>
      </c>
      <c r="P15" s="493"/>
      <c r="Q15" s="510">
        <v>0</v>
      </c>
      <c r="R15" s="492"/>
      <c r="S15" s="510">
        <v>0</v>
      </c>
      <c r="T15" s="577"/>
      <c r="U15" s="533">
        <v>0</v>
      </c>
    </row>
    <row r="16" spans="1:21" ht="14.4" customHeight="1" x14ac:dyDescent="0.3">
      <c r="A16" s="491">
        <v>29</v>
      </c>
      <c r="B16" s="492" t="s">
        <v>584</v>
      </c>
      <c r="C16" s="492" t="s">
        <v>588</v>
      </c>
      <c r="D16" s="575" t="s">
        <v>1147</v>
      </c>
      <c r="E16" s="576" t="s">
        <v>596</v>
      </c>
      <c r="F16" s="492" t="s">
        <v>585</v>
      </c>
      <c r="G16" s="492" t="s">
        <v>632</v>
      </c>
      <c r="H16" s="492" t="s">
        <v>460</v>
      </c>
      <c r="I16" s="492" t="s">
        <v>633</v>
      </c>
      <c r="J16" s="492" t="s">
        <v>634</v>
      </c>
      <c r="K16" s="492" t="s">
        <v>635</v>
      </c>
      <c r="L16" s="493">
        <v>42.05</v>
      </c>
      <c r="M16" s="493">
        <v>42.05</v>
      </c>
      <c r="N16" s="492">
        <v>1</v>
      </c>
      <c r="O16" s="577">
        <v>1</v>
      </c>
      <c r="P16" s="493"/>
      <c r="Q16" s="510">
        <v>0</v>
      </c>
      <c r="R16" s="492"/>
      <c r="S16" s="510">
        <v>0</v>
      </c>
      <c r="T16" s="577"/>
      <c r="U16" s="533">
        <v>0</v>
      </c>
    </row>
    <row r="17" spans="1:21" ht="14.4" customHeight="1" x14ac:dyDescent="0.3">
      <c r="A17" s="491">
        <v>29</v>
      </c>
      <c r="B17" s="492" t="s">
        <v>584</v>
      </c>
      <c r="C17" s="492" t="s">
        <v>588</v>
      </c>
      <c r="D17" s="575" t="s">
        <v>1147</v>
      </c>
      <c r="E17" s="576" t="s">
        <v>596</v>
      </c>
      <c r="F17" s="492" t="s">
        <v>585</v>
      </c>
      <c r="G17" s="492" t="s">
        <v>636</v>
      </c>
      <c r="H17" s="492" t="s">
        <v>460</v>
      </c>
      <c r="I17" s="492" t="s">
        <v>637</v>
      </c>
      <c r="J17" s="492" t="s">
        <v>638</v>
      </c>
      <c r="K17" s="492" t="s">
        <v>639</v>
      </c>
      <c r="L17" s="493">
        <v>424.24</v>
      </c>
      <c r="M17" s="493">
        <v>424.24</v>
      </c>
      <c r="N17" s="492">
        <v>1</v>
      </c>
      <c r="O17" s="577">
        <v>1</v>
      </c>
      <c r="P17" s="493"/>
      <c r="Q17" s="510">
        <v>0</v>
      </c>
      <c r="R17" s="492"/>
      <c r="S17" s="510">
        <v>0</v>
      </c>
      <c r="T17" s="577"/>
      <c r="U17" s="533">
        <v>0</v>
      </c>
    </row>
    <row r="18" spans="1:21" ht="14.4" customHeight="1" x14ac:dyDescent="0.3">
      <c r="A18" s="491">
        <v>29</v>
      </c>
      <c r="B18" s="492" t="s">
        <v>584</v>
      </c>
      <c r="C18" s="492" t="s">
        <v>588</v>
      </c>
      <c r="D18" s="575" t="s">
        <v>1147</v>
      </c>
      <c r="E18" s="576" t="s">
        <v>596</v>
      </c>
      <c r="F18" s="492" t="s">
        <v>585</v>
      </c>
      <c r="G18" s="492" t="s">
        <v>640</v>
      </c>
      <c r="H18" s="492" t="s">
        <v>460</v>
      </c>
      <c r="I18" s="492" t="s">
        <v>641</v>
      </c>
      <c r="J18" s="492" t="s">
        <v>642</v>
      </c>
      <c r="K18" s="492" t="s">
        <v>643</v>
      </c>
      <c r="L18" s="493">
        <v>107.27</v>
      </c>
      <c r="M18" s="493">
        <v>107.27</v>
      </c>
      <c r="N18" s="492">
        <v>1</v>
      </c>
      <c r="O18" s="577">
        <v>0.5</v>
      </c>
      <c r="P18" s="493">
        <v>107.27</v>
      </c>
      <c r="Q18" s="510">
        <v>1</v>
      </c>
      <c r="R18" s="492">
        <v>1</v>
      </c>
      <c r="S18" s="510">
        <v>1</v>
      </c>
      <c r="T18" s="577">
        <v>0.5</v>
      </c>
      <c r="U18" s="533">
        <v>1</v>
      </c>
    </row>
    <row r="19" spans="1:21" ht="14.4" customHeight="1" x14ac:dyDescent="0.3">
      <c r="A19" s="491">
        <v>29</v>
      </c>
      <c r="B19" s="492" t="s">
        <v>584</v>
      </c>
      <c r="C19" s="492" t="s">
        <v>588</v>
      </c>
      <c r="D19" s="575" t="s">
        <v>1147</v>
      </c>
      <c r="E19" s="576" t="s">
        <v>596</v>
      </c>
      <c r="F19" s="492" t="s">
        <v>585</v>
      </c>
      <c r="G19" s="492" t="s">
        <v>644</v>
      </c>
      <c r="H19" s="492" t="s">
        <v>460</v>
      </c>
      <c r="I19" s="492" t="s">
        <v>645</v>
      </c>
      <c r="J19" s="492" t="s">
        <v>646</v>
      </c>
      <c r="K19" s="492" t="s">
        <v>647</v>
      </c>
      <c r="L19" s="493">
        <v>0</v>
      </c>
      <c r="M19" s="493">
        <v>0</v>
      </c>
      <c r="N19" s="492">
        <v>1</v>
      </c>
      <c r="O19" s="577">
        <v>0.5</v>
      </c>
      <c r="P19" s="493">
        <v>0</v>
      </c>
      <c r="Q19" s="510"/>
      <c r="R19" s="492">
        <v>1</v>
      </c>
      <c r="S19" s="510">
        <v>1</v>
      </c>
      <c r="T19" s="577">
        <v>0.5</v>
      </c>
      <c r="U19" s="533">
        <v>1</v>
      </c>
    </row>
    <row r="20" spans="1:21" ht="14.4" customHeight="1" x14ac:dyDescent="0.3">
      <c r="A20" s="491">
        <v>29</v>
      </c>
      <c r="B20" s="492" t="s">
        <v>584</v>
      </c>
      <c r="C20" s="492" t="s">
        <v>588</v>
      </c>
      <c r="D20" s="575" t="s">
        <v>1147</v>
      </c>
      <c r="E20" s="576" t="s">
        <v>596</v>
      </c>
      <c r="F20" s="492" t="s">
        <v>585</v>
      </c>
      <c r="G20" s="492" t="s">
        <v>648</v>
      </c>
      <c r="H20" s="492" t="s">
        <v>460</v>
      </c>
      <c r="I20" s="492" t="s">
        <v>649</v>
      </c>
      <c r="J20" s="492" t="s">
        <v>519</v>
      </c>
      <c r="K20" s="492" t="s">
        <v>650</v>
      </c>
      <c r="L20" s="493">
        <v>48.09</v>
      </c>
      <c r="M20" s="493">
        <v>721.35000000000014</v>
      </c>
      <c r="N20" s="492">
        <v>15</v>
      </c>
      <c r="O20" s="577">
        <v>10</v>
      </c>
      <c r="P20" s="493">
        <v>240.45000000000002</v>
      </c>
      <c r="Q20" s="510">
        <v>0.33333333333333331</v>
      </c>
      <c r="R20" s="492">
        <v>5</v>
      </c>
      <c r="S20" s="510">
        <v>0.33333333333333331</v>
      </c>
      <c r="T20" s="577">
        <v>3</v>
      </c>
      <c r="U20" s="533">
        <v>0.3</v>
      </c>
    </row>
    <row r="21" spans="1:21" ht="14.4" customHeight="1" x14ac:dyDescent="0.3">
      <c r="A21" s="491">
        <v>29</v>
      </c>
      <c r="B21" s="492" t="s">
        <v>584</v>
      </c>
      <c r="C21" s="492" t="s">
        <v>588</v>
      </c>
      <c r="D21" s="575" t="s">
        <v>1147</v>
      </c>
      <c r="E21" s="576" t="s">
        <v>596</v>
      </c>
      <c r="F21" s="492" t="s">
        <v>585</v>
      </c>
      <c r="G21" s="492" t="s">
        <v>648</v>
      </c>
      <c r="H21" s="492" t="s">
        <v>460</v>
      </c>
      <c r="I21" s="492" t="s">
        <v>651</v>
      </c>
      <c r="J21" s="492" t="s">
        <v>652</v>
      </c>
      <c r="K21" s="492" t="s">
        <v>653</v>
      </c>
      <c r="L21" s="493">
        <v>0</v>
      </c>
      <c r="M21" s="493">
        <v>0</v>
      </c>
      <c r="N21" s="492">
        <v>1</v>
      </c>
      <c r="O21" s="577">
        <v>1</v>
      </c>
      <c r="P21" s="493">
        <v>0</v>
      </c>
      <c r="Q21" s="510"/>
      <c r="R21" s="492">
        <v>1</v>
      </c>
      <c r="S21" s="510">
        <v>1</v>
      </c>
      <c r="T21" s="577">
        <v>1</v>
      </c>
      <c r="U21" s="533">
        <v>1</v>
      </c>
    </row>
    <row r="22" spans="1:21" ht="14.4" customHeight="1" x14ac:dyDescent="0.3">
      <c r="A22" s="491">
        <v>29</v>
      </c>
      <c r="B22" s="492" t="s">
        <v>584</v>
      </c>
      <c r="C22" s="492" t="s">
        <v>588</v>
      </c>
      <c r="D22" s="575" t="s">
        <v>1147</v>
      </c>
      <c r="E22" s="576" t="s">
        <v>596</v>
      </c>
      <c r="F22" s="492" t="s">
        <v>585</v>
      </c>
      <c r="G22" s="492" t="s">
        <v>654</v>
      </c>
      <c r="H22" s="492" t="s">
        <v>460</v>
      </c>
      <c r="I22" s="492" t="s">
        <v>655</v>
      </c>
      <c r="J22" s="492" t="s">
        <v>656</v>
      </c>
      <c r="K22" s="492" t="s">
        <v>657</v>
      </c>
      <c r="L22" s="493">
        <v>22.79</v>
      </c>
      <c r="M22" s="493">
        <v>22.79</v>
      </c>
      <c r="N22" s="492">
        <v>1</v>
      </c>
      <c r="O22" s="577">
        <v>1</v>
      </c>
      <c r="P22" s="493"/>
      <c r="Q22" s="510">
        <v>0</v>
      </c>
      <c r="R22" s="492"/>
      <c r="S22" s="510">
        <v>0</v>
      </c>
      <c r="T22" s="577"/>
      <c r="U22" s="533">
        <v>0</v>
      </c>
    </row>
    <row r="23" spans="1:21" ht="14.4" customHeight="1" x14ac:dyDescent="0.3">
      <c r="A23" s="491">
        <v>29</v>
      </c>
      <c r="B23" s="492" t="s">
        <v>584</v>
      </c>
      <c r="C23" s="492" t="s">
        <v>588</v>
      </c>
      <c r="D23" s="575" t="s">
        <v>1147</v>
      </c>
      <c r="E23" s="576" t="s">
        <v>596</v>
      </c>
      <c r="F23" s="492" t="s">
        <v>585</v>
      </c>
      <c r="G23" s="492" t="s">
        <v>654</v>
      </c>
      <c r="H23" s="492" t="s">
        <v>460</v>
      </c>
      <c r="I23" s="492" t="s">
        <v>658</v>
      </c>
      <c r="J23" s="492" t="s">
        <v>656</v>
      </c>
      <c r="K23" s="492" t="s">
        <v>659</v>
      </c>
      <c r="L23" s="493">
        <v>114</v>
      </c>
      <c r="M23" s="493">
        <v>1710</v>
      </c>
      <c r="N23" s="492">
        <v>15</v>
      </c>
      <c r="O23" s="577">
        <v>15</v>
      </c>
      <c r="P23" s="493">
        <v>1596</v>
      </c>
      <c r="Q23" s="510">
        <v>0.93333333333333335</v>
      </c>
      <c r="R23" s="492">
        <v>14</v>
      </c>
      <c r="S23" s="510">
        <v>0.93333333333333335</v>
      </c>
      <c r="T23" s="577">
        <v>14</v>
      </c>
      <c r="U23" s="533">
        <v>0.93333333333333335</v>
      </c>
    </row>
    <row r="24" spans="1:21" ht="14.4" customHeight="1" x14ac:dyDescent="0.3">
      <c r="A24" s="491">
        <v>29</v>
      </c>
      <c r="B24" s="492" t="s">
        <v>584</v>
      </c>
      <c r="C24" s="492" t="s">
        <v>588</v>
      </c>
      <c r="D24" s="575" t="s">
        <v>1147</v>
      </c>
      <c r="E24" s="576" t="s">
        <v>596</v>
      </c>
      <c r="F24" s="492" t="s">
        <v>585</v>
      </c>
      <c r="G24" s="492" t="s">
        <v>654</v>
      </c>
      <c r="H24" s="492" t="s">
        <v>460</v>
      </c>
      <c r="I24" s="492" t="s">
        <v>660</v>
      </c>
      <c r="J24" s="492" t="s">
        <v>656</v>
      </c>
      <c r="K24" s="492" t="s">
        <v>661</v>
      </c>
      <c r="L24" s="493">
        <v>285.01</v>
      </c>
      <c r="M24" s="493">
        <v>570.02</v>
      </c>
      <c r="N24" s="492">
        <v>2</v>
      </c>
      <c r="O24" s="577">
        <v>2</v>
      </c>
      <c r="P24" s="493">
        <v>570.02</v>
      </c>
      <c r="Q24" s="510">
        <v>1</v>
      </c>
      <c r="R24" s="492">
        <v>2</v>
      </c>
      <c r="S24" s="510">
        <v>1</v>
      </c>
      <c r="T24" s="577">
        <v>2</v>
      </c>
      <c r="U24" s="533">
        <v>1</v>
      </c>
    </row>
    <row r="25" spans="1:21" ht="14.4" customHeight="1" x14ac:dyDescent="0.3">
      <c r="A25" s="491">
        <v>29</v>
      </c>
      <c r="B25" s="492" t="s">
        <v>584</v>
      </c>
      <c r="C25" s="492" t="s">
        <v>588</v>
      </c>
      <c r="D25" s="575" t="s">
        <v>1147</v>
      </c>
      <c r="E25" s="576" t="s">
        <v>596</v>
      </c>
      <c r="F25" s="492" t="s">
        <v>585</v>
      </c>
      <c r="G25" s="492" t="s">
        <v>662</v>
      </c>
      <c r="H25" s="492" t="s">
        <v>460</v>
      </c>
      <c r="I25" s="492" t="s">
        <v>663</v>
      </c>
      <c r="J25" s="492" t="s">
        <v>664</v>
      </c>
      <c r="K25" s="492" t="s">
        <v>665</v>
      </c>
      <c r="L25" s="493">
        <v>0</v>
      </c>
      <c r="M25" s="493">
        <v>0</v>
      </c>
      <c r="N25" s="492">
        <v>1</v>
      </c>
      <c r="O25" s="577">
        <v>1</v>
      </c>
      <c r="P25" s="493">
        <v>0</v>
      </c>
      <c r="Q25" s="510"/>
      <c r="R25" s="492">
        <v>1</v>
      </c>
      <c r="S25" s="510">
        <v>1</v>
      </c>
      <c r="T25" s="577">
        <v>1</v>
      </c>
      <c r="U25" s="533">
        <v>1</v>
      </c>
    </row>
    <row r="26" spans="1:21" ht="14.4" customHeight="1" x14ac:dyDescent="0.3">
      <c r="A26" s="491">
        <v>29</v>
      </c>
      <c r="B26" s="492" t="s">
        <v>584</v>
      </c>
      <c r="C26" s="492" t="s">
        <v>588</v>
      </c>
      <c r="D26" s="575" t="s">
        <v>1147</v>
      </c>
      <c r="E26" s="576" t="s">
        <v>596</v>
      </c>
      <c r="F26" s="492" t="s">
        <v>585</v>
      </c>
      <c r="G26" s="492" t="s">
        <v>666</v>
      </c>
      <c r="H26" s="492" t="s">
        <v>460</v>
      </c>
      <c r="I26" s="492" t="s">
        <v>667</v>
      </c>
      <c r="J26" s="492" t="s">
        <v>668</v>
      </c>
      <c r="K26" s="492" t="s">
        <v>669</v>
      </c>
      <c r="L26" s="493">
        <v>0</v>
      </c>
      <c r="M26" s="493">
        <v>0</v>
      </c>
      <c r="N26" s="492">
        <v>1</v>
      </c>
      <c r="O26" s="577">
        <v>1</v>
      </c>
      <c r="P26" s="493"/>
      <c r="Q26" s="510"/>
      <c r="R26" s="492"/>
      <c r="S26" s="510">
        <v>0</v>
      </c>
      <c r="T26" s="577"/>
      <c r="U26" s="533">
        <v>0</v>
      </c>
    </row>
    <row r="27" spans="1:21" ht="14.4" customHeight="1" x14ac:dyDescent="0.3">
      <c r="A27" s="491">
        <v>29</v>
      </c>
      <c r="B27" s="492" t="s">
        <v>584</v>
      </c>
      <c r="C27" s="492" t="s">
        <v>588</v>
      </c>
      <c r="D27" s="575" t="s">
        <v>1147</v>
      </c>
      <c r="E27" s="576" t="s">
        <v>596</v>
      </c>
      <c r="F27" s="492" t="s">
        <v>585</v>
      </c>
      <c r="G27" s="492" t="s">
        <v>670</v>
      </c>
      <c r="H27" s="492" t="s">
        <v>460</v>
      </c>
      <c r="I27" s="492" t="s">
        <v>671</v>
      </c>
      <c r="J27" s="492" t="s">
        <v>524</v>
      </c>
      <c r="K27" s="492" t="s">
        <v>672</v>
      </c>
      <c r="L27" s="493">
        <v>61.97</v>
      </c>
      <c r="M27" s="493">
        <v>1177.43</v>
      </c>
      <c r="N27" s="492">
        <v>19</v>
      </c>
      <c r="O27" s="577">
        <v>10</v>
      </c>
      <c r="P27" s="493">
        <v>1053.49</v>
      </c>
      <c r="Q27" s="510">
        <v>0.89473684210526316</v>
      </c>
      <c r="R27" s="492">
        <v>17</v>
      </c>
      <c r="S27" s="510">
        <v>0.89473684210526316</v>
      </c>
      <c r="T27" s="577">
        <v>8</v>
      </c>
      <c r="U27" s="533">
        <v>0.8</v>
      </c>
    </row>
    <row r="28" spans="1:21" ht="14.4" customHeight="1" x14ac:dyDescent="0.3">
      <c r="A28" s="491">
        <v>29</v>
      </c>
      <c r="B28" s="492" t="s">
        <v>584</v>
      </c>
      <c r="C28" s="492" t="s">
        <v>588</v>
      </c>
      <c r="D28" s="575" t="s">
        <v>1147</v>
      </c>
      <c r="E28" s="576" t="s">
        <v>596</v>
      </c>
      <c r="F28" s="492" t="s">
        <v>585</v>
      </c>
      <c r="G28" s="492" t="s">
        <v>673</v>
      </c>
      <c r="H28" s="492" t="s">
        <v>460</v>
      </c>
      <c r="I28" s="492" t="s">
        <v>674</v>
      </c>
      <c r="J28" s="492" t="s">
        <v>675</v>
      </c>
      <c r="K28" s="492" t="s">
        <v>676</v>
      </c>
      <c r="L28" s="493">
        <v>256.67</v>
      </c>
      <c r="M28" s="493">
        <v>513.34</v>
      </c>
      <c r="N28" s="492">
        <v>2</v>
      </c>
      <c r="O28" s="577">
        <v>1</v>
      </c>
      <c r="P28" s="493">
        <v>513.34</v>
      </c>
      <c r="Q28" s="510">
        <v>1</v>
      </c>
      <c r="R28" s="492">
        <v>2</v>
      </c>
      <c r="S28" s="510">
        <v>1</v>
      </c>
      <c r="T28" s="577">
        <v>1</v>
      </c>
      <c r="U28" s="533">
        <v>1</v>
      </c>
    </row>
    <row r="29" spans="1:21" ht="14.4" customHeight="1" x14ac:dyDescent="0.3">
      <c r="A29" s="491">
        <v>29</v>
      </c>
      <c r="B29" s="492" t="s">
        <v>584</v>
      </c>
      <c r="C29" s="492" t="s">
        <v>588</v>
      </c>
      <c r="D29" s="575" t="s">
        <v>1147</v>
      </c>
      <c r="E29" s="576" t="s">
        <v>596</v>
      </c>
      <c r="F29" s="492" t="s">
        <v>585</v>
      </c>
      <c r="G29" s="492" t="s">
        <v>677</v>
      </c>
      <c r="H29" s="492" t="s">
        <v>507</v>
      </c>
      <c r="I29" s="492" t="s">
        <v>678</v>
      </c>
      <c r="J29" s="492" t="s">
        <v>679</v>
      </c>
      <c r="K29" s="492" t="s">
        <v>680</v>
      </c>
      <c r="L29" s="493">
        <v>16.8</v>
      </c>
      <c r="M29" s="493">
        <v>67.2</v>
      </c>
      <c r="N29" s="492">
        <v>4</v>
      </c>
      <c r="O29" s="577">
        <v>4</v>
      </c>
      <c r="P29" s="493">
        <v>67.2</v>
      </c>
      <c r="Q29" s="510">
        <v>1</v>
      </c>
      <c r="R29" s="492">
        <v>4</v>
      </c>
      <c r="S29" s="510">
        <v>1</v>
      </c>
      <c r="T29" s="577">
        <v>4</v>
      </c>
      <c r="U29" s="533">
        <v>1</v>
      </c>
    </row>
    <row r="30" spans="1:21" ht="14.4" customHeight="1" x14ac:dyDescent="0.3">
      <c r="A30" s="491">
        <v>29</v>
      </c>
      <c r="B30" s="492" t="s">
        <v>584</v>
      </c>
      <c r="C30" s="492" t="s">
        <v>588</v>
      </c>
      <c r="D30" s="575" t="s">
        <v>1147</v>
      </c>
      <c r="E30" s="576" t="s">
        <v>596</v>
      </c>
      <c r="F30" s="492" t="s">
        <v>585</v>
      </c>
      <c r="G30" s="492" t="s">
        <v>681</v>
      </c>
      <c r="H30" s="492" t="s">
        <v>507</v>
      </c>
      <c r="I30" s="492" t="s">
        <v>682</v>
      </c>
      <c r="J30" s="492" t="s">
        <v>683</v>
      </c>
      <c r="K30" s="492" t="s">
        <v>684</v>
      </c>
      <c r="L30" s="493">
        <v>368.16</v>
      </c>
      <c r="M30" s="493">
        <v>736.32</v>
      </c>
      <c r="N30" s="492">
        <v>2</v>
      </c>
      <c r="O30" s="577">
        <v>1.5</v>
      </c>
      <c r="P30" s="493">
        <v>736.32</v>
      </c>
      <c r="Q30" s="510">
        <v>1</v>
      </c>
      <c r="R30" s="492">
        <v>2</v>
      </c>
      <c r="S30" s="510">
        <v>1</v>
      </c>
      <c r="T30" s="577">
        <v>1.5</v>
      </c>
      <c r="U30" s="533">
        <v>1</v>
      </c>
    </row>
    <row r="31" spans="1:21" ht="14.4" customHeight="1" x14ac:dyDescent="0.3">
      <c r="A31" s="491">
        <v>29</v>
      </c>
      <c r="B31" s="492" t="s">
        <v>584</v>
      </c>
      <c r="C31" s="492" t="s">
        <v>588</v>
      </c>
      <c r="D31" s="575" t="s">
        <v>1147</v>
      </c>
      <c r="E31" s="576" t="s">
        <v>596</v>
      </c>
      <c r="F31" s="492" t="s">
        <v>585</v>
      </c>
      <c r="G31" s="492" t="s">
        <v>681</v>
      </c>
      <c r="H31" s="492" t="s">
        <v>507</v>
      </c>
      <c r="I31" s="492" t="s">
        <v>685</v>
      </c>
      <c r="J31" s="492" t="s">
        <v>683</v>
      </c>
      <c r="K31" s="492" t="s">
        <v>686</v>
      </c>
      <c r="L31" s="493">
        <v>490.89</v>
      </c>
      <c r="M31" s="493">
        <v>6381.57</v>
      </c>
      <c r="N31" s="492">
        <v>13</v>
      </c>
      <c r="O31" s="577">
        <v>11.5</v>
      </c>
      <c r="P31" s="493">
        <v>5399.79</v>
      </c>
      <c r="Q31" s="510">
        <v>0.84615384615384615</v>
      </c>
      <c r="R31" s="492">
        <v>11</v>
      </c>
      <c r="S31" s="510">
        <v>0.84615384615384615</v>
      </c>
      <c r="T31" s="577">
        <v>9.5</v>
      </c>
      <c r="U31" s="533">
        <v>0.82608695652173914</v>
      </c>
    </row>
    <row r="32" spans="1:21" ht="14.4" customHeight="1" x14ac:dyDescent="0.3">
      <c r="A32" s="491">
        <v>29</v>
      </c>
      <c r="B32" s="492" t="s">
        <v>584</v>
      </c>
      <c r="C32" s="492" t="s">
        <v>588</v>
      </c>
      <c r="D32" s="575" t="s">
        <v>1147</v>
      </c>
      <c r="E32" s="576" t="s">
        <v>596</v>
      </c>
      <c r="F32" s="492" t="s">
        <v>585</v>
      </c>
      <c r="G32" s="492" t="s">
        <v>681</v>
      </c>
      <c r="H32" s="492" t="s">
        <v>507</v>
      </c>
      <c r="I32" s="492" t="s">
        <v>687</v>
      </c>
      <c r="J32" s="492" t="s">
        <v>683</v>
      </c>
      <c r="K32" s="492" t="s">
        <v>688</v>
      </c>
      <c r="L32" s="493">
        <v>736.33</v>
      </c>
      <c r="M32" s="493">
        <v>2208.9900000000002</v>
      </c>
      <c r="N32" s="492">
        <v>3</v>
      </c>
      <c r="O32" s="577">
        <v>2</v>
      </c>
      <c r="P32" s="493"/>
      <c r="Q32" s="510">
        <v>0</v>
      </c>
      <c r="R32" s="492"/>
      <c r="S32" s="510">
        <v>0</v>
      </c>
      <c r="T32" s="577"/>
      <c r="U32" s="533">
        <v>0</v>
      </c>
    </row>
    <row r="33" spans="1:21" ht="14.4" customHeight="1" x14ac:dyDescent="0.3">
      <c r="A33" s="491">
        <v>29</v>
      </c>
      <c r="B33" s="492" t="s">
        <v>584</v>
      </c>
      <c r="C33" s="492" t="s">
        <v>588</v>
      </c>
      <c r="D33" s="575" t="s">
        <v>1147</v>
      </c>
      <c r="E33" s="576" t="s">
        <v>596</v>
      </c>
      <c r="F33" s="492" t="s">
        <v>585</v>
      </c>
      <c r="G33" s="492" t="s">
        <v>681</v>
      </c>
      <c r="H33" s="492" t="s">
        <v>507</v>
      </c>
      <c r="I33" s="492" t="s">
        <v>689</v>
      </c>
      <c r="J33" s="492" t="s">
        <v>683</v>
      </c>
      <c r="K33" s="492" t="s">
        <v>690</v>
      </c>
      <c r="L33" s="493">
        <v>923.74</v>
      </c>
      <c r="M33" s="493">
        <v>923.74</v>
      </c>
      <c r="N33" s="492">
        <v>1</v>
      </c>
      <c r="O33" s="577">
        <v>1</v>
      </c>
      <c r="P33" s="493">
        <v>923.74</v>
      </c>
      <c r="Q33" s="510">
        <v>1</v>
      </c>
      <c r="R33" s="492">
        <v>1</v>
      </c>
      <c r="S33" s="510">
        <v>1</v>
      </c>
      <c r="T33" s="577">
        <v>1</v>
      </c>
      <c r="U33" s="533">
        <v>1</v>
      </c>
    </row>
    <row r="34" spans="1:21" ht="14.4" customHeight="1" x14ac:dyDescent="0.3">
      <c r="A34" s="491">
        <v>29</v>
      </c>
      <c r="B34" s="492" t="s">
        <v>584</v>
      </c>
      <c r="C34" s="492" t="s">
        <v>588</v>
      </c>
      <c r="D34" s="575" t="s">
        <v>1147</v>
      </c>
      <c r="E34" s="576" t="s">
        <v>596</v>
      </c>
      <c r="F34" s="492" t="s">
        <v>585</v>
      </c>
      <c r="G34" s="492" t="s">
        <v>681</v>
      </c>
      <c r="H34" s="492" t="s">
        <v>507</v>
      </c>
      <c r="I34" s="492" t="s">
        <v>691</v>
      </c>
      <c r="J34" s="492" t="s">
        <v>683</v>
      </c>
      <c r="K34" s="492" t="s">
        <v>686</v>
      </c>
      <c r="L34" s="493">
        <v>490.89</v>
      </c>
      <c r="M34" s="493">
        <v>490.89</v>
      </c>
      <c r="N34" s="492">
        <v>1</v>
      </c>
      <c r="O34" s="577">
        <v>1</v>
      </c>
      <c r="P34" s="493">
        <v>490.89</v>
      </c>
      <c r="Q34" s="510">
        <v>1</v>
      </c>
      <c r="R34" s="492">
        <v>1</v>
      </c>
      <c r="S34" s="510">
        <v>1</v>
      </c>
      <c r="T34" s="577">
        <v>1</v>
      </c>
      <c r="U34" s="533">
        <v>1</v>
      </c>
    </row>
    <row r="35" spans="1:21" ht="14.4" customHeight="1" x14ac:dyDescent="0.3">
      <c r="A35" s="491">
        <v>29</v>
      </c>
      <c r="B35" s="492" t="s">
        <v>584</v>
      </c>
      <c r="C35" s="492" t="s">
        <v>588</v>
      </c>
      <c r="D35" s="575" t="s">
        <v>1147</v>
      </c>
      <c r="E35" s="576" t="s">
        <v>596</v>
      </c>
      <c r="F35" s="492" t="s">
        <v>585</v>
      </c>
      <c r="G35" s="492" t="s">
        <v>692</v>
      </c>
      <c r="H35" s="492" t="s">
        <v>507</v>
      </c>
      <c r="I35" s="492" t="s">
        <v>693</v>
      </c>
      <c r="J35" s="492" t="s">
        <v>526</v>
      </c>
      <c r="K35" s="492" t="s">
        <v>694</v>
      </c>
      <c r="L35" s="493">
        <v>48.42</v>
      </c>
      <c r="M35" s="493">
        <v>48.42</v>
      </c>
      <c r="N35" s="492">
        <v>1</v>
      </c>
      <c r="O35" s="577">
        <v>1</v>
      </c>
      <c r="P35" s="493"/>
      <c r="Q35" s="510">
        <v>0</v>
      </c>
      <c r="R35" s="492"/>
      <c r="S35" s="510">
        <v>0</v>
      </c>
      <c r="T35" s="577"/>
      <c r="U35" s="533">
        <v>0</v>
      </c>
    </row>
    <row r="36" spans="1:21" ht="14.4" customHeight="1" x14ac:dyDescent="0.3">
      <c r="A36" s="491">
        <v>29</v>
      </c>
      <c r="B36" s="492" t="s">
        <v>584</v>
      </c>
      <c r="C36" s="492" t="s">
        <v>588</v>
      </c>
      <c r="D36" s="575" t="s">
        <v>1147</v>
      </c>
      <c r="E36" s="576" t="s">
        <v>596</v>
      </c>
      <c r="F36" s="492" t="s">
        <v>585</v>
      </c>
      <c r="G36" s="492" t="s">
        <v>692</v>
      </c>
      <c r="H36" s="492" t="s">
        <v>460</v>
      </c>
      <c r="I36" s="492" t="s">
        <v>695</v>
      </c>
      <c r="J36" s="492" t="s">
        <v>696</v>
      </c>
      <c r="K36" s="492" t="s">
        <v>697</v>
      </c>
      <c r="L36" s="493">
        <v>48.42</v>
      </c>
      <c r="M36" s="493">
        <v>48.42</v>
      </c>
      <c r="N36" s="492">
        <v>1</v>
      </c>
      <c r="O36" s="577">
        <v>1</v>
      </c>
      <c r="P36" s="493">
        <v>48.42</v>
      </c>
      <c r="Q36" s="510">
        <v>1</v>
      </c>
      <c r="R36" s="492">
        <v>1</v>
      </c>
      <c r="S36" s="510">
        <v>1</v>
      </c>
      <c r="T36" s="577">
        <v>1</v>
      </c>
      <c r="U36" s="533">
        <v>1</v>
      </c>
    </row>
    <row r="37" spans="1:21" ht="14.4" customHeight="1" x14ac:dyDescent="0.3">
      <c r="A37" s="491">
        <v>29</v>
      </c>
      <c r="B37" s="492" t="s">
        <v>584</v>
      </c>
      <c r="C37" s="492" t="s">
        <v>588</v>
      </c>
      <c r="D37" s="575" t="s">
        <v>1147</v>
      </c>
      <c r="E37" s="576" t="s">
        <v>596</v>
      </c>
      <c r="F37" s="492" t="s">
        <v>585</v>
      </c>
      <c r="G37" s="492" t="s">
        <v>698</v>
      </c>
      <c r="H37" s="492" t="s">
        <v>460</v>
      </c>
      <c r="I37" s="492" t="s">
        <v>699</v>
      </c>
      <c r="J37" s="492" t="s">
        <v>700</v>
      </c>
      <c r="K37" s="492" t="s">
        <v>701</v>
      </c>
      <c r="L37" s="493">
        <v>0</v>
      </c>
      <c r="M37" s="493">
        <v>0</v>
      </c>
      <c r="N37" s="492">
        <v>1</v>
      </c>
      <c r="O37" s="577">
        <v>0.5</v>
      </c>
      <c r="P37" s="493">
        <v>0</v>
      </c>
      <c r="Q37" s="510"/>
      <c r="R37" s="492">
        <v>1</v>
      </c>
      <c r="S37" s="510">
        <v>1</v>
      </c>
      <c r="T37" s="577">
        <v>0.5</v>
      </c>
      <c r="U37" s="533">
        <v>1</v>
      </c>
    </row>
    <row r="38" spans="1:21" ht="14.4" customHeight="1" x14ac:dyDescent="0.3">
      <c r="A38" s="491">
        <v>29</v>
      </c>
      <c r="B38" s="492" t="s">
        <v>584</v>
      </c>
      <c r="C38" s="492" t="s">
        <v>588</v>
      </c>
      <c r="D38" s="575" t="s">
        <v>1147</v>
      </c>
      <c r="E38" s="576" t="s">
        <v>596</v>
      </c>
      <c r="F38" s="492" t="s">
        <v>585</v>
      </c>
      <c r="G38" s="492" t="s">
        <v>702</v>
      </c>
      <c r="H38" s="492" t="s">
        <v>460</v>
      </c>
      <c r="I38" s="492" t="s">
        <v>703</v>
      </c>
      <c r="J38" s="492" t="s">
        <v>704</v>
      </c>
      <c r="K38" s="492" t="s">
        <v>705</v>
      </c>
      <c r="L38" s="493">
        <v>34.659999999999997</v>
      </c>
      <c r="M38" s="493">
        <v>34.659999999999997</v>
      </c>
      <c r="N38" s="492">
        <v>1</v>
      </c>
      <c r="O38" s="577">
        <v>1</v>
      </c>
      <c r="P38" s="493">
        <v>34.659999999999997</v>
      </c>
      <c r="Q38" s="510">
        <v>1</v>
      </c>
      <c r="R38" s="492">
        <v>1</v>
      </c>
      <c r="S38" s="510">
        <v>1</v>
      </c>
      <c r="T38" s="577">
        <v>1</v>
      </c>
      <c r="U38" s="533">
        <v>1</v>
      </c>
    </row>
    <row r="39" spans="1:21" ht="14.4" customHeight="1" x14ac:dyDescent="0.3">
      <c r="A39" s="491">
        <v>29</v>
      </c>
      <c r="B39" s="492" t="s">
        <v>584</v>
      </c>
      <c r="C39" s="492" t="s">
        <v>588</v>
      </c>
      <c r="D39" s="575" t="s">
        <v>1147</v>
      </c>
      <c r="E39" s="576" t="s">
        <v>596</v>
      </c>
      <c r="F39" s="492" t="s">
        <v>585</v>
      </c>
      <c r="G39" s="492" t="s">
        <v>706</v>
      </c>
      <c r="H39" s="492" t="s">
        <v>460</v>
      </c>
      <c r="I39" s="492" t="s">
        <v>707</v>
      </c>
      <c r="J39" s="492" t="s">
        <v>708</v>
      </c>
      <c r="K39" s="492" t="s">
        <v>709</v>
      </c>
      <c r="L39" s="493">
        <v>52.61</v>
      </c>
      <c r="M39" s="493">
        <v>52.61</v>
      </c>
      <c r="N39" s="492">
        <v>1</v>
      </c>
      <c r="O39" s="577">
        <v>0.5</v>
      </c>
      <c r="P39" s="493">
        <v>52.61</v>
      </c>
      <c r="Q39" s="510">
        <v>1</v>
      </c>
      <c r="R39" s="492">
        <v>1</v>
      </c>
      <c r="S39" s="510">
        <v>1</v>
      </c>
      <c r="T39" s="577">
        <v>0.5</v>
      </c>
      <c r="U39" s="533">
        <v>1</v>
      </c>
    </row>
    <row r="40" spans="1:21" ht="14.4" customHeight="1" x14ac:dyDescent="0.3">
      <c r="A40" s="491">
        <v>29</v>
      </c>
      <c r="B40" s="492" t="s">
        <v>584</v>
      </c>
      <c r="C40" s="492" t="s">
        <v>588</v>
      </c>
      <c r="D40" s="575" t="s">
        <v>1147</v>
      </c>
      <c r="E40" s="576" t="s">
        <v>596</v>
      </c>
      <c r="F40" s="492" t="s">
        <v>585</v>
      </c>
      <c r="G40" s="492" t="s">
        <v>710</v>
      </c>
      <c r="H40" s="492" t="s">
        <v>460</v>
      </c>
      <c r="I40" s="492" t="s">
        <v>711</v>
      </c>
      <c r="J40" s="492" t="s">
        <v>712</v>
      </c>
      <c r="K40" s="492" t="s">
        <v>713</v>
      </c>
      <c r="L40" s="493">
        <v>0</v>
      </c>
      <c r="M40" s="493">
        <v>0</v>
      </c>
      <c r="N40" s="492">
        <v>1</v>
      </c>
      <c r="O40" s="577">
        <v>1</v>
      </c>
      <c r="P40" s="493">
        <v>0</v>
      </c>
      <c r="Q40" s="510"/>
      <c r="R40" s="492">
        <v>1</v>
      </c>
      <c r="S40" s="510">
        <v>1</v>
      </c>
      <c r="T40" s="577">
        <v>1</v>
      </c>
      <c r="U40" s="533">
        <v>1</v>
      </c>
    </row>
    <row r="41" spans="1:21" ht="14.4" customHeight="1" x14ac:dyDescent="0.3">
      <c r="A41" s="491">
        <v>29</v>
      </c>
      <c r="B41" s="492" t="s">
        <v>584</v>
      </c>
      <c r="C41" s="492" t="s">
        <v>588</v>
      </c>
      <c r="D41" s="575" t="s">
        <v>1147</v>
      </c>
      <c r="E41" s="576" t="s">
        <v>596</v>
      </c>
      <c r="F41" s="492" t="s">
        <v>585</v>
      </c>
      <c r="G41" s="492" t="s">
        <v>714</v>
      </c>
      <c r="H41" s="492" t="s">
        <v>507</v>
      </c>
      <c r="I41" s="492" t="s">
        <v>569</v>
      </c>
      <c r="J41" s="492" t="s">
        <v>570</v>
      </c>
      <c r="K41" s="492" t="s">
        <v>571</v>
      </c>
      <c r="L41" s="493">
        <v>0</v>
      </c>
      <c r="M41" s="493">
        <v>0</v>
      </c>
      <c r="N41" s="492">
        <v>6</v>
      </c>
      <c r="O41" s="577">
        <v>5</v>
      </c>
      <c r="P41" s="493">
        <v>0</v>
      </c>
      <c r="Q41" s="510"/>
      <c r="R41" s="492">
        <v>6</v>
      </c>
      <c r="S41" s="510">
        <v>1</v>
      </c>
      <c r="T41" s="577">
        <v>5</v>
      </c>
      <c r="U41" s="533">
        <v>1</v>
      </c>
    </row>
    <row r="42" spans="1:21" ht="14.4" customHeight="1" x14ac:dyDescent="0.3">
      <c r="A42" s="491">
        <v>29</v>
      </c>
      <c r="B42" s="492" t="s">
        <v>584</v>
      </c>
      <c r="C42" s="492" t="s">
        <v>588</v>
      </c>
      <c r="D42" s="575" t="s">
        <v>1147</v>
      </c>
      <c r="E42" s="576" t="s">
        <v>596</v>
      </c>
      <c r="F42" s="492" t="s">
        <v>585</v>
      </c>
      <c r="G42" s="492" t="s">
        <v>715</v>
      </c>
      <c r="H42" s="492" t="s">
        <v>460</v>
      </c>
      <c r="I42" s="492" t="s">
        <v>716</v>
      </c>
      <c r="J42" s="492" t="s">
        <v>521</v>
      </c>
      <c r="K42" s="492" t="s">
        <v>717</v>
      </c>
      <c r="L42" s="493">
        <v>299.24</v>
      </c>
      <c r="M42" s="493">
        <v>18552.879999999997</v>
      </c>
      <c r="N42" s="492">
        <v>62</v>
      </c>
      <c r="O42" s="577">
        <v>31</v>
      </c>
      <c r="P42" s="493">
        <v>10174.159999999996</v>
      </c>
      <c r="Q42" s="510">
        <v>0.54838709677419339</v>
      </c>
      <c r="R42" s="492">
        <v>34</v>
      </c>
      <c r="S42" s="510">
        <v>0.54838709677419351</v>
      </c>
      <c r="T42" s="577">
        <v>20</v>
      </c>
      <c r="U42" s="533">
        <v>0.64516129032258063</v>
      </c>
    </row>
    <row r="43" spans="1:21" ht="14.4" customHeight="1" x14ac:dyDescent="0.3">
      <c r="A43" s="491">
        <v>29</v>
      </c>
      <c r="B43" s="492" t="s">
        <v>584</v>
      </c>
      <c r="C43" s="492" t="s">
        <v>588</v>
      </c>
      <c r="D43" s="575" t="s">
        <v>1147</v>
      </c>
      <c r="E43" s="576" t="s">
        <v>596</v>
      </c>
      <c r="F43" s="492" t="s">
        <v>585</v>
      </c>
      <c r="G43" s="492" t="s">
        <v>718</v>
      </c>
      <c r="H43" s="492" t="s">
        <v>460</v>
      </c>
      <c r="I43" s="492" t="s">
        <v>719</v>
      </c>
      <c r="J43" s="492" t="s">
        <v>720</v>
      </c>
      <c r="K43" s="492" t="s">
        <v>721</v>
      </c>
      <c r="L43" s="493">
        <v>42.54</v>
      </c>
      <c r="M43" s="493">
        <v>85.08</v>
      </c>
      <c r="N43" s="492">
        <v>2</v>
      </c>
      <c r="O43" s="577">
        <v>0.5</v>
      </c>
      <c r="P43" s="493">
        <v>85.08</v>
      </c>
      <c r="Q43" s="510">
        <v>1</v>
      </c>
      <c r="R43" s="492">
        <v>2</v>
      </c>
      <c r="S43" s="510">
        <v>1</v>
      </c>
      <c r="T43" s="577">
        <v>0.5</v>
      </c>
      <c r="U43" s="533">
        <v>1</v>
      </c>
    </row>
    <row r="44" spans="1:21" ht="14.4" customHeight="1" x14ac:dyDescent="0.3">
      <c r="A44" s="491">
        <v>29</v>
      </c>
      <c r="B44" s="492" t="s">
        <v>584</v>
      </c>
      <c r="C44" s="492" t="s">
        <v>588</v>
      </c>
      <c r="D44" s="575" t="s">
        <v>1147</v>
      </c>
      <c r="E44" s="576" t="s">
        <v>596</v>
      </c>
      <c r="F44" s="492" t="s">
        <v>585</v>
      </c>
      <c r="G44" s="492" t="s">
        <v>722</v>
      </c>
      <c r="H44" s="492" t="s">
        <v>460</v>
      </c>
      <c r="I44" s="492" t="s">
        <v>723</v>
      </c>
      <c r="J44" s="492" t="s">
        <v>724</v>
      </c>
      <c r="K44" s="492" t="s">
        <v>725</v>
      </c>
      <c r="L44" s="493">
        <v>31.32</v>
      </c>
      <c r="M44" s="493">
        <v>31.32</v>
      </c>
      <c r="N44" s="492">
        <v>1</v>
      </c>
      <c r="O44" s="577">
        <v>1</v>
      </c>
      <c r="P44" s="493">
        <v>31.32</v>
      </c>
      <c r="Q44" s="510">
        <v>1</v>
      </c>
      <c r="R44" s="492">
        <v>1</v>
      </c>
      <c r="S44" s="510">
        <v>1</v>
      </c>
      <c r="T44" s="577">
        <v>1</v>
      </c>
      <c r="U44" s="533">
        <v>1</v>
      </c>
    </row>
    <row r="45" spans="1:21" ht="14.4" customHeight="1" x14ac:dyDescent="0.3">
      <c r="A45" s="491">
        <v>29</v>
      </c>
      <c r="B45" s="492" t="s">
        <v>584</v>
      </c>
      <c r="C45" s="492" t="s">
        <v>588</v>
      </c>
      <c r="D45" s="575" t="s">
        <v>1147</v>
      </c>
      <c r="E45" s="576" t="s">
        <v>596</v>
      </c>
      <c r="F45" s="492" t="s">
        <v>586</v>
      </c>
      <c r="G45" s="492" t="s">
        <v>726</v>
      </c>
      <c r="H45" s="492" t="s">
        <v>460</v>
      </c>
      <c r="I45" s="492" t="s">
        <v>727</v>
      </c>
      <c r="J45" s="492" t="s">
        <v>728</v>
      </c>
      <c r="K45" s="492"/>
      <c r="L45" s="493">
        <v>0</v>
      </c>
      <c r="M45" s="493">
        <v>0</v>
      </c>
      <c r="N45" s="492">
        <v>5</v>
      </c>
      <c r="O45" s="577">
        <v>5</v>
      </c>
      <c r="P45" s="493">
        <v>0</v>
      </c>
      <c r="Q45" s="510"/>
      <c r="R45" s="492">
        <v>4</v>
      </c>
      <c r="S45" s="510">
        <v>0.8</v>
      </c>
      <c r="T45" s="577">
        <v>4</v>
      </c>
      <c r="U45" s="533">
        <v>0.8</v>
      </c>
    </row>
    <row r="46" spans="1:21" ht="14.4" customHeight="1" x14ac:dyDescent="0.3">
      <c r="A46" s="491">
        <v>29</v>
      </c>
      <c r="B46" s="492" t="s">
        <v>584</v>
      </c>
      <c r="C46" s="492" t="s">
        <v>588</v>
      </c>
      <c r="D46" s="575" t="s">
        <v>1147</v>
      </c>
      <c r="E46" s="576" t="s">
        <v>596</v>
      </c>
      <c r="F46" s="492" t="s">
        <v>586</v>
      </c>
      <c r="G46" s="492" t="s">
        <v>726</v>
      </c>
      <c r="H46" s="492" t="s">
        <v>460</v>
      </c>
      <c r="I46" s="492" t="s">
        <v>729</v>
      </c>
      <c r="J46" s="492" t="s">
        <v>728</v>
      </c>
      <c r="K46" s="492"/>
      <c r="L46" s="493">
        <v>0</v>
      </c>
      <c r="M46" s="493">
        <v>0</v>
      </c>
      <c r="N46" s="492">
        <v>1</v>
      </c>
      <c r="O46" s="577">
        <v>1</v>
      </c>
      <c r="P46" s="493">
        <v>0</v>
      </c>
      <c r="Q46" s="510"/>
      <c r="R46" s="492">
        <v>1</v>
      </c>
      <c r="S46" s="510">
        <v>1</v>
      </c>
      <c r="T46" s="577">
        <v>1</v>
      </c>
      <c r="U46" s="533">
        <v>1</v>
      </c>
    </row>
    <row r="47" spans="1:21" ht="14.4" customHeight="1" x14ac:dyDescent="0.3">
      <c r="A47" s="491">
        <v>29</v>
      </c>
      <c r="B47" s="492" t="s">
        <v>584</v>
      </c>
      <c r="C47" s="492" t="s">
        <v>588</v>
      </c>
      <c r="D47" s="575" t="s">
        <v>1147</v>
      </c>
      <c r="E47" s="576" t="s">
        <v>596</v>
      </c>
      <c r="F47" s="492" t="s">
        <v>587</v>
      </c>
      <c r="G47" s="492" t="s">
        <v>730</v>
      </c>
      <c r="H47" s="492" t="s">
        <v>460</v>
      </c>
      <c r="I47" s="492" t="s">
        <v>731</v>
      </c>
      <c r="J47" s="492" t="s">
        <v>732</v>
      </c>
      <c r="K47" s="492" t="s">
        <v>733</v>
      </c>
      <c r="L47" s="493">
        <v>25</v>
      </c>
      <c r="M47" s="493">
        <v>50</v>
      </c>
      <c r="N47" s="492">
        <v>2</v>
      </c>
      <c r="O47" s="577">
        <v>2</v>
      </c>
      <c r="P47" s="493">
        <v>50</v>
      </c>
      <c r="Q47" s="510">
        <v>1</v>
      </c>
      <c r="R47" s="492">
        <v>2</v>
      </c>
      <c r="S47" s="510">
        <v>1</v>
      </c>
      <c r="T47" s="577">
        <v>2</v>
      </c>
      <c r="U47" s="533">
        <v>1</v>
      </c>
    </row>
    <row r="48" spans="1:21" ht="14.4" customHeight="1" x14ac:dyDescent="0.3">
      <c r="A48" s="491">
        <v>29</v>
      </c>
      <c r="B48" s="492" t="s">
        <v>584</v>
      </c>
      <c r="C48" s="492" t="s">
        <v>588</v>
      </c>
      <c r="D48" s="575" t="s">
        <v>1147</v>
      </c>
      <c r="E48" s="576" t="s">
        <v>596</v>
      </c>
      <c r="F48" s="492" t="s">
        <v>587</v>
      </c>
      <c r="G48" s="492" t="s">
        <v>730</v>
      </c>
      <c r="H48" s="492" t="s">
        <v>460</v>
      </c>
      <c r="I48" s="492" t="s">
        <v>734</v>
      </c>
      <c r="J48" s="492" t="s">
        <v>732</v>
      </c>
      <c r="K48" s="492" t="s">
        <v>735</v>
      </c>
      <c r="L48" s="493">
        <v>56.25</v>
      </c>
      <c r="M48" s="493">
        <v>281.25</v>
      </c>
      <c r="N48" s="492">
        <v>5</v>
      </c>
      <c r="O48" s="577">
        <v>2</v>
      </c>
      <c r="P48" s="493">
        <v>281.25</v>
      </c>
      <c r="Q48" s="510">
        <v>1</v>
      </c>
      <c r="R48" s="492">
        <v>5</v>
      </c>
      <c r="S48" s="510">
        <v>1</v>
      </c>
      <c r="T48" s="577">
        <v>2</v>
      </c>
      <c r="U48" s="533">
        <v>1</v>
      </c>
    </row>
    <row r="49" spans="1:21" ht="14.4" customHeight="1" x14ac:dyDescent="0.3">
      <c r="A49" s="491">
        <v>29</v>
      </c>
      <c r="B49" s="492" t="s">
        <v>584</v>
      </c>
      <c r="C49" s="492" t="s">
        <v>588</v>
      </c>
      <c r="D49" s="575" t="s">
        <v>1147</v>
      </c>
      <c r="E49" s="576" t="s">
        <v>596</v>
      </c>
      <c r="F49" s="492" t="s">
        <v>587</v>
      </c>
      <c r="G49" s="492" t="s">
        <v>730</v>
      </c>
      <c r="H49" s="492" t="s">
        <v>460</v>
      </c>
      <c r="I49" s="492" t="s">
        <v>736</v>
      </c>
      <c r="J49" s="492" t="s">
        <v>732</v>
      </c>
      <c r="K49" s="492" t="s">
        <v>737</v>
      </c>
      <c r="L49" s="493">
        <v>100</v>
      </c>
      <c r="M49" s="493">
        <v>8000</v>
      </c>
      <c r="N49" s="492">
        <v>80</v>
      </c>
      <c r="O49" s="577">
        <v>40</v>
      </c>
      <c r="P49" s="493">
        <v>6300</v>
      </c>
      <c r="Q49" s="510">
        <v>0.78749999999999998</v>
      </c>
      <c r="R49" s="492">
        <v>63</v>
      </c>
      <c r="S49" s="510">
        <v>0.78749999999999998</v>
      </c>
      <c r="T49" s="577">
        <v>30</v>
      </c>
      <c r="U49" s="533">
        <v>0.75</v>
      </c>
    </row>
    <row r="50" spans="1:21" ht="14.4" customHeight="1" x14ac:dyDescent="0.3">
      <c r="A50" s="491">
        <v>29</v>
      </c>
      <c r="B50" s="492" t="s">
        <v>584</v>
      </c>
      <c r="C50" s="492" t="s">
        <v>588</v>
      </c>
      <c r="D50" s="575" t="s">
        <v>1147</v>
      </c>
      <c r="E50" s="576" t="s">
        <v>596</v>
      </c>
      <c r="F50" s="492" t="s">
        <v>587</v>
      </c>
      <c r="G50" s="492" t="s">
        <v>730</v>
      </c>
      <c r="H50" s="492" t="s">
        <v>460</v>
      </c>
      <c r="I50" s="492" t="s">
        <v>738</v>
      </c>
      <c r="J50" s="492" t="s">
        <v>739</v>
      </c>
      <c r="K50" s="492" t="s">
        <v>740</v>
      </c>
      <c r="L50" s="493">
        <v>156</v>
      </c>
      <c r="M50" s="493">
        <v>624</v>
      </c>
      <c r="N50" s="492">
        <v>4</v>
      </c>
      <c r="O50" s="577">
        <v>4</v>
      </c>
      <c r="P50" s="493">
        <v>312</v>
      </c>
      <c r="Q50" s="510">
        <v>0.5</v>
      </c>
      <c r="R50" s="492">
        <v>2</v>
      </c>
      <c r="S50" s="510">
        <v>0.5</v>
      </c>
      <c r="T50" s="577">
        <v>2</v>
      </c>
      <c r="U50" s="533">
        <v>0.5</v>
      </c>
    </row>
    <row r="51" spans="1:21" ht="14.4" customHeight="1" x14ac:dyDescent="0.3">
      <c r="A51" s="491">
        <v>29</v>
      </c>
      <c r="B51" s="492" t="s">
        <v>584</v>
      </c>
      <c r="C51" s="492" t="s">
        <v>588</v>
      </c>
      <c r="D51" s="575" t="s">
        <v>1147</v>
      </c>
      <c r="E51" s="576" t="s">
        <v>596</v>
      </c>
      <c r="F51" s="492" t="s">
        <v>587</v>
      </c>
      <c r="G51" s="492" t="s">
        <v>730</v>
      </c>
      <c r="H51" s="492" t="s">
        <v>460</v>
      </c>
      <c r="I51" s="492" t="s">
        <v>741</v>
      </c>
      <c r="J51" s="492" t="s">
        <v>739</v>
      </c>
      <c r="K51" s="492" t="s">
        <v>742</v>
      </c>
      <c r="L51" s="493">
        <v>178</v>
      </c>
      <c r="M51" s="493">
        <v>2848</v>
      </c>
      <c r="N51" s="492">
        <v>16</v>
      </c>
      <c r="O51" s="577">
        <v>9</v>
      </c>
      <c r="P51" s="493">
        <v>2314</v>
      </c>
      <c r="Q51" s="510">
        <v>0.8125</v>
      </c>
      <c r="R51" s="492">
        <v>13</v>
      </c>
      <c r="S51" s="510">
        <v>0.8125</v>
      </c>
      <c r="T51" s="577">
        <v>7</v>
      </c>
      <c r="U51" s="533">
        <v>0.77777777777777779</v>
      </c>
    </row>
    <row r="52" spans="1:21" ht="14.4" customHeight="1" x14ac:dyDescent="0.3">
      <c r="A52" s="491">
        <v>29</v>
      </c>
      <c r="B52" s="492" t="s">
        <v>584</v>
      </c>
      <c r="C52" s="492" t="s">
        <v>588</v>
      </c>
      <c r="D52" s="575" t="s">
        <v>1147</v>
      </c>
      <c r="E52" s="576" t="s">
        <v>596</v>
      </c>
      <c r="F52" s="492" t="s">
        <v>587</v>
      </c>
      <c r="G52" s="492" t="s">
        <v>730</v>
      </c>
      <c r="H52" s="492" t="s">
        <v>460</v>
      </c>
      <c r="I52" s="492" t="s">
        <v>743</v>
      </c>
      <c r="J52" s="492" t="s">
        <v>739</v>
      </c>
      <c r="K52" s="492" t="s">
        <v>744</v>
      </c>
      <c r="L52" s="493">
        <v>96</v>
      </c>
      <c r="M52" s="493">
        <v>480</v>
      </c>
      <c r="N52" s="492">
        <v>5</v>
      </c>
      <c r="O52" s="577">
        <v>4</v>
      </c>
      <c r="P52" s="493">
        <v>480</v>
      </c>
      <c r="Q52" s="510">
        <v>1</v>
      </c>
      <c r="R52" s="492">
        <v>5</v>
      </c>
      <c r="S52" s="510">
        <v>1</v>
      </c>
      <c r="T52" s="577">
        <v>4</v>
      </c>
      <c r="U52" s="533">
        <v>1</v>
      </c>
    </row>
    <row r="53" spans="1:21" ht="14.4" customHeight="1" x14ac:dyDescent="0.3">
      <c r="A53" s="491">
        <v>29</v>
      </c>
      <c r="B53" s="492" t="s">
        <v>584</v>
      </c>
      <c r="C53" s="492" t="s">
        <v>588</v>
      </c>
      <c r="D53" s="575" t="s">
        <v>1147</v>
      </c>
      <c r="E53" s="576" t="s">
        <v>596</v>
      </c>
      <c r="F53" s="492" t="s">
        <v>587</v>
      </c>
      <c r="G53" s="492" t="s">
        <v>730</v>
      </c>
      <c r="H53" s="492" t="s">
        <v>460</v>
      </c>
      <c r="I53" s="492" t="s">
        <v>745</v>
      </c>
      <c r="J53" s="492" t="s">
        <v>739</v>
      </c>
      <c r="K53" s="492" t="s">
        <v>746</v>
      </c>
      <c r="L53" s="493">
        <v>128</v>
      </c>
      <c r="M53" s="493">
        <v>128</v>
      </c>
      <c r="N53" s="492">
        <v>1</v>
      </c>
      <c r="O53" s="577">
        <v>1</v>
      </c>
      <c r="P53" s="493">
        <v>128</v>
      </c>
      <c r="Q53" s="510">
        <v>1</v>
      </c>
      <c r="R53" s="492">
        <v>1</v>
      </c>
      <c r="S53" s="510">
        <v>1</v>
      </c>
      <c r="T53" s="577">
        <v>1</v>
      </c>
      <c r="U53" s="533">
        <v>1</v>
      </c>
    </row>
    <row r="54" spans="1:21" ht="14.4" customHeight="1" x14ac:dyDescent="0.3">
      <c r="A54" s="491">
        <v>29</v>
      </c>
      <c r="B54" s="492" t="s">
        <v>584</v>
      </c>
      <c r="C54" s="492" t="s">
        <v>588</v>
      </c>
      <c r="D54" s="575" t="s">
        <v>1147</v>
      </c>
      <c r="E54" s="576" t="s">
        <v>596</v>
      </c>
      <c r="F54" s="492" t="s">
        <v>587</v>
      </c>
      <c r="G54" s="492" t="s">
        <v>730</v>
      </c>
      <c r="H54" s="492" t="s">
        <v>460</v>
      </c>
      <c r="I54" s="492" t="s">
        <v>747</v>
      </c>
      <c r="J54" s="492" t="s">
        <v>748</v>
      </c>
      <c r="K54" s="492" t="s">
        <v>749</v>
      </c>
      <c r="L54" s="493">
        <v>30</v>
      </c>
      <c r="M54" s="493">
        <v>300</v>
      </c>
      <c r="N54" s="492">
        <v>10</v>
      </c>
      <c r="O54" s="577">
        <v>3</v>
      </c>
      <c r="P54" s="493">
        <v>150</v>
      </c>
      <c r="Q54" s="510">
        <v>0.5</v>
      </c>
      <c r="R54" s="492">
        <v>5</v>
      </c>
      <c r="S54" s="510">
        <v>0.5</v>
      </c>
      <c r="T54" s="577">
        <v>1</v>
      </c>
      <c r="U54" s="533">
        <v>0.33333333333333331</v>
      </c>
    </row>
    <row r="55" spans="1:21" ht="14.4" customHeight="1" x14ac:dyDescent="0.3">
      <c r="A55" s="491">
        <v>29</v>
      </c>
      <c r="B55" s="492" t="s">
        <v>584</v>
      </c>
      <c r="C55" s="492" t="s">
        <v>588</v>
      </c>
      <c r="D55" s="575" t="s">
        <v>1147</v>
      </c>
      <c r="E55" s="576" t="s">
        <v>596</v>
      </c>
      <c r="F55" s="492" t="s">
        <v>587</v>
      </c>
      <c r="G55" s="492" t="s">
        <v>730</v>
      </c>
      <c r="H55" s="492" t="s">
        <v>460</v>
      </c>
      <c r="I55" s="492" t="s">
        <v>750</v>
      </c>
      <c r="J55" s="492" t="s">
        <v>751</v>
      </c>
      <c r="K55" s="492" t="s">
        <v>752</v>
      </c>
      <c r="L55" s="493">
        <v>200</v>
      </c>
      <c r="M55" s="493">
        <v>200</v>
      </c>
      <c r="N55" s="492">
        <v>1</v>
      </c>
      <c r="O55" s="577">
        <v>1</v>
      </c>
      <c r="P55" s="493">
        <v>200</v>
      </c>
      <c r="Q55" s="510">
        <v>1</v>
      </c>
      <c r="R55" s="492">
        <v>1</v>
      </c>
      <c r="S55" s="510">
        <v>1</v>
      </c>
      <c r="T55" s="577">
        <v>1</v>
      </c>
      <c r="U55" s="533">
        <v>1</v>
      </c>
    </row>
    <row r="56" spans="1:21" ht="14.4" customHeight="1" x14ac:dyDescent="0.3">
      <c r="A56" s="491">
        <v>29</v>
      </c>
      <c r="B56" s="492" t="s">
        <v>584</v>
      </c>
      <c r="C56" s="492" t="s">
        <v>588</v>
      </c>
      <c r="D56" s="575" t="s">
        <v>1147</v>
      </c>
      <c r="E56" s="576" t="s">
        <v>596</v>
      </c>
      <c r="F56" s="492" t="s">
        <v>587</v>
      </c>
      <c r="G56" s="492" t="s">
        <v>730</v>
      </c>
      <c r="H56" s="492" t="s">
        <v>460</v>
      </c>
      <c r="I56" s="492" t="s">
        <v>753</v>
      </c>
      <c r="J56" s="492" t="s">
        <v>754</v>
      </c>
      <c r="K56" s="492" t="s">
        <v>755</v>
      </c>
      <c r="L56" s="493">
        <v>30</v>
      </c>
      <c r="M56" s="493">
        <v>150</v>
      </c>
      <c r="N56" s="492">
        <v>5</v>
      </c>
      <c r="O56" s="577">
        <v>2</v>
      </c>
      <c r="P56" s="493">
        <v>90</v>
      </c>
      <c r="Q56" s="510">
        <v>0.6</v>
      </c>
      <c r="R56" s="492">
        <v>3</v>
      </c>
      <c r="S56" s="510">
        <v>0.6</v>
      </c>
      <c r="T56" s="577">
        <v>1</v>
      </c>
      <c r="U56" s="533">
        <v>0.5</v>
      </c>
    </row>
    <row r="57" spans="1:21" ht="14.4" customHeight="1" x14ac:dyDescent="0.3">
      <c r="A57" s="491">
        <v>29</v>
      </c>
      <c r="B57" s="492" t="s">
        <v>584</v>
      </c>
      <c r="C57" s="492" t="s">
        <v>588</v>
      </c>
      <c r="D57" s="575" t="s">
        <v>1147</v>
      </c>
      <c r="E57" s="576" t="s">
        <v>596</v>
      </c>
      <c r="F57" s="492" t="s">
        <v>587</v>
      </c>
      <c r="G57" s="492" t="s">
        <v>756</v>
      </c>
      <c r="H57" s="492" t="s">
        <v>460</v>
      </c>
      <c r="I57" s="492" t="s">
        <v>757</v>
      </c>
      <c r="J57" s="492" t="s">
        <v>758</v>
      </c>
      <c r="K57" s="492" t="s">
        <v>759</v>
      </c>
      <c r="L57" s="493">
        <v>410</v>
      </c>
      <c r="M57" s="493">
        <v>11070</v>
      </c>
      <c r="N57" s="492">
        <v>27</v>
      </c>
      <c r="O57" s="577">
        <v>26</v>
      </c>
      <c r="P57" s="493">
        <v>10250</v>
      </c>
      <c r="Q57" s="510">
        <v>0.92592592592592593</v>
      </c>
      <c r="R57" s="492">
        <v>25</v>
      </c>
      <c r="S57" s="510">
        <v>0.92592592592592593</v>
      </c>
      <c r="T57" s="577">
        <v>24</v>
      </c>
      <c r="U57" s="533">
        <v>0.92307692307692313</v>
      </c>
    </row>
    <row r="58" spans="1:21" ht="14.4" customHeight="1" x14ac:dyDescent="0.3">
      <c r="A58" s="491">
        <v>29</v>
      </c>
      <c r="B58" s="492" t="s">
        <v>584</v>
      </c>
      <c r="C58" s="492" t="s">
        <v>588</v>
      </c>
      <c r="D58" s="575" t="s">
        <v>1147</v>
      </c>
      <c r="E58" s="576" t="s">
        <v>596</v>
      </c>
      <c r="F58" s="492" t="s">
        <v>587</v>
      </c>
      <c r="G58" s="492" t="s">
        <v>756</v>
      </c>
      <c r="H58" s="492" t="s">
        <v>460</v>
      </c>
      <c r="I58" s="492" t="s">
        <v>760</v>
      </c>
      <c r="J58" s="492" t="s">
        <v>761</v>
      </c>
      <c r="K58" s="492" t="s">
        <v>762</v>
      </c>
      <c r="L58" s="493">
        <v>566</v>
      </c>
      <c r="M58" s="493">
        <v>566</v>
      </c>
      <c r="N58" s="492">
        <v>1</v>
      </c>
      <c r="O58" s="577">
        <v>1</v>
      </c>
      <c r="P58" s="493">
        <v>566</v>
      </c>
      <c r="Q58" s="510">
        <v>1</v>
      </c>
      <c r="R58" s="492">
        <v>1</v>
      </c>
      <c r="S58" s="510">
        <v>1</v>
      </c>
      <c r="T58" s="577">
        <v>1</v>
      </c>
      <c r="U58" s="533">
        <v>1</v>
      </c>
    </row>
    <row r="59" spans="1:21" ht="14.4" customHeight="1" x14ac:dyDescent="0.3">
      <c r="A59" s="491">
        <v>29</v>
      </c>
      <c r="B59" s="492" t="s">
        <v>584</v>
      </c>
      <c r="C59" s="492" t="s">
        <v>588</v>
      </c>
      <c r="D59" s="575" t="s">
        <v>1147</v>
      </c>
      <c r="E59" s="576" t="s">
        <v>596</v>
      </c>
      <c r="F59" s="492" t="s">
        <v>587</v>
      </c>
      <c r="G59" s="492" t="s">
        <v>763</v>
      </c>
      <c r="H59" s="492" t="s">
        <v>460</v>
      </c>
      <c r="I59" s="492" t="s">
        <v>764</v>
      </c>
      <c r="J59" s="492" t="s">
        <v>765</v>
      </c>
      <c r="K59" s="492" t="s">
        <v>766</v>
      </c>
      <c r="L59" s="493">
        <v>50.5</v>
      </c>
      <c r="M59" s="493">
        <v>50.5</v>
      </c>
      <c r="N59" s="492">
        <v>1</v>
      </c>
      <c r="O59" s="577">
        <v>1</v>
      </c>
      <c r="P59" s="493"/>
      <c r="Q59" s="510">
        <v>0</v>
      </c>
      <c r="R59" s="492"/>
      <c r="S59" s="510">
        <v>0</v>
      </c>
      <c r="T59" s="577"/>
      <c r="U59" s="533">
        <v>0</v>
      </c>
    </row>
    <row r="60" spans="1:21" ht="14.4" customHeight="1" x14ac:dyDescent="0.3">
      <c r="A60" s="491">
        <v>29</v>
      </c>
      <c r="B60" s="492" t="s">
        <v>584</v>
      </c>
      <c r="C60" s="492" t="s">
        <v>588</v>
      </c>
      <c r="D60" s="575" t="s">
        <v>1147</v>
      </c>
      <c r="E60" s="576" t="s">
        <v>596</v>
      </c>
      <c r="F60" s="492" t="s">
        <v>587</v>
      </c>
      <c r="G60" s="492" t="s">
        <v>763</v>
      </c>
      <c r="H60" s="492" t="s">
        <v>460</v>
      </c>
      <c r="I60" s="492" t="s">
        <v>767</v>
      </c>
      <c r="J60" s="492" t="s">
        <v>765</v>
      </c>
      <c r="K60" s="492" t="s">
        <v>768</v>
      </c>
      <c r="L60" s="493">
        <v>58.5</v>
      </c>
      <c r="M60" s="493">
        <v>58.5</v>
      </c>
      <c r="N60" s="492">
        <v>1</v>
      </c>
      <c r="O60" s="577">
        <v>1</v>
      </c>
      <c r="P60" s="493">
        <v>58.5</v>
      </c>
      <c r="Q60" s="510">
        <v>1</v>
      </c>
      <c r="R60" s="492">
        <v>1</v>
      </c>
      <c r="S60" s="510">
        <v>1</v>
      </c>
      <c r="T60" s="577">
        <v>1</v>
      </c>
      <c r="U60" s="533">
        <v>1</v>
      </c>
    </row>
    <row r="61" spans="1:21" ht="14.4" customHeight="1" x14ac:dyDescent="0.3">
      <c r="A61" s="491">
        <v>29</v>
      </c>
      <c r="B61" s="492" t="s">
        <v>584</v>
      </c>
      <c r="C61" s="492" t="s">
        <v>588</v>
      </c>
      <c r="D61" s="575" t="s">
        <v>1147</v>
      </c>
      <c r="E61" s="576" t="s">
        <v>596</v>
      </c>
      <c r="F61" s="492" t="s">
        <v>587</v>
      </c>
      <c r="G61" s="492" t="s">
        <v>763</v>
      </c>
      <c r="H61" s="492" t="s">
        <v>460</v>
      </c>
      <c r="I61" s="492" t="s">
        <v>769</v>
      </c>
      <c r="J61" s="492" t="s">
        <v>770</v>
      </c>
      <c r="K61" s="492" t="s">
        <v>771</v>
      </c>
      <c r="L61" s="493">
        <v>45.52</v>
      </c>
      <c r="M61" s="493">
        <v>45.52</v>
      </c>
      <c r="N61" s="492">
        <v>1</v>
      </c>
      <c r="O61" s="577">
        <v>1</v>
      </c>
      <c r="P61" s="493">
        <v>45.52</v>
      </c>
      <c r="Q61" s="510">
        <v>1</v>
      </c>
      <c r="R61" s="492">
        <v>1</v>
      </c>
      <c r="S61" s="510">
        <v>1</v>
      </c>
      <c r="T61" s="577">
        <v>1</v>
      </c>
      <c r="U61" s="533">
        <v>1</v>
      </c>
    </row>
    <row r="62" spans="1:21" ht="14.4" customHeight="1" x14ac:dyDescent="0.3">
      <c r="A62" s="491">
        <v>29</v>
      </c>
      <c r="B62" s="492" t="s">
        <v>584</v>
      </c>
      <c r="C62" s="492" t="s">
        <v>588</v>
      </c>
      <c r="D62" s="575" t="s">
        <v>1147</v>
      </c>
      <c r="E62" s="576" t="s">
        <v>596</v>
      </c>
      <c r="F62" s="492" t="s">
        <v>587</v>
      </c>
      <c r="G62" s="492" t="s">
        <v>763</v>
      </c>
      <c r="H62" s="492" t="s">
        <v>460</v>
      </c>
      <c r="I62" s="492" t="s">
        <v>772</v>
      </c>
      <c r="J62" s="492" t="s">
        <v>773</v>
      </c>
      <c r="K62" s="492" t="s">
        <v>774</v>
      </c>
      <c r="L62" s="493">
        <v>246.48</v>
      </c>
      <c r="M62" s="493">
        <v>1478.8799999999999</v>
      </c>
      <c r="N62" s="492">
        <v>6</v>
      </c>
      <c r="O62" s="577">
        <v>6</v>
      </c>
      <c r="P62" s="493">
        <v>1232.3999999999999</v>
      </c>
      <c r="Q62" s="510">
        <v>0.83333333333333326</v>
      </c>
      <c r="R62" s="492">
        <v>5</v>
      </c>
      <c r="S62" s="510">
        <v>0.83333333333333337</v>
      </c>
      <c r="T62" s="577">
        <v>5</v>
      </c>
      <c r="U62" s="533">
        <v>0.83333333333333337</v>
      </c>
    </row>
    <row r="63" spans="1:21" ht="14.4" customHeight="1" x14ac:dyDescent="0.3">
      <c r="A63" s="491">
        <v>29</v>
      </c>
      <c r="B63" s="492" t="s">
        <v>584</v>
      </c>
      <c r="C63" s="492" t="s">
        <v>588</v>
      </c>
      <c r="D63" s="575" t="s">
        <v>1147</v>
      </c>
      <c r="E63" s="576" t="s">
        <v>596</v>
      </c>
      <c r="F63" s="492" t="s">
        <v>587</v>
      </c>
      <c r="G63" s="492" t="s">
        <v>763</v>
      </c>
      <c r="H63" s="492" t="s">
        <v>460</v>
      </c>
      <c r="I63" s="492" t="s">
        <v>775</v>
      </c>
      <c r="J63" s="492" t="s">
        <v>776</v>
      </c>
      <c r="K63" s="492" t="s">
        <v>777</v>
      </c>
      <c r="L63" s="493">
        <v>97</v>
      </c>
      <c r="M63" s="493">
        <v>97</v>
      </c>
      <c r="N63" s="492">
        <v>1</v>
      </c>
      <c r="O63" s="577">
        <v>1</v>
      </c>
      <c r="P63" s="493">
        <v>97</v>
      </c>
      <c r="Q63" s="510">
        <v>1</v>
      </c>
      <c r="R63" s="492">
        <v>1</v>
      </c>
      <c r="S63" s="510">
        <v>1</v>
      </c>
      <c r="T63" s="577">
        <v>1</v>
      </c>
      <c r="U63" s="533">
        <v>1</v>
      </c>
    </row>
    <row r="64" spans="1:21" ht="14.4" customHeight="1" x14ac:dyDescent="0.3">
      <c r="A64" s="491">
        <v>29</v>
      </c>
      <c r="B64" s="492" t="s">
        <v>584</v>
      </c>
      <c r="C64" s="492" t="s">
        <v>588</v>
      </c>
      <c r="D64" s="575" t="s">
        <v>1147</v>
      </c>
      <c r="E64" s="576" t="s">
        <v>596</v>
      </c>
      <c r="F64" s="492" t="s">
        <v>587</v>
      </c>
      <c r="G64" s="492" t="s">
        <v>763</v>
      </c>
      <c r="H64" s="492" t="s">
        <v>460</v>
      </c>
      <c r="I64" s="492" t="s">
        <v>778</v>
      </c>
      <c r="J64" s="492" t="s">
        <v>779</v>
      </c>
      <c r="K64" s="492" t="s">
        <v>780</v>
      </c>
      <c r="L64" s="493">
        <v>509.64</v>
      </c>
      <c r="M64" s="493">
        <v>2038.56</v>
      </c>
      <c r="N64" s="492">
        <v>4</v>
      </c>
      <c r="O64" s="577">
        <v>4</v>
      </c>
      <c r="P64" s="493">
        <v>2038.56</v>
      </c>
      <c r="Q64" s="510">
        <v>1</v>
      </c>
      <c r="R64" s="492">
        <v>4</v>
      </c>
      <c r="S64" s="510">
        <v>1</v>
      </c>
      <c r="T64" s="577">
        <v>4</v>
      </c>
      <c r="U64" s="533">
        <v>1</v>
      </c>
    </row>
    <row r="65" spans="1:21" ht="14.4" customHeight="1" x14ac:dyDescent="0.3">
      <c r="A65" s="491">
        <v>29</v>
      </c>
      <c r="B65" s="492" t="s">
        <v>584</v>
      </c>
      <c r="C65" s="492" t="s">
        <v>588</v>
      </c>
      <c r="D65" s="575" t="s">
        <v>1147</v>
      </c>
      <c r="E65" s="576" t="s">
        <v>596</v>
      </c>
      <c r="F65" s="492" t="s">
        <v>587</v>
      </c>
      <c r="G65" s="492" t="s">
        <v>763</v>
      </c>
      <c r="H65" s="492" t="s">
        <v>460</v>
      </c>
      <c r="I65" s="492" t="s">
        <v>781</v>
      </c>
      <c r="J65" s="492" t="s">
        <v>782</v>
      </c>
      <c r="K65" s="492"/>
      <c r="L65" s="493">
        <v>427.14</v>
      </c>
      <c r="M65" s="493">
        <v>427.14</v>
      </c>
      <c r="N65" s="492">
        <v>1</v>
      </c>
      <c r="O65" s="577">
        <v>1</v>
      </c>
      <c r="P65" s="493">
        <v>427.14</v>
      </c>
      <c r="Q65" s="510">
        <v>1</v>
      </c>
      <c r="R65" s="492">
        <v>1</v>
      </c>
      <c r="S65" s="510">
        <v>1</v>
      </c>
      <c r="T65" s="577">
        <v>1</v>
      </c>
      <c r="U65" s="533">
        <v>1</v>
      </c>
    </row>
    <row r="66" spans="1:21" ht="14.4" customHeight="1" x14ac:dyDescent="0.3">
      <c r="A66" s="491">
        <v>29</v>
      </c>
      <c r="B66" s="492" t="s">
        <v>584</v>
      </c>
      <c r="C66" s="492" t="s">
        <v>588</v>
      </c>
      <c r="D66" s="575" t="s">
        <v>1147</v>
      </c>
      <c r="E66" s="576" t="s">
        <v>596</v>
      </c>
      <c r="F66" s="492" t="s">
        <v>587</v>
      </c>
      <c r="G66" s="492" t="s">
        <v>763</v>
      </c>
      <c r="H66" s="492" t="s">
        <v>460</v>
      </c>
      <c r="I66" s="492" t="s">
        <v>783</v>
      </c>
      <c r="J66" s="492" t="s">
        <v>784</v>
      </c>
      <c r="K66" s="492" t="s">
        <v>785</v>
      </c>
      <c r="L66" s="493">
        <v>348.68</v>
      </c>
      <c r="M66" s="493">
        <v>348.68</v>
      </c>
      <c r="N66" s="492">
        <v>1</v>
      </c>
      <c r="O66" s="577">
        <v>1</v>
      </c>
      <c r="P66" s="493"/>
      <c r="Q66" s="510">
        <v>0</v>
      </c>
      <c r="R66" s="492"/>
      <c r="S66" s="510">
        <v>0</v>
      </c>
      <c r="T66" s="577"/>
      <c r="U66" s="533">
        <v>0</v>
      </c>
    </row>
    <row r="67" spans="1:21" ht="14.4" customHeight="1" x14ac:dyDescent="0.3">
      <c r="A67" s="491">
        <v>29</v>
      </c>
      <c r="B67" s="492" t="s">
        <v>584</v>
      </c>
      <c r="C67" s="492" t="s">
        <v>588</v>
      </c>
      <c r="D67" s="575" t="s">
        <v>1147</v>
      </c>
      <c r="E67" s="576" t="s">
        <v>596</v>
      </c>
      <c r="F67" s="492" t="s">
        <v>587</v>
      </c>
      <c r="G67" s="492" t="s">
        <v>763</v>
      </c>
      <c r="H67" s="492" t="s">
        <v>460</v>
      </c>
      <c r="I67" s="492" t="s">
        <v>786</v>
      </c>
      <c r="J67" s="492" t="s">
        <v>787</v>
      </c>
      <c r="K67" s="492" t="s">
        <v>788</v>
      </c>
      <c r="L67" s="493">
        <v>245.11</v>
      </c>
      <c r="M67" s="493">
        <v>245.11</v>
      </c>
      <c r="N67" s="492">
        <v>1</v>
      </c>
      <c r="O67" s="577">
        <v>1</v>
      </c>
      <c r="P67" s="493"/>
      <c r="Q67" s="510">
        <v>0</v>
      </c>
      <c r="R67" s="492"/>
      <c r="S67" s="510">
        <v>0</v>
      </c>
      <c r="T67" s="577"/>
      <c r="U67" s="533">
        <v>0</v>
      </c>
    </row>
    <row r="68" spans="1:21" ht="14.4" customHeight="1" x14ac:dyDescent="0.3">
      <c r="A68" s="491">
        <v>29</v>
      </c>
      <c r="B68" s="492" t="s">
        <v>584</v>
      </c>
      <c r="C68" s="492" t="s">
        <v>588</v>
      </c>
      <c r="D68" s="575" t="s">
        <v>1147</v>
      </c>
      <c r="E68" s="576" t="s">
        <v>596</v>
      </c>
      <c r="F68" s="492" t="s">
        <v>587</v>
      </c>
      <c r="G68" s="492" t="s">
        <v>763</v>
      </c>
      <c r="H68" s="492" t="s">
        <v>460</v>
      </c>
      <c r="I68" s="492" t="s">
        <v>789</v>
      </c>
      <c r="J68" s="492" t="s">
        <v>790</v>
      </c>
      <c r="K68" s="492" t="s">
        <v>791</v>
      </c>
      <c r="L68" s="493">
        <v>732.48</v>
      </c>
      <c r="M68" s="493">
        <v>732.48</v>
      </c>
      <c r="N68" s="492">
        <v>1</v>
      </c>
      <c r="O68" s="577">
        <v>1</v>
      </c>
      <c r="P68" s="493"/>
      <c r="Q68" s="510">
        <v>0</v>
      </c>
      <c r="R68" s="492"/>
      <c r="S68" s="510">
        <v>0</v>
      </c>
      <c r="T68" s="577"/>
      <c r="U68" s="533">
        <v>0</v>
      </c>
    </row>
    <row r="69" spans="1:21" ht="14.4" customHeight="1" x14ac:dyDescent="0.3">
      <c r="A69" s="491">
        <v>29</v>
      </c>
      <c r="B69" s="492" t="s">
        <v>584</v>
      </c>
      <c r="C69" s="492" t="s">
        <v>588</v>
      </c>
      <c r="D69" s="575" t="s">
        <v>1147</v>
      </c>
      <c r="E69" s="576" t="s">
        <v>596</v>
      </c>
      <c r="F69" s="492" t="s">
        <v>587</v>
      </c>
      <c r="G69" s="492" t="s">
        <v>792</v>
      </c>
      <c r="H69" s="492" t="s">
        <v>460</v>
      </c>
      <c r="I69" s="492" t="s">
        <v>793</v>
      </c>
      <c r="J69" s="492" t="s">
        <v>794</v>
      </c>
      <c r="K69" s="492" t="s">
        <v>795</v>
      </c>
      <c r="L69" s="493">
        <v>200</v>
      </c>
      <c r="M69" s="493">
        <v>400</v>
      </c>
      <c r="N69" s="492">
        <v>2</v>
      </c>
      <c r="O69" s="577">
        <v>1</v>
      </c>
      <c r="P69" s="493">
        <v>400</v>
      </c>
      <c r="Q69" s="510">
        <v>1</v>
      </c>
      <c r="R69" s="492">
        <v>2</v>
      </c>
      <c r="S69" s="510">
        <v>1</v>
      </c>
      <c r="T69" s="577">
        <v>1</v>
      </c>
      <c r="U69" s="533">
        <v>1</v>
      </c>
    </row>
    <row r="70" spans="1:21" ht="14.4" customHeight="1" x14ac:dyDescent="0.3">
      <c r="A70" s="491">
        <v>29</v>
      </c>
      <c r="B70" s="492" t="s">
        <v>584</v>
      </c>
      <c r="C70" s="492" t="s">
        <v>588</v>
      </c>
      <c r="D70" s="575" t="s">
        <v>1147</v>
      </c>
      <c r="E70" s="576" t="s">
        <v>596</v>
      </c>
      <c r="F70" s="492" t="s">
        <v>587</v>
      </c>
      <c r="G70" s="492" t="s">
        <v>792</v>
      </c>
      <c r="H70" s="492" t="s">
        <v>460</v>
      </c>
      <c r="I70" s="492" t="s">
        <v>796</v>
      </c>
      <c r="J70" s="492" t="s">
        <v>797</v>
      </c>
      <c r="K70" s="492" t="s">
        <v>798</v>
      </c>
      <c r="L70" s="493">
        <v>271.52</v>
      </c>
      <c r="M70" s="493">
        <v>543.04</v>
      </c>
      <c r="N70" s="492">
        <v>2</v>
      </c>
      <c r="O70" s="577">
        <v>1</v>
      </c>
      <c r="P70" s="493">
        <v>543.04</v>
      </c>
      <c r="Q70" s="510">
        <v>1</v>
      </c>
      <c r="R70" s="492">
        <v>2</v>
      </c>
      <c r="S70" s="510">
        <v>1</v>
      </c>
      <c r="T70" s="577">
        <v>1</v>
      </c>
      <c r="U70" s="533">
        <v>1</v>
      </c>
    </row>
    <row r="71" spans="1:21" ht="14.4" customHeight="1" x14ac:dyDescent="0.3">
      <c r="A71" s="491">
        <v>29</v>
      </c>
      <c r="B71" s="492" t="s">
        <v>584</v>
      </c>
      <c r="C71" s="492" t="s">
        <v>588</v>
      </c>
      <c r="D71" s="575" t="s">
        <v>1147</v>
      </c>
      <c r="E71" s="576" t="s">
        <v>596</v>
      </c>
      <c r="F71" s="492" t="s">
        <v>587</v>
      </c>
      <c r="G71" s="492" t="s">
        <v>799</v>
      </c>
      <c r="H71" s="492" t="s">
        <v>460</v>
      </c>
      <c r="I71" s="492" t="s">
        <v>800</v>
      </c>
      <c r="J71" s="492" t="s">
        <v>801</v>
      </c>
      <c r="K71" s="492" t="s">
        <v>802</v>
      </c>
      <c r="L71" s="493">
        <v>0</v>
      </c>
      <c r="M71" s="493">
        <v>0</v>
      </c>
      <c r="N71" s="492">
        <v>1</v>
      </c>
      <c r="O71" s="577">
        <v>1</v>
      </c>
      <c r="P71" s="493"/>
      <c r="Q71" s="510"/>
      <c r="R71" s="492"/>
      <c r="S71" s="510">
        <v>0</v>
      </c>
      <c r="T71" s="577"/>
      <c r="U71" s="533">
        <v>0</v>
      </c>
    </row>
    <row r="72" spans="1:21" ht="14.4" customHeight="1" x14ac:dyDescent="0.3">
      <c r="A72" s="491">
        <v>29</v>
      </c>
      <c r="B72" s="492" t="s">
        <v>584</v>
      </c>
      <c r="C72" s="492" t="s">
        <v>588</v>
      </c>
      <c r="D72" s="575" t="s">
        <v>1147</v>
      </c>
      <c r="E72" s="576" t="s">
        <v>598</v>
      </c>
      <c r="F72" s="492" t="s">
        <v>585</v>
      </c>
      <c r="G72" s="492" t="s">
        <v>609</v>
      </c>
      <c r="H72" s="492" t="s">
        <v>507</v>
      </c>
      <c r="I72" s="492" t="s">
        <v>610</v>
      </c>
      <c r="J72" s="492" t="s">
        <v>611</v>
      </c>
      <c r="K72" s="492" t="s">
        <v>612</v>
      </c>
      <c r="L72" s="493">
        <v>154.36000000000001</v>
      </c>
      <c r="M72" s="493">
        <v>463.08000000000004</v>
      </c>
      <c r="N72" s="492">
        <v>3</v>
      </c>
      <c r="O72" s="577">
        <v>2.5</v>
      </c>
      <c r="P72" s="493"/>
      <c r="Q72" s="510">
        <v>0</v>
      </c>
      <c r="R72" s="492"/>
      <c r="S72" s="510">
        <v>0</v>
      </c>
      <c r="T72" s="577"/>
      <c r="U72" s="533">
        <v>0</v>
      </c>
    </row>
    <row r="73" spans="1:21" ht="14.4" customHeight="1" x14ac:dyDescent="0.3">
      <c r="A73" s="491">
        <v>29</v>
      </c>
      <c r="B73" s="492" t="s">
        <v>584</v>
      </c>
      <c r="C73" s="492" t="s">
        <v>588</v>
      </c>
      <c r="D73" s="575" t="s">
        <v>1147</v>
      </c>
      <c r="E73" s="576" t="s">
        <v>598</v>
      </c>
      <c r="F73" s="492" t="s">
        <v>585</v>
      </c>
      <c r="G73" s="492" t="s">
        <v>609</v>
      </c>
      <c r="H73" s="492" t="s">
        <v>507</v>
      </c>
      <c r="I73" s="492" t="s">
        <v>803</v>
      </c>
      <c r="J73" s="492" t="s">
        <v>611</v>
      </c>
      <c r="K73" s="492" t="s">
        <v>804</v>
      </c>
      <c r="L73" s="493">
        <v>225.06</v>
      </c>
      <c r="M73" s="493">
        <v>225.06</v>
      </c>
      <c r="N73" s="492">
        <v>1</v>
      </c>
      <c r="O73" s="577">
        <v>1</v>
      </c>
      <c r="P73" s="493">
        <v>225.06</v>
      </c>
      <c r="Q73" s="510">
        <v>1</v>
      </c>
      <c r="R73" s="492">
        <v>1</v>
      </c>
      <c r="S73" s="510">
        <v>1</v>
      </c>
      <c r="T73" s="577">
        <v>1</v>
      </c>
      <c r="U73" s="533">
        <v>1</v>
      </c>
    </row>
    <row r="74" spans="1:21" ht="14.4" customHeight="1" x14ac:dyDescent="0.3">
      <c r="A74" s="491">
        <v>29</v>
      </c>
      <c r="B74" s="492" t="s">
        <v>584</v>
      </c>
      <c r="C74" s="492" t="s">
        <v>588</v>
      </c>
      <c r="D74" s="575" t="s">
        <v>1147</v>
      </c>
      <c r="E74" s="576" t="s">
        <v>598</v>
      </c>
      <c r="F74" s="492" t="s">
        <v>585</v>
      </c>
      <c r="G74" s="492" t="s">
        <v>626</v>
      </c>
      <c r="H74" s="492" t="s">
        <v>460</v>
      </c>
      <c r="I74" s="492" t="s">
        <v>627</v>
      </c>
      <c r="J74" s="492" t="s">
        <v>628</v>
      </c>
      <c r="K74" s="492" t="s">
        <v>629</v>
      </c>
      <c r="L74" s="493">
        <v>78.33</v>
      </c>
      <c r="M74" s="493">
        <v>78.33</v>
      </c>
      <c r="N74" s="492">
        <v>1</v>
      </c>
      <c r="O74" s="577">
        <v>1</v>
      </c>
      <c r="P74" s="493"/>
      <c r="Q74" s="510">
        <v>0</v>
      </c>
      <c r="R74" s="492"/>
      <c r="S74" s="510">
        <v>0</v>
      </c>
      <c r="T74" s="577"/>
      <c r="U74" s="533">
        <v>0</v>
      </c>
    </row>
    <row r="75" spans="1:21" ht="14.4" customHeight="1" x14ac:dyDescent="0.3">
      <c r="A75" s="491">
        <v>29</v>
      </c>
      <c r="B75" s="492" t="s">
        <v>584</v>
      </c>
      <c r="C75" s="492" t="s">
        <v>588</v>
      </c>
      <c r="D75" s="575" t="s">
        <v>1147</v>
      </c>
      <c r="E75" s="576" t="s">
        <v>598</v>
      </c>
      <c r="F75" s="492" t="s">
        <v>585</v>
      </c>
      <c r="G75" s="492" t="s">
        <v>648</v>
      </c>
      <c r="H75" s="492" t="s">
        <v>460</v>
      </c>
      <c r="I75" s="492" t="s">
        <v>649</v>
      </c>
      <c r="J75" s="492" t="s">
        <v>519</v>
      </c>
      <c r="K75" s="492" t="s">
        <v>650</v>
      </c>
      <c r="L75" s="493">
        <v>48.09</v>
      </c>
      <c r="M75" s="493">
        <v>240.45000000000002</v>
      </c>
      <c r="N75" s="492">
        <v>5</v>
      </c>
      <c r="O75" s="577">
        <v>4.5</v>
      </c>
      <c r="P75" s="493">
        <v>96.18</v>
      </c>
      <c r="Q75" s="510">
        <v>0.4</v>
      </c>
      <c r="R75" s="492">
        <v>2</v>
      </c>
      <c r="S75" s="510">
        <v>0.4</v>
      </c>
      <c r="T75" s="577">
        <v>2</v>
      </c>
      <c r="U75" s="533">
        <v>0.44444444444444442</v>
      </c>
    </row>
    <row r="76" spans="1:21" ht="14.4" customHeight="1" x14ac:dyDescent="0.3">
      <c r="A76" s="491">
        <v>29</v>
      </c>
      <c r="B76" s="492" t="s">
        <v>584</v>
      </c>
      <c r="C76" s="492" t="s">
        <v>588</v>
      </c>
      <c r="D76" s="575" t="s">
        <v>1147</v>
      </c>
      <c r="E76" s="576" t="s">
        <v>598</v>
      </c>
      <c r="F76" s="492" t="s">
        <v>585</v>
      </c>
      <c r="G76" s="492" t="s">
        <v>805</v>
      </c>
      <c r="H76" s="492" t="s">
        <v>460</v>
      </c>
      <c r="I76" s="492" t="s">
        <v>806</v>
      </c>
      <c r="J76" s="492" t="s">
        <v>491</v>
      </c>
      <c r="K76" s="492" t="s">
        <v>807</v>
      </c>
      <c r="L76" s="493">
        <v>0</v>
      </c>
      <c r="M76" s="493">
        <v>0</v>
      </c>
      <c r="N76" s="492">
        <v>8</v>
      </c>
      <c r="O76" s="577">
        <v>5</v>
      </c>
      <c r="P76" s="493">
        <v>0</v>
      </c>
      <c r="Q76" s="510"/>
      <c r="R76" s="492">
        <v>2</v>
      </c>
      <c r="S76" s="510">
        <v>0.25</v>
      </c>
      <c r="T76" s="577">
        <v>1</v>
      </c>
      <c r="U76" s="533">
        <v>0.2</v>
      </c>
    </row>
    <row r="77" spans="1:21" ht="14.4" customHeight="1" x14ac:dyDescent="0.3">
      <c r="A77" s="491">
        <v>29</v>
      </c>
      <c r="B77" s="492" t="s">
        <v>584</v>
      </c>
      <c r="C77" s="492" t="s">
        <v>588</v>
      </c>
      <c r="D77" s="575" t="s">
        <v>1147</v>
      </c>
      <c r="E77" s="576" t="s">
        <v>598</v>
      </c>
      <c r="F77" s="492" t="s">
        <v>585</v>
      </c>
      <c r="G77" s="492" t="s">
        <v>670</v>
      </c>
      <c r="H77" s="492" t="s">
        <v>460</v>
      </c>
      <c r="I77" s="492" t="s">
        <v>671</v>
      </c>
      <c r="J77" s="492" t="s">
        <v>524</v>
      </c>
      <c r="K77" s="492" t="s">
        <v>672</v>
      </c>
      <c r="L77" s="493">
        <v>61.97</v>
      </c>
      <c r="M77" s="493">
        <v>185.91</v>
      </c>
      <c r="N77" s="492">
        <v>3</v>
      </c>
      <c r="O77" s="577">
        <v>2</v>
      </c>
      <c r="P77" s="493">
        <v>61.97</v>
      </c>
      <c r="Q77" s="510">
        <v>0.33333333333333331</v>
      </c>
      <c r="R77" s="492">
        <v>1</v>
      </c>
      <c r="S77" s="510">
        <v>0.33333333333333331</v>
      </c>
      <c r="T77" s="577">
        <v>1</v>
      </c>
      <c r="U77" s="533">
        <v>0.5</v>
      </c>
    </row>
    <row r="78" spans="1:21" ht="14.4" customHeight="1" x14ac:dyDescent="0.3">
      <c r="A78" s="491">
        <v>29</v>
      </c>
      <c r="B78" s="492" t="s">
        <v>584</v>
      </c>
      <c r="C78" s="492" t="s">
        <v>588</v>
      </c>
      <c r="D78" s="575" t="s">
        <v>1147</v>
      </c>
      <c r="E78" s="576" t="s">
        <v>598</v>
      </c>
      <c r="F78" s="492" t="s">
        <v>585</v>
      </c>
      <c r="G78" s="492" t="s">
        <v>673</v>
      </c>
      <c r="H78" s="492" t="s">
        <v>460</v>
      </c>
      <c r="I78" s="492" t="s">
        <v>674</v>
      </c>
      <c r="J78" s="492" t="s">
        <v>675</v>
      </c>
      <c r="K78" s="492" t="s">
        <v>676</v>
      </c>
      <c r="L78" s="493">
        <v>256.67</v>
      </c>
      <c r="M78" s="493">
        <v>256.67</v>
      </c>
      <c r="N78" s="492">
        <v>1</v>
      </c>
      <c r="O78" s="577">
        <v>1</v>
      </c>
      <c r="P78" s="493"/>
      <c r="Q78" s="510">
        <v>0</v>
      </c>
      <c r="R78" s="492"/>
      <c r="S78" s="510">
        <v>0</v>
      </c>
      <c r="T78" s="577"/>
      <c r="U78" s="533">
        <v>0</v>
      </c>
    </row>
    <row r="79" spans="1:21" ht="14.4" customHeight="1" x14ac:dyDescent="0.3">
      <c r="A79" s="491">
        <v>29</v>
      </c>
      <c r="B79" s="492" t="s">
        <v>584</v>
      </c>
      <c r="C79" s="492" t="s">
        <v>588</v>
      </c>
      <c r="D79" s="575" t="s">
        <v>1147</v>
      </c>
      <c r="E79" s="576" t="s">
        <v>598</v>
      </c>
      <c r="F79" s="492" t="s">
        <v>585</v>
      </c>
      <c r="G79" s="492" t="s">
        <v>677</v>
      </c>
      <c r="H79" s="492" t="s">
        <v>507</v>
      </c>
      <c r="I79" s="492" t="s">
        <v>678</v>
      </c>
      <c r="J79" s="492" t="s">
        <v>679</v>
      </c>
      <c r="K79" s="492" t="s">
        <v>680</v>
      </c>
      <c r="L79" s="493">
        <v>16.8</v>
      </c>
      <c r="M79" s="493">
        <v>67.2</v>
      </c>
      <c r="N79" s="492">
        <v>4</v>
      </c>
      <c r="O79" s="577">
        <v>4</v>
      </c>
      <c r="P79" s="493">
        <v>67.2</v>
      </c>
      <c r="Q79" s="510">
        <v>1</v>
      </c>
      <c r="R79" s="492">
        <v>4</v>
      </c>
      <c r="S79" s="510">
        <v>1</v>
      </c>
      <c r="T79" s="577">
        <v>4</v>
      </c>
      <c r="U79" s="533">
        <v>1</v>
      </c>
    </row>
    <row r="80" spans="1:21" ht="14.4" customHeight="1" x14ac:dyDescent="0.3">
      <c r="A80" s="491">
        <v>29</v>
      </c>
      <c r="B80" s="492" t="s">
        <v>584</v>
      </c>
      <c r="C80" s="492" t="s">
        <v>588</v>
      </c>
      <c r="D80" s="575" t="s">
        <v>1147</v>
      </c>
      <c r="E80" s="576" t="s">
        <v>598</v>
      </c>
      <c r="F80" s="492" t="s">
        <v>585</v>
      </c>
      <c r="G80" s="492" t="s">
        <v>681</v>
      </c>
      <c r="H80" s="492" t="s">
        <v>507</v>
      </c>
      <c r="I80" s="492" t="s">
        <v>691</v>
      </c>
      <c r="J80" s="492" t="s">
        <v>683</v>
      </c>
      <c r="K80" s="492" t="s">
        <v>686</v>
      </c>
      <c r="L80" s="493">
        <v>490.89</v>
      </c>
      <c r="M80" s="493">
        <v>490.89</v>
      </c>
      <c r="N80" s="492">
        <v>1</v>
      </c>
      <c r="O80" s="577">
        <v>1</v>
      </c>
      <c r="P80" s="493"/>
      <c r="Q80" s="510">
        <v>0</v>
      </c>
      <c r="R80" s="492"/>
      <c r="S80" s="510">
        <v>0</v>
      </c>
      <c r="T80" s="577"/>
      <c r="U80" s="533">
        <v>0</v>
      </c>
    </row>
    <row r="81" spans="1:21" ht="14.4" customHeight="1" x14ac:dyDescent="0.3">
      <c r="A81" s="491">
        <v>29</v>
      </c>
      <c r="B81" s="492" t="s">
        <v>584</v>
      </c>
      <c r="C81" s="492" t="s">
        <v>588</v>
      </c>
      <c r="D81" s="575" t="s">
        <v>1147</v>
      </c>
      <c r="E81" s="576" t="s">
        <v>598</v>
      </c>
      <c r="F81" s="492" t="s">
        <v>585</v>
      </c>
      <c r="G81" s="492" t="s">
        <v>808</v>
      </c>
      <c r="H81" s="492" t="s">
        <v>460</v>
      </c>
      <c r="I81" s="492" t="s">
        <v>809</v>
      </c>
      <c r="J81" s="492" t="s">
        <v>810</v>
      </c>
      <c r="K81" s="492" t="s">
        <v>811</v>
      </c>
      <c r="L81" s="493">
        <v>139.63999999999999</v>
      </c>
      <c r="M81" s="493">
        <v>139.63999999999999</v>
      </c>
      <c r="N81" s="492">
        <v>1</v>
      </c>
      <c r="O81" s="577">
        <v>1</v>
      </c>
      <c r="P81" s="493"/>
      <c r="Q81" s="510">
        <v>0</v>
      </c>
      <c r="R81" s="492"/>
      <c r="S81" s="510">
        <v>0</v>
      </c>
      <c r="T81" s="577"/>
      <c r="U81" s="533">
        <v>0</v>
      </c>
    </row>
    <row r="82" spans="1:21" ht="14.4" customHeight="1" x14ac:dyDescent="0.3">
      <c r="A82" s="491">
        <v>29</v>
      </c>
      <c r="B82" s="492" t="s">
        <v>584</v>
      </c>
      <c r="C82" s="492" t="s">
        <v>588</v>
      </c>
      <c r="D82" s="575" t="s">
        <v>1147</v>
      </c>
      <c r="E82" s="576" t="s">
        <v>598</v>
      </c>
      <c r="F82" s="492" t="s">
        <v>585</v>
      </c>
      <c r="G82" s="492" t="s">
        <v>715</v>
      </c>
      <c r="H82" s="492" t="s">
        <v>460</v>
      </c>
      <c r="I82" s="492" t="s">
        <v>812</v>
      </c>
      <c r="J82" s="492" t="s">
        <v>521</v>
      </c>
      <c r="K82" s="492" t="s">
        <v>813</v>
      </c>
      <c r="L82" s="493">
        <v>208.57</v>
      </c>
      <c r="M82" s="493">
        <v>417.14</v>
      </c>
      <c r="N82" s="492">
        <v>2</v>
      </c>
      <c r="O82" s="577">
        <v>1</v>
      </c>
      <c r="P82" s="493">
        <v>417.14</v>
      </c>
      <c r="Q82" s="510">
        <v>1</v>
      </c>
      <c r="R82" s="492">
        <v>2</v>
      </c>
      <c r="S82" s="510">
        <v>1</v>
      </c>
      <c r="T82" s="577">
        <v>1</v>
      </c>
      <c r="U82" s="533">
        <v>1</v>
      </c>
    </row>
    <row r="83" spans="1:21" ht="14.4" customHeight="1" x14ac:dyDescent="0.3">
      <c r="A83" s="491">
        <v>29</v>
      </c>
      <c r="B83" s="492" t="s">
        <v>584</v>
      </c>
      <c r="C83" s="492" t="s">
        <v>588</v>
      </c>
      <c r="D83" s="575" t="s">
        <v>1147</v>
      </c>
      <c r="E83" s="576" t="s">
        <v>598</v>
      </c>
      <c r="F83" s="492" t="s">
        <v>585</v>
      </c>
      <c r="G83" s="492" t="s">
        <v>715</v>
      </c>
      <c r="H83" s="492" t="s">
        <v>460</v>
      </c>
      <c r="I83" s="492" t="s">
        <v>716</v>
      </c>
      <c r="J83" s="492" t="s">
        <v>521</v>
      </c>
      <c r="K83" s="492" t="s">
        <v>717</v>
      </c>
      <c r="L83" s="493">
        <v>299.24</v>
      </c>
      <c r="M83" s="493">
        <v>897.72</v>
      </c>
      <c r="N83" s="492">
        <v>3</v>
      </c>
      <c r="O83" s="577">
        <v>1</v>
      </c>
      <c r="P83" s="493">
        <v>897.72</v>
      </c>
      <c r="Q83" s="510">
        <v>1</v>
      </c>
      <c r="R83" s="492">
        <v>3</v>
      </c>
      <c r="S83" s="510">
        <v>1</v>
      </c>
      <c r="T83" s="577">
        <v>1</v>
      </c>
      <c r="U83" s="533">
        <v>1</v>
      </c>
    </row>
    <row r="84" spans="1:21" ht="14.4" customHeight="1" x14ac:dyDescent="0.3">
      <c r="A84" s="491">
        <v>29</v>
      </c>
      <c r="B84" s="492" t="s">
        <v>584</v>
      </c>
      <c r="C84" s="492" t="s">
        <v>588</v>
      </c>
      <c r="D84" s="575" t="s">
        <v>1147</v>
      </c>
      <c r="E84" s="576" t="s">
        <v>598</v>
      </c>
      <c r="F84" s="492" t="s">
        <v>585</v>
      </c>
      <c r="G84" s="492" t="s">
        <v>722</v>
      </c>
      <c r="H84" s="492" t="s">
        <v>460</v>
      </c>
      <c r="I84" s="492" t="s">
        <v>814</v>
      </c>
      <c r="J84" s="492" t="s">
        <v>815</v>
      </c>
      <c r="K84" s="492" t="s">
        <v>816</v>
      </c>
      <c r="L84" s="493">
        <v>31.32</v>
      </c>
      <c r="M84" s="493">
        <v>31.32</v>
      </c>
      <c r="N84" s="492">
        <v>1</v>
      </c>
      <c r="O84" s="577">
        <v>1</v>
      </c>
      <c r="P84" s="493"/>
      <c r="Q84" s="510">
        <v>0</v>
      </c>
      <c r="R84" s="492"/>
      <c r="S84" s="510">
        <v>0</v>
      </c>
      <c r="T84" s="577"/>
      <c r="U84" s="533">
        <v>0</v>
      </c>
    </row>
    <row r="85" spans="1:21" ht="14.4" customHeight="1" x14ac:dyDescent="0.3">
      <c r="A85" s="491">
        <v>29</v>
      </c>
      <c r="B85" s="492" t="s">
        <v>584</v>
      </c>
      <c r="C85" s="492" t="s">
        <v>588</v>
      </c>
      <c r="D85" s="575" t="s">
        <v>1147</v>
      </c>
      <c r="E85" s="576" t="s">
        <v>598</v>
      </c>
      <c r="F85" s="492" t="s">
        <v>587</v>
      </c>
      <c r="G85" s="492" t="s">
        <v>730</v>
      </c>
      <c r="H85" s="492" t="s">
        <v>460</v>
      </c>
      <c r="I85" s="492" t="s">
        <v>817</v>
      </c>
      <c r="J85" s="492" t="s">
        <v>818</v>
      </c>
      <c r="K85" s="492" t="s">
        <v>819</v>
      </c>
      <c r="L85" s="493">
        <v>6.43</v>
      </c>
      <c r="M85" s="493">
        <v>160.75</v>
      </c>
      <c r="N85" s="492">
        <v>25</v>
      </c>
      <c r="O85" s="577">
        <v>1</v>
      </c>
      <c r="P85" s="493">
        <v>160.75</v>
      </c>
      <c r="Q85" s="510">
        <v>1</v>
      </c>
      <c r="R85" s="492">
        <v>25</v>
      </c>
      <c r="S85" s="510">
        <v>1</v>
      </c>
      <c r="T85" s="577">
        <v>1</v>
      </c>
      <c r="U85" s="533">
        <v>1</v>
      </c>
    </row>
    <row r="86" spans="1:21" ht="14.4" customHeight="1" x14ac:dyDescent="0.3">
      <c r="A86" s="491">
        <v>29</v>
      </c>
      <c r="B86" s="492" t="s">
        <v>584</v>
      </c>
      <c r="C86" s="492" t="s">
        <v>588</v>
      </c>
      <c r="D86" s="575" t="s">
        <v>1147</v>
      </c>
      <c r="E86" s="576" t="s">
        <v>598</v>
      </c>
      <c r="F86" s="492" t="s">
        <v>587</v>
      </c>
      <c r="G86" s="492" t="s">
        <v>730</v>
      </c>
      <c r="H86" s="492" t="s">
        <v>460</v>
      </c>
      <c r="I86" s="492" t="s">
        <v>736</v>
      </c>
      <c r="J86" s="492" t="s">
        <v>732</v>
      </c>
      <c r="K86" s="492" t="s">
        <v>737</v>
      </c>
      <c r="L86" s="493">
        <v>100</v>
      </c>
      <c r="M86" s="493">
        <v>2300</v>
      </c>
      <c r="N86" s="492">
        <v>23</v>
      </c>
      <c r="O86" s="577">
        <v>13</v>
      </c>
      <c r="P86" s="493">
        <v>1500</v>
      </c>
      <c r="Q86" s="510">
        <v>0.65217391304347827</v>
      </c>
      <c r="R86" s="492">
        <v>15</v>
      </c>
      <c r="S86" s="510">
        <v>0.65217391304347827</v>
      </c>
      <c r="T86" s="577">
        <v>9</v>
      </c>
      <c r="U86" s="533">
        <v>0.69230769230769229</v>
      </c>
    </row>
    <row r="87" spans="1:21" ht="14.4" customHeight="1" x14ac:dyDescent="0.3">
      <c r="A87" s="491">
        <v>29</v>
      </c>
      <c r="B87" s="492" t="s">
        <v>584</v>
      </c>
      <c r="C87" s="492" t="s">
        <v>588</v>
      </c>
      <c r="D87" s="575" t="s">
        <v>1147</v>
      </c>
      <c r="E87" s="576" t="s">
        <v>598</v>
      </c>
      <c r="F87" s="492" t="s">
        <v>587</v>
      </c>
      <c r="G87" s="492" t="s">
        <v>730</v>
      </c>
      <c r="H87" s="492" t="s">
        <v>460</v>
      </c>
      <c r="I87" s="492" t="s">
        <v>738</v>
      </c>
      <c r="J87" s="492" t="s">
        <v>739</v>
      </c>
      <c r="K87" s="492" t="s">
        <v>740</v>
      </c>
      <c r="L87" s="493">
        <v>156</v>
      </c>
      <c r="M87" s="493">
        <v>1404</v>
      </c>
      <c r="N87" s="492">
        <v>9</v>
      </c>
      <c r="O87" s="577">
        <v>5</v>
      </c>
      <c r="P87" s="493">
        <v>1404</v>
      </c>
      <c r="Q87" s="510">
        <v>1</v>
      </c>
      <c r="R87" s="492">
        <v>9</v>
      </c>
      <c r="S87" s="510">
        <v>1</v>
      </c>
      <c r="T87" s="577">
        <v>5</v>
      </c>
      <c r="U87" s="533">
        <v>1</v>
      </c>
    </row>
    <row r="88" spans="1:21" ht="14.4" customHeight="1" x14ac:dyDescent="0.3">
      <c r="A88" s="491">
        <v>29</v>
      </c>
      <c r="B88" s="492" t="s">
        <v>584</v>
      </c>
      <c r="C88" s="492" t="s">
        <v>588</v>
      </c>
      <c r="D88" s="575" t="s">
        <v>1147</v>
      </c>
      <c r="E88" s="576" t="s">
        <v>598</v>
      </c>
      <c r="F88" s="492" t="s">
        <v>587</v>
      </c>
      <c r="G88" s="492" t="s">
        <v>730</v>
      </c>
      <c r="H88" s="492" t="s">
        <v>460</v>
      </c>
      <c r="I88" s="492" t="s">
        <v>820</v>
      </c>
      <c r="J88" s="492" t="s">
        <v>821</v>
      </c>
      <c r="K88" s="492" t="s">
        <v>822</v>
      </c>
      <c r="L88" s="493">
        <v>1197.75</v>
      </c>
      <c r="M88" s="493">
        <v>1197.75</v>
      </c>
      <c r="N88" s="492">
        <v>1</v>
      </c>
      <c r="O88" s="577">
        <v>1</v>
      </c>
      <c r="P88" s="493">
        <v>1197.75</v>
      </c>
      <c r="Q88" s="510">
        <v>1</v>
      </c>
      <c r="R88" s="492">
        <v>1</v>
      </c>
      <c r="S88" s="510">
        <v>1</v>
      </c>
      <c r="T88" s="577">
        <v>1</v>
      </c>
      <c r="U88" s="533">
        <v>1</v>
      </c>
    </row>
    <row r="89" spans="1:21" ht="14.4" customHeight="1" x14ac:dyDescent="0.3">
      <c r="A89" s="491">
        <v>29</v>
      </c>
      <c r="B89" s="492" t="s">
        <v>584</v>
      </c>
      <c r="C89" s="492" t="s">
        <v>588</v>
      </c>
      <c r="D89" s="575" t="s">
        <v>1147</v>
      </c>
      <c r="E89" s="576" t="s">
        <v>598</v>
      </c>
      <c r="F89" s="492" t="s">
        <v>587</v>
      </c>
      <c r="G89" s="492" t="s">
        <v>730</v>
      </c>
      <c r="H89" s="492" t="s">
        <v>460</v>
      </c>
      <c r="I89" s="492" t="s">
        <v>823</v>
      </c>
      <c r="J89" s="492" t="s">
        <v>824</v>
      </c>
      <c r="K89" s="492" t="s">
        <v>825</v>
      </c>
      <c r="L89" s="493">
        <v>76.790000000000006</v>
      </c>
      <c r="M89" s="493">
        <v>76.790000000000006</v>
      </c>
      <c r="N89" s="492">
        <v>1</v>
      </c>
      <c r="O89" s="577">
        <v>1</v>
      </c>
      <c r="P89" s="493">
        <v>76.790000000000006</v>
      </c>
      <c r="Q89" s="510">
        <v>1</v>
      </c>
      <c r="R89" s="492">
        <v>1</v>
      </c>
      <c r="S89" s="510">
        <v>1</v>
      </c>
      <c r="T89" s="577">
        <v>1</v>
      </c>
      <c r="U89" s="533">
        <v>1</v>
      </c>
    </row>
    <row r="90" spans="1:21" ht="14.4" customHeight="1" x14ac:dyDescent="0.3">
      <c r="A90" s="491">
        <v>29</v>
      </c>
      <c r="B90" s="492" t="s">
        <v>584</v>
      </c>
      <c r="C90" s="492" t="s">
        <v>588</v>
      </c>
      <c r="D90" s="575" t="s">
        <v>1147</v>
      </c>
      <c r="E90" s="576" t="s">
        <v>598</v>
      </c>
      <c r="F90" s="492" t="s">
        <v>587</v>
      </c>
      <c r="G90" s="492" t="s">
        <v>756</v>
      </c>
      <c r="H90" s="492" t="s">
        <v>460</v>
      </c>
      <c r="I90" s="492" t="s">
        <v>757</v>
      </c>
      <c r="J90" s="492" t="s">
        <v>758</v>
      </c>
      <c r="K90" s="492" t="s">
        <v>759</v>
      </c>
      <c r="L90" s="493">
        <v>410</v>
      </c>
      <c r="M90" s="493">
        <v>4510</v>
      </c>
      <c r="N90" s="492">
        <v>11</v>
      </c>
      <c r="O90" s="577">
        <v>11</v>
      </c>
      <c r="P90" s="493">
        <v>3690</v>
      </c>
      <c r="Q90" s="510">
        <v>0.81818181818181823</v>
      </c>
      <c r="R90" s="492">
        <v>9</v>
      </c>
      <c r="S90" s="510">
        <v>0.81818181818181823</v>
      </c>
      <c r="T90" s="577">
        <v>9</v>
      </c>
      <c r="U90" s="533">
        <v>0.81818181818181823</v>
      </c>
    </row>
    <row r="91" spans="1:21" ht="14.4" customHeight="1" x14ac:dyDescent="0.3">
      <c r="A91" s="491">
        <v>29</v>
      </c>
      <c r="B91" s="492" t="s">
        <v>584</v>
      </c>
      <c r="C91" s="492" t="s">
        <v>588</v>
      </c>
      <c r="D91" s="575" t="s">
        <v>1147</v>
      </c>
      <c r="E91" s="576" t="s">
        <v>598</v>
      </c>
      <c r="F91" s="492" t="s">
        <v>587</v>
      </c>
      <c r="G91" s="492" t="s">
        <v>756</v>
      </c>
      <c r="H91" s="492" t="s">
        <v>460</v>
      </c>
      <c r="I91" s="492" t="s">
        <v>760</v>
      </c>
      <c r="J91" s="492" t="s">
        <v>761</v>
      </c>
      <c r="K91" s="492" t="s">
        <v>762</v>
      </c>
      <c r="L91" s="493">
        <v>566</v>
      </c>
      <c r="M91" s="493">
        <v>566</v>
      </c>
      <c r="N91" s="492">
        <v>1</v>
      </c>
      <c r="O91" s="577">
        <v>1</v>
      </c>
      <c r="P91" s="493">
        <v>566</v>
      </c>
      <c r="Q91" s="510">
        <v>1</v>
      </c>
      <c r="R91" s="492">
        <v>1</v>
      </c>
      <c r="S91" s="510">
        <v>1</v>
      </c>
      <c r="T91" s="577">
        <v>1</v>
      </c>
      <c r="U91" s="533">
        <v>1</v>
      </c>
    </row>
    <row r="92" spans="1:21" ht="14.4" customHeight="1" x14ac:dyDescent="0.3">
      <c r="A92" s="491">
        <v>29</v>
      </c>
      <c r="B92" s="492" t="s">
        <v>584</v>
      </c>
      <c r="C92" s="492" t="s">
        <v>588</v>
      </c>
      <c r="D92" s="575" t="s">
        <v>1147</v>
      </c>
      <c r="E92" s="576" t="s">
        <v>598</v>
      </c>
      <c r="F92" s="492" t="s">
        <v>587</v>
      </c>
      <c r="G92" s="492" t="s">
        <v>756</v>
      </c>
      <c r="H92" s="492" t="s">
        <v>460</v>
      </c>
      <c r="I92" s="492" t="s">
        <v>826</v>
      </c>
      <c r="J92" s="492" t="s">
        <v>761</v>
      </c>
      <c r="K92" s="492" t="s">
        <v>827</v>
      </c>
      <c r="L92" s="493">
        <v>566</v>
      </c>
      <c r="M92" s="493">
        <v>566</v>
      </c>
      <c r="N92" s="492">
        <v>1</v>
      </c>
      <c r="O92" s="577">
        <v>1</v>
      </c>
      <c r="P92" s="493">
        <v>566</v>
      </c>
      <c r="Q92" s="510">
        <v>1</v>
      </c>
      <c r="R92" s="492">
        <v>1</v>
      </c>
      <c r="S92" s="510">
        <v>1</v>
      </c>
      <c r="T92" s="577">
        <v>1</v>
      </c>
      <c r="U92" s="533">
        <v>1</v>
      </c>
    </row>
    <row r="93" spans="1:21" ht="14.4" customHeight="1" x14ac:dyDescent="0.3">
      <c r="A93" s="491">
        <v>29</v>
      </c>
      <c r="B93" s="492" t="s">
        <v>584</v>
      </c>
      <c r="C93" s="492" t="s">
        <v>588</v>
      </c>
      <c r="D93" s="575" t="s">
        <v>1147</v>
      </c>
      <c r="E93" s="576" t="s">
        <v>598</v>
      </c>
      <c r="F93" s="492" t="s">
        <v>587</v>
      </c>
      <c r="G93" s="492" t="s">
        <v>763</v>
      </c>
      <c r="H93" s="492" t="s">
        <v>460</v>
      </c>
      <c r="I93" s="492" t="s">
        <v>828</v>
      </c>
      <c r="J93" s="492" t="s">
        <v>829</v>
      </c>
      <c r="K93" s="492" t="s">
        <v>830</v>
      </c>
      <c r="L93" s="493">
        <v>378.48</v>
      </c>
      <c r="M93" s="493">
        <v>378.48</v>
      </c>
      <c r="N93" s="492">
        <v>1</v>
      </c>
      <c r="O93" s="577">
        <v>1</v>
      </c>
      <c r="P93" s="493">
        <v>378.48</v>
      </c>
      <c r="Q93" s="510">
        <v>1</v>
      </c>
      <c r="R93" s="492">
        <v>1</v>
      </c>
      <c r="S93" s="510">
        <v>1</v>
      </c>
      <c r="T93" s="577">
        <v>1</v>
      </c>
      <c r="U93" s="533">
        <v>1</v>
      </c>
    </row>
    <row r="94" spans="1:21" ht="14.4" customHeight="1" x14ac:dyDescent="0.3">
      <c r="A94" s="491">
        <v>29</v>
      </c>
      <c r="B94" s="492" t="s">
        <v>584</v>
      </c>
      <c r="C94" s="492" t="s">
        <v>588</v>
      </c>
      <c r="D94" s="575" t="s">
        <v>1147</v>
      </c>
      <c r="E94" s="576" t="s">
        <v>598</v>
      </c>
      <c r="F94" s="492" t="s">
        <v>587</v>
      </c>
      <c r="G94" s="492" t="s">
        <v>763</v>
      </c>
      <c r="H94" s="492" t="s">
        <v>460</v>
      </c>
      <c r="I94" s="492" t="s">
        <v>767</v>
      </c>
      <c r="J94" s="492" t="s">
        <v>765</v>
      </c>
      <c r="K94" s="492" t="s">
        <v>768</v>
      </c>
      <c r="L94" s="493">
        <v>58.5</v>
      </c>
      <c r="M94" s="493">
        <v>58.5</v>
      </c>
      <c r="N94" s="492">
        <v>1</v>
      </c>
      <c r="O94" s="577">
        <v>1</v>
      </c>
      <c r="P94" s="493">
        <v>58.5</v>
      </c>
      <c r="Q94" s="510">
        <v>1</v>
      </c>
      <c r="R94" s="492">
        <v>1</v>
      </c>
      <c r="S94" s="510">
        <v>1</v>
      </c>
      <c r="T94" s="577">
        <v>1</v>
      </c>
      <c r="U94" s="533">
        <v>1</v>
      </c>
    </row>
    <row r="95" spans="1:21" ht="14.4" customHeight="1" x14ac:dyDescent="0.3">
      <c r="A95" s="491">
        <v>29</v>
      </c>
      <c r="B95" s="492" t="s">
        <v>584</v>
      </c>
      <c r="C95" s="492" t="s">
        <v>588</v>
      </c>
      <c r="D95" s="575" t="s">
        <v>1147</v>
      </c>
      <c r="E95" s="576" t="s">
        <v>598</v>
      </c>
      <c r="F95" s="492" t="s">
        <v>587</v>
      </c>
      <c r="G95" s="492" t="s">
        <v>763</v>
      </c>
      <c r="H95" s="492" t="s">
        <v>460</v>
      </c>
      <c r="I95" s="492" t="s">
        <v>831</v>
      </c>
      <c r="J95" s="492" t="s">
        <v>832</v>
      </c>
      <c r="K95" s="492" t="s">
        <v>833</v>
      </c>
      <c r="L95" s="493">
        <v>331.32</v>
      </c>
      <c r="M95" s="493">
        <v>331.32</v>
      </c>
      <c r="N95" s="492">
        <v>1</v>
      </c>
      <c r="O95" s="577">
        <v>1</v>
      </c>
      <c r="P95" s="493">
        <v>331.32</v>
      </c>
      <c r="Q95" s="510">
        <v>1</v>
      </c>
      <c r="R95" s="492">
        <v>1</v>
      </c>
      <c r="S95" s="510">
        <v>1</v>
      </c>
      <c r="T95" s="577">
        <v>1</v>
      </c>
      <c r="U95" s="533">
        <v>1</v>
      </c>
    </row>
    <row r="96" spans="1:21" ht="14.4" customHeight="1" x14ac:dyDescent="0.3">
      <c r="A96" s="491">
        <v>29</v>
      </c>
      <c r="B96" s="492" t="s">
        <v>584</v>
      </c>
      <c r="C96" s="492" t="s">
        <v>588</v>
      </c>
      <c r="D96" s="575" t="s">
        <v>1147</v>
      </c>
      <c r="E96" s="576" t="s">
        <v>598</v>
      </c>
      <c r="F96" s="492" t="s">
        <v>587</v>
      </c>
      <c r="G96" s="492" t="s">
        <v>763</v>
      </c>
      <c r="H96" s="492" t="s">
        <v>460</v>
      </c>
      <c r="I96" s="492" t="s">
        <v>834</v>
      </c>
      <c r="J96" s="492" t="s">
        <v>835</v>
      </c>
      <c r="K96" s="492" t="s">
        <v>836</v>
      </c>
      <c r="L96" s="493">
        <v>600</v>
      </c>
      <c r="M96" s="493">
        <v>600</v>
      </c>
      <c r="N96" s="492">
        <v>1</v>
      </c>
      <c r="O96" s="577">
        <v>1</v>
      </c>
      <c r="P96" s="493">
        <v>600</v>
      </c>
      <c r="Q96" s="510">
        <v>1</v>
      </c>
      <c r="R96" s="492">
        <v>1</v>
      </c>
      <c r="S96" s="510">
        <v>1</v>
      </c>
      <c r="T96" s="577">
        <v>1</v>
      </c>
      <c r="U96" s="533">
        <v>1</v>
      </c>
    </row>
    <row r="97" spans="1:21" ht="14.4" customHeight="1" x14ac:dyDescent="0.3">
      <c r="A97" s="491">
        <v>29</v>
      </c>
      <c r="B97" s="492" t="s">
        <v>584</v>
      </c>
      <c r="C97" s="492" t="s">
        <v>588</v>
      </c>
      <c r="D97" s="575" t="s">
        <v>1147</v>
      </c>
      <c r="E97" s="576" t="s">
        <v>598</v>
      </c>
      <c r="F97" s="492" t="s">
        <v>587</v>
      </c>
      <c r="G97" s="492" t="s">
        <v>763</v>
      </c>
      <c r="H97" s="492" t="s">
        <v>460</v>
      </c>
      <c r="I97" s="492" t="s">
        <v>837</v>
      </c>
      <c r="J97" s="492" t="s">
        <v>838</v>
      </c>
      <c r="K97" s="492" t="s">
        <v>839</v>
      </c>
      <c r="L97" s="493">
        <v>300</v>
      </c>
      <c r="M97" s="493">
        <v>300</v>
      </c>
      <c r="N97" s="492">
        <v>1</v>
      </c>
      <c r="O97" s="577">
        <v>1</v>
      </c>
      <c r="P97" s="493"/>
      <c r="Q97" s="510">
        <v>0</v>
      </c>
      <c r="R97" s="492"/>
      <c r="S97" s="510">
        <v>0</v>
      </c>
      <c r="T97" s="577"/>
      <c r="U97" s="533">
        <v>0</v>
      </c>
    </row>
    <row r="98" spans="1:21" ht="14.4" customHeight="1" x14ac:dyDescent="0.3">
      <c r="A98" s="491">
        <v>29</v>
      </c>
      <c r="B98" s="492" t="s">
        <v>584</v>
      </c>
      <c r="C98" s="492" t="s">
        <v>588</v>
      </c>
      <c r="D98" s="575" t="s">
        <v>1147</v>
      </c>
      <c r="E98" s="576" t="s">
        <v>598</v>
      </c>
      <c r="F98" s="492" t="s">
        <v>587</v>
      </c>
      <c r="G98" s="492" t="s">
        <v>763</v>
      </c>
      <c r="H98" s="492" t="s">
        <v>460</v>
      </c>
      <c r="I98" s="492" t="s">
        <v>786</v>
      </c>
      <c r="J98" s="492" t="s">
        <v>787</v>
      </c>
      <c r="K98" s="492" t="s">
        <v>788</v>
      </c>
      <c r="L98" s="493">
        <v>245.11</v>
      </c>
      <c r="M98" s="493">
        <v>245.11</v>
      </c>
      <c r="N98" s="492">
        <v>1</v>
      </c>
      <c r="O98" s="577">
        <v>1</v>
      </c>
      <c r="P98" s="493">
        <v>245.11</v>
      </c>
      <c r="Q98" s="510">
        <v>1</v>
      </c>
      <c r="R98" s="492">
        <v>1</v>
      </c>
      <c r="S98" s="510">
        <v>1</v>
      </c>
      <c r="T98" s="577">
        <v>1</v>
      </c>
      <c r="U98" s="533">
        <v>1</v>
      </c>
    </row>
    <row r="99" spans="1:21" ht="14.4" customHeight="1" x14ac:dyDescent="0.3">
      <c r="A99" s="491">
        <v>29</v>
      </c>
      <c r="B99" s="492" t="s">
        <v>584</v>
      </c>
      <c r="C99" s="492" t="s">
        <v>588</v>
      </c>
      <c r="D99" s="575" t="s">
        <v>1147</v>
      </c>
      <c r="E99" s="576" t="s">
        <v>598</v>
      </c>
      <c r="F99" s="492" t="s">
        <v>587</v>
      </c>
      <c r="G99" s="492" t="s">
        <v>763</v>
      </c>
      <c r="H99" s="492" t="s">
        <v>460</v>
      </c>
      <c r="I99" s="492" t="s">
        <v>840</v>
      </c>
      <c r="J99" s="492" t="s">
        <v>841</v>
      </c>
      <c r="K99" s="492" t="s">
        <v>842</v>
      </c>
      <c r="L99" s="493">
        <v>250</v>
      </c>
      <c r="M99" s="493">
        <v>250</v>
      </c>
      <c r="N99" s="492">
        <v>1</v>
      </c>
      <c r="O99" s="577">
        <v>1</v>
      </c>
      <c r="P99" s="493">
        <v>250</v>
      </c>
      <c r="Q99" s="510">
        <v>1</v>
      </c>
      <c r="R99" s="492">
        <v>1</v>
      </c>
      <c r="S99" s="510">
        <v>1</v>
      </c>
      <c r="T99" s="577">
        <v>1</v>
      </c>
      <c r="U99" s="533">
        <v>1</v>
      </c>
    </row>
    <row r="100" spans="1:21" ht="14.4" customHeight="1" x14ac:dyDescent="0.3">
      <c r="A100" s="491">
        <v>29</v>
      </c>
      <c r="B100" s="492" t="s">
        <v>584</v>
      </c>
      <c r="C100" s="492" t="s">
        <v>588</v>
      </c>
      <c r="D100" s="575" t="s">
        <v>1147</v>
      </c>
      <c r="E100" s="576" t="s">
        <v>598</v>
      </c>
      <c r="F100" s="492" t="s">
        <v>587</v>
      </c>
      <c r="G100" s="492" t="s">
        <v>799</v>
      </c>
      <c r="H100" s="492" t="s">
        <v>460</v>
      </c>
      <c r="I100" s="492" t="s">
        <v>800</v>
      </c>
      <c r="J100" s="492" t="s">
        <v>801</v>
      </c>
      <c r="K100" s="492" t="s">
        <v>802</v>
      </c>
      <c r="L100" s="493">
        <v>0</v>
      </c>
      <c r="M100" s="493">
        <v>0</v>
      </c>
      <c r="N100" s="492">
        <v>1</v>
      </c>
      <c r="O100" s="577">
        <v>1</v>
      </c>
      <c r="P100" s="493"/>
      <c r="Q100" s="510"/>
      <c r="R100" s="492"/>
      <c r="S100" s="510">
        <v>0</v>
      </c>
      <c r="T100" s="577"/>
      <c r="U100" s="533">
        <v>0</v>
      </c>
    </row>
    <row r="101" spans="1:21" ht="14.4" customHeight="1" x14ac:dyDescent="0.3">
      <c r="A101" s="491">
        <v>29</v>
      </c>
      <c r="B101" s="492" t="s">
        <v>584</v>
      </c>
      <c r="C101" s="492" t="s">
        <v>588</v>
      </c>
      <c r="D101" s="575" t="s">
        <v>1147</v>
      </c>
      <c r="E101" s="576" t="s">
        <v>598</v>
      </c>
      <c r="F101" s="492" t="s">
        <v>587</v>
      </c>
      <c r="G101" s="492" t="s">
        <v>799</v>
      </c>
      <c r="H101" s="492" t="s">
        <v>460</v>
      </c>
      <c r="I101" s="492" t="s">
        <v>843</v>
      </c>
      <c r="J101" s="492" t="s">
        <v>844</v>
      </c>
      <c r="K101" s="492"/>
      <c r="L101" s="493">
        <v>0</v>
      </c>
      <c r="M101" s="493">
        <v>0</v>
      </c>
      <c r="N101" s="492">
        <v>2</v>
      </c>
      <c r="O101" s="577">
        <v>2</v>
      </c>
      <c r="P101" s="493"/>
      <c r="Q101" s="510"/>
      <c r="R101" s="492"/>
      <c r="S101" s="510">
        <v>0</v>
      </c>
      <c r="T101" s="577"/>
      <c r="U101" s="533">
        <v>0</v>
      </c>
    </row>
    <row r="102" spans="1:21" ht="14.4" customHeight="1" x14ac:dyDescent="0.3">
      <c r="A102" s="491">
        <v>29</v>
      </c>
      <c r="B102" s="492" t="s">
        <v>584</v>
      </c>
      <c r="C102" s="492" t="s">
        <v>588</v>
      </c>
      <c r="D102" s="575" t="s">
        <v>1147</v>
      </c>
      <c r="E102" s="576" t="s">
        <v>599</v>
      </c>
      <c r="F102" s="492" t="s">
        <v>585</v>
      </c>
      <c r="G102" s="492" t="s">
        <v>845</v>
      </c>
      <c r="H102" s="492" t="s">
        <v>460</v>
      </c>
      <c r="I102" s="492" t="s">
        <v>846</v>
      </c>
      <c r="J102" s="492" t="s">
        <v>847</v>
      </c>
      <c r="K102" s="492" t="s">
        <v>629</v>
      </c>
      <c r="L102" s="493">
        <v>170.52</v>
      </c>
      <c r="M102" s="493">
        <v>170.52</v>
      </c>
      <c r="N102" s="492">
        <v>1</v>
      </c>
      <c r="O102" s="577">
        <v>1</v>
      </c>
      <c r="P102" s="493">
        <v>170.52</v>
      </c>
      <c r="Q102" s="510">
        <v>1</v>
      </c>
      <c r="R102" s="492">
        <v>1</v>
      </c>
      <c r="S102" s="510">
        <v>1</v>
      </c>
      <c r="T102" s="577">
        <v>1</v>
      </c>
      <c r="U102" s="533">
        <v>1</v>
      </c>
    </row>
    <row r="103" spans="1:21" ht="14.4" customHeight="1" x14ac:dyDescent="0.3">
      <c r="A103" s="491">
        <v>29</v>
      </c>
      <c r="B103" s="492" t="s">
        <v>584</v>
      </c>
      <c r="C103" s="492" t="s">
        <v>588</v>
      </c>
      <c r="D103" s="575" t="s">
        <v>1147</v>
      </c>
      <c r="E103" s="576" t="s">
        <v>599</v>
      </c>
      <c r="F103" s="492" t="s">
        <v>585</v>
      </c>
      <c r="G103" s="492" t="s">
        <v>648</v>
      </c>
      <c r="H103" s="492" t="s">
        <v>460</v>
      </c>
      <c r="I103" s="492" t="s">
        <v>649</v>
      </c>
      <c r="J103" s="492" t="s">
        <v>519</v>
      </c>
      <c r="K103" s="492" t="s">
        <v>650</v>
      </c>
      <c r="L103" s="493">
        <v>48.09</v>
      </c>
      <c r="M103" s="493">
        <v>48.09</v>
      </c>
      <c r="N103" s="492">
        <v>1</v>
      </c>
      <c r="O103" s="577">
        <v>1</v>
      </c>
      <c r="P103" s="493"/>
      <c r="Q103" s="510">
        <v>0</v>
      </c>
      <c r="R103" s="492"/>
      <c r="S103" s="510">
        <v>0</v>
      </c>
      <c r="T103" s="577"/>
      <c r="U103" s="533">
        <v>0</v>
      </c>
    </row>
    <row r="104" spans="1:21" ht="14.4" customHeight="1" x14ac:dyDescent="0.3">
      <c r="A104" s="491">
        <v>29</v>
      </c>
      <c r="B104" s="492" t="s">
        <v>584</v>
      </c>
      <c r="C104" s="492" t="s">
        <v>588</v>
      </c>
      <c r="D104" s="575" t="s">
        <v>1147</v>
      </c>
      <c r="E104" s="576" t="s">
        <v>599</v>
      </c>
      <c r="F104" s="492" t="s">
        <v>585</v>
      </c>
      <c r="G104" s="492" t="s">
        <v>715</v>
      </c>
      <c r="H104" s="492" t="s">
        <v>460</v>
      </c>
      <c r="I104" s="492" t="s">
        <v>716</v>
      </c>
      <c r="J104" s="492" t="s">
        <v>521</v>
      </c>
      <c r="K104" s="492" t="s">
        <v>717</v>
      </c>
      <c r="L104" s="493">
        <v>299.24</v>
      </c>
      <c r="M104" s="493">
        <v>1795.44</v>
      </c>
      <c r="N104" s="492">
        <v>6</v>
      </c>
      <c r="O104" s="577">
        <v>3</v>
      </c>
      <c r="P104" s="493">
        <v>1795.44</v>
      </c>
      <c r="Q104" s="510">
        <v>1</v>
      </c>
      <c r="R104" s="492">
        <v>6</v>
      </c>
      <c r="S104" s="510">
        <v>1</v>
      </c>
      <c r="T104" s="577">
        <v>3</v>
      </c>
      <c r="U104" s="533">
        <v>1</v>
      </c>
    </row>
    <row r="105" spans="1:21" ht="14.4" customHeight="1" x14ac:dyDescent="0.3">
      <c r="A105" s="491">
        <v>29</v>
      </c>
      <c r="B105" s="492" t="s">
        <v>584</v>
      </c>
      <c r="C105" s="492" t="s">
        <v>588</v>
      </c>
      <c r="D105" s="575" t="s">
        <v>1147</v>
      </c>
      <c r="E105" s="576" t="s">
        <v>599</v>
      </c>
      <c r="F105" s="492" t="s">
        <v>587</v>
      </c>
      <c r="G105" s="492" t="s">
        <v>730</v>
      </c>
      <c r="H105" s="492" t="s">
        <v>460</v>
      </c>
      <c r="I105" s="492" t="s">
        <v>736</v>
      </c>
      <c r="J105" s="492" t="s">
        <v>732</v>
      </c>
      <c r="K105" s="492" t="s">
        <v>737</v>
      </c>
      <c r="L105" s="493">
        <v>100</v>
      </c>
      <c r="M105" s="493">
        <v>700</v>
      </c>
      <c r="N105" s="492">
        <v>7</v>
      </c>
      <c r="O105" s="577">
        <v>4</v>
      </c>
      <c r="P105" s="493">
        <v>500</v>
      </c>
      <c r="Q105" s="510">
        <v>0.7142857142857143</v>
      </c>
      <c r="R105" s="492">
        <v>5</v>
      </c>
      <c r="S105" s="510">
        <v>0.7142857142857143</v>
      </c>
      <c r="T105" s="577">
        <v>3</v>
      </c>
      <c r="U105" s="533">
        <v>0.75</v>
      </c>
    </row>
    <row r="106" spans="1:21" ht="14.4" customHeight="1" x14ac:dyDescent="0.3">
      <c r="A106" s="491">
        <v>29</v>
      </c>
      <c r="B106" s="492" t="s">
        <v>584</v>
      </c>
      <c r="C106" s="492" t="s">
        <v>588</v>
      </c>
      <c r="D106" s="575" t="s">
        <v>1147</v>
      </c>
      <c r="E106" s="576" t="s">
        <v>599</v>
      </c>
      <c r="F106" s="492" t="s">
        <v>587</v>
      </c>
      <c r="G106" s="492" t="s">
        <v>730</v>
      </c>
      <c r="H106" s="492" t="s">
        <v>460</v>
      </c>
      <c r="I106" s="492" t="s">
        <v>738</v>
      </c>
      <c r="J106" s="492" t="s">
        <v>739</v>
      </c>
      <c r="K106" s="492" t="s">
        <v>740</v>
      </c>
      <c r="L106" s="493">
        <v>156</v>
      </c>
      <c r="M106" s="493">
        <v>468</v>
      </c>
      <c r="N106" s="492">
        <v>3</v>
      </c>
      <c r="O106" s="577">
        <v>2</v>
      </c>
      <c r="P106" s="493">
        <v>468</v>
      </c>
      <c r="Q106" s="510">
        <v>1</v>
      </c>
      <c r="R106" s="492">
        <v>3</v>
      </c>
      <c r="S106" s="510">
        <v>1</v>
      </c>
      <c r="T106" s="577">
        <v>2</v>
      </c>
      <c r="U106" s="533">
        <v>1</v>
      </c>
    </row>
    <row r="107" spans="1:21" ht="14.4" customHeight="1" x14ac:dyDescent="0.3">
      <c r="A107" s="491">
        <v>29</v>
      </c>
      <c r="B107" s="492" t="s">
        <v>584</v>
      </c>
      <c r="C107" s="492" t="s">
        <v>588</v>
      </c>
      <c r="D107" s="575" t="s">
        <v>1147</v>
      </c>
      <c r="E107" s="576" t="s">
        <v>599</v>
      </c>
      <c r="F107" s="492" t="s">
        <v>587</v>
      </c>
      <c r="G107" s="492" t="s">
        <v>756</v>
      </c>
      <c r="H107" s="492" t="s">
        <v>460</v>
      </c>
      <c r="I107" s="492" t="s">
        <v>757</v>
      </c>
      <c r="J107" s="492" t="s">
        <v>758</v>
      </c>
      <c r="K107" s="492" t="s">
        <v>759</v>
      </c>
      <c r="L107" s="493">
        <v>410</v>
      </c>
      <c r="M107" s="493">
        <v>1230</v>
      </c>
      <c r="N107" s="492">
        <v>3</v>
      </c>
      <c r="O107" s="577">
        <v>3</v>
      </c>
      <c r="P107" s="493">
        <v>1230</v>
      </c>
      <c r="Q107" s="510">
        <v>1</v>
      </c>
      <c r="R107" s="492">
        <v>3</v>
      </c>
      <c r="S107" s="510">
        <v>1</v>
      </c>
      <c r="T107" s="577">
        <v>3</v>
      </c>
      <c r="U107" s="533">
        <v>1</v>
      </c>
    </row>
    <row r="108" spans="1:21" ht="14.4" customHeight="1" x14ac:dyDescent="0.3">
      <c r="A108" s="491">
        <v>29</v>
      </c>
      <c r="B108" s="492" t="s">
        <v>584</v>
      </c>
      <c r="C108" s="492" t="s">
        <v>588</v>
      </c>
      <c r="D108" s="575" t="s">
        <v>1147</v>
      </c>
      <c r="E108" s="576" t="s">
        <v>602</v>
      </c>
      <c r="F108" s="492" t="s">
        <v>585</v>
      </c>
      <c r="G108" s="492" t="s">
        <v>609</v>
      </c>
      <c r="H108" s="492" t="s">
        <v>507</v>
      </c>
      <c r="I108" s="492" t="s">
        <v>610</v>
      </c>
      <c r="J108" s="492" t="s">
        <v>611</v>
      </c>
      <c r="K108" s="492" t="s">
        <v>612</v>
      </c>
      <c r="L108" s="493">
        <v>154.36000000000001</v>
      </c>
      <c r="M108" s="493">
        <v>1234.8800000000001</v>
      </c>
      <c r="N108" s="492">
        <v>8</v>
      </c>
      <c r="O108" s="577">
        <v>8</v>
      </c>
      <c r="P108" s="493">
        <v>617.44000000000005</v>
      </c>
      <c r="Q108" s="510">
        <v>0.5</v>
      </c>
      <c r="R108" s="492">
        <v>4</v>
      </c>
      <c r="S108" s="510">
        <v>0.5</v>
      </c>
      <c r="T108" s="577">
        <v>4</v>
      </c>
      <c r="U108" s="533">
        <v>0.5</v>
      </c>
    </row>
    <row r="109" spans="1:21" ht="14.4" customHeight="1" x14ac:dyDescent="0.3">
      <c r="A109" s="491">
        <v>29</v>
      </c>
      <c r="B109" s="492" t="s">
        <v>584</v>
      </c>
      <c r="C109" s="492" t="s">
        <v>588</v>
      </c>
      <c r="D109" s="575" t="s">
        <v>1147</v>
      </c>
      <c r="E109" s="576" t="s">
        <v>602</v>
      </c>
      <c r="F109" s="492" t="s">
        <v>585</v>
      </c>
      <c r="G109" s="492" t="s">
        <v>848</v>
      </c>
      <c r="H109" s="492" t="s">
        <v>460</v>
      </c>
      <c r="I109" s="492" t="s">
        <v>849</v>
      </c>
      <c r="J109" s="492" t="s">
        <v>850</v>
      </c>
      <c r="K109" s="492" t="s">
        <v>672</v>
      </c>
      <c r="L109" s="493">
        <v>80.23</v>
      </c>
      <c r="M109" s="493">
        <v>240.69</v>
      </c>
      <c r="N109" s="492">
        <v>3</v>
      </c>
      <c r="O109" s="577">
        <v>1</v>
      </c>
      <c r="P109" s="493">
        <v>80.23</v>
      </c>
      <c r="Q109" s="510">
        <v>0.33333333333333337</v>
      </c>
      <c r="R109" s="492">
        <v>1</v>
      </c>
      <c r="S109" s="510">
        <v>0.33333333333333331</v>
      </c>
      <c r="T109" s="577">
        <v>0.5</v>
      </c>
      <c r="U109" s="533">
        <v>0.5</v>
      </c>
    </row>
    <row r="110" spans="1:21" ht="14.4" customHeight="1" x14ac:dyDescent="0.3">
      <c r="A110" s="491">
        <v>29</v>
      </c>
      <c r="B110" s="492" t="s">
        <v>584</v>
      </c>
      <c r="C110" s="492" t="s">
        <v>588</v>
      </c>
      <c r="D110" s="575" t="s">
        <v>1147</v>
      </c>
      <c r="E110" s="576" t="s">
        <v>602</v>
      </c>
      <c r="F110" s="492" t="s">
        <v>585</v>
      </c>
      <c r="G110" s="492" t="s">
        <v>851</v>
      </c>
      <c r="H110" s="492" t="s">
        <v>507</v>
      </c>
      <c r="I110" s="492" t="s">
        <v>852</v>
      </c>
      <c r="J110" s="492" t="s">
        <v>853</v>
      </c>
      <c r="K110" s="492" t="s">
        <v>854</v>
      </c>
      <c r="L110" s="493">
        <v>0</v>
      </c>
      <c r="M110" s="493">
        <v>0</v>
      </c>
      <c r="N110" s="492">
        <v>1</v>
      </c>
      <c r="O110" s="577">
        <v>0.5</v>
      </c>
      <c r="P110" s="493">
        <v>0</v>
      </c>
      <c r="Q110" s="510"/>
      <c r="R110" s="492">
        <v>1</v>
      </c>
      <c r="S110" s="510">
        <v>1</v>
      </c>
      <c r="T110" s="577">
        <v>0.5</v>
      </c>
      <c r="U110" s="533">
        <v>1</v>
      </c>
    </row>
    <row r="111" spans="1:21" ht="14.4" customHeight="1" x14ac:dyDescent="0.3">
      <c r="A111" s="491">
        <v>29</v>
      </c>
      <c r="B111" s="492" t="s">
        <v>584</v>
      </c>
      <c r="C111" s="492" t="s">
        <v>588</v>
      </c>
      <c r="D111" s="575" t="s">
        <v>1147</v>
      </c>
      <c r="E111" s="576" t="s">
        <v>602</v>
      </c>
      <c r="F111" s="492" t="s">
        <v>585</v>
      </c>
      <c r="G111" s="492" t="s">
        <v>620</v>
      </c>
      <c r="H111" s="492" t="s">
        <v>460</v>
      </c>
      <c r="I111" s="492" t="s">
        <v>621</v>
      </c>
      <c r="J111" s="492" t="s">
        <v>622</v>
      </c>
      <c r="K111" s="492" t="s">
        <v>623</v>
      </c>
      <c r="L111" s="493">
        <v>0</v>
      </c>
      <c r="M111" s="493">
        <v>0</v>
      </c>
      <c r="N111" s="492">
        <v>4</v>
      </c>
      <c r="O111" s="577">
        <v>4</v>
      </c>
      <c r="P111" s="493">
        <v>0</v>
      </c>
      <c r="Q111" s="510"/>
      <c r="R111" s="492">
        <v>4</v>
      </c>
      <c r="S111" s="510">
        <v>1</v>
      </c>
      <c r="T111" s="577">
        <v>4</v>
      </c>
      <c r="U111" s="533">
        <v>1</v>
      </c>
    </row>
    <row r="112" spans="1:21" ht="14.4" customHeight="1" x14ac:dyDescent="0.3">
      <c r="A112" s="491">
        <v>29</v>
      </c>
      <c r="B112" s="492" t="s">
        <v>584</v>
      </c>
      <c r="C112" s="492" t="s">
        <v>588</v>
      </c>
      <c r="D112" s="575" t="s">
        <v>1147</v>
      </c>
      <c r="E112" s="576" t="s">
        <v>602</v>
      </c>
      <c r="F112" s="492" t="s">
        <v>585</v>
      </c>
      <c r="G112" s="492" t="s">
        <v>855</v>
      </c>
      <c r="H112" s="492" t="s">
        <v>460</v>
      </c>
      <c r="I112" s="492" t="s">
        <v>856</v>
      </c>
      <c r="J112" s="492" t="s">
        <v>857</v>
      </c>
      <c r="K112" s="492" t="s">
        <v>858</v>
      </c>
      <c r="L112" s="493">
        <v>0</v>
      </c>
      <c r="M112" s="493">
        <v>0</v>
      </c>
      <c r="N112" s="492">
        <v>1</v>
      </c>
      <c r="O112" s="577">
        <v>1</v>
      </c>
      <c r="P112" s="493"/>
      <c r="Q112" s="510"/>
      <c r="R112" s="492"/>
      <c r="S112" s="510">
        <v>0</v>
      </c>
      <c r="T112" s="577"/>
      <c r="U112" s="533">
        <v>0</v>
      </c>
    </row>
    <row r="113" spans="1:21" ht="14.4" customHeight="1" x14ac:dyDescent="0.3">
      <c r="A113" s="491">
        <v>29</v>
      </c>
      <c r="B113" s="492" t="s">
        <v>584</v>
      </c>
      <c r="C113" s="492" t="s">
        <v>588</v>
      </c>
      <c r="D113" s="575" t="s">
        <v>1147</v>
      </c>
      <c r="E113" s="576" t="s">
        <v>602</v>
      </c>
      <c r="F113" s="492" t="s">
        <v>585</v>
      </c>
      <c r="G113" s="492" t="s">
        <v>845</v>
      </c>
      <c r="H113" s="492" t="s">
        <v>460</v>
      </c>
      <c r="I113" s="492" t="s">
        <v>846</v>
      </c>
      <c r="J113" s="492" t="s">
        <v>847</v>
      </c>
      <c r="K113" s="492" t="s">
        <v>629</v>
      </c>
      <c r="L113" s="493">
        <v>170.52</v>
      </c>
      <c r="M113" s="493">
        <v>852.60000000000014</v>
      </c>
      <c r="N113" s="492">
        <v>5</v>
      </c>
      <c r="O113" s="577">
        <v>2.5</v>
      </c>
      <c r="P113" s="493">
        <v>341.04</v>
      </c>
      <c r="Q113" s="510">
        <v>0.39999999999999997</v>
      </c>
      <c r="R113" s="492">
        <v>2</v>
      </c>
      <c r="S113" s="510">
        <v>0.4</v>
      </c>
      <c r="T113" s="577">
        <v>1.5</v>
      </c>
      <c r="U113" s="533">
        <v>0.6</v>
      </c>
    </row>
    <row r="114" spans="1:21" ht="14.4" customHeight="1" x14ac:dyDescent="0.3">
      <c r="A114" s="491">
        <v>29</v>
      </c>
      <c r="B114" s="492" t="s">
        <v>584</v>
      </c>
      <c r="C114" s="492" t="s">
        <v>588</v>
      </c>
      <c r="D114" s="575" t="s">
        <v>1147</v>
      </c>
      <c r="E114" s="576" t="s">
        <v>602</v>
      </c>
      <c r="F114" s="492" t="s">
        <v>585</v>
      </c>
      <c r="G114" s="492" t="s">
        <v>845</v>
      </c>
      <c r="H114" s="492" t="s">
        <v>460</v>
      </c>
      <c r="I114" s="492" t="s">
        <v>859</v>
      </c>
      <c r="J114" s="492" t="s">
        <v>847</v>
      </c>
      <c r="K114" s="492" t="s">
        <v>629</v>
      </c>
      <c r="L114" s="493">
        <v>0</v>
      </c>
      <c r="M114" s="493">
        <v>0</v>
      </c>
      <c r="N114" s="492">
        <v>2</v>
      </c>
      <c r="O114" s="577">
        <v>2</v>
      </c>
      <c r="P114" s="493">
        <v>0</v>
      </c>
      <c r="Q114" s="510"/>
      <c r="R114" s="492">
        <v>2</v>
      </c>
      <c r="S114" s="510">
        <v>1</v>
      </c>
      <c r="T114" s="577">
        <v>2</v>
      </c>
      <c r="U114" s="533">
        <v>1</v>
      </c>
    </row>
    <row r="115" spans="1:21" ht="14.4" customHeight="1" x14ac:dyDescent="0.3">
      <c r="A115" s="491">
        <v>29</v>
      </c>
      <c r="B115" s="492" t="s">
        <v>584</v>
      </c>
      <c r="C115" s="492" t="s">
        <v>588</v>
      </c>
      <c r="D115" s="575" t="s">
        <v>1147</v>
      </c>
      <c r="E115" s="576" t="s">
        <v>602</v>
      </c>
      <c r="F115" s="492" t="s">
        <v>585</v>
      </c>
      <c r="G115" s="492" t="s">
        <v>860</v>
      </c>
      <c r="H115" s="492" t="s">
        <v>507</v>
      </c>
      <c r="I115" s="492" t="s">
        <v>861</v>
      </c>
      <c r="J115" s="492" t="s">
        <v>862</v>
      </c>
      <c r="K115" s="492" t="s">
        <v>863</v>
      </c>
      <c r="L115" s="493">
        <v>69.16</v>
      </c>
      <c r="M115" s="493">
        <v>69.16</v>
      </c>
      <c r="N115" s="492">
        <v>1</v>
      </c>
      <c r="O115" s="577">
        <v>0.5</v>
      </c>
      <c r="P115" s="493">
        <v>69.16</v>
      </c>
      <c r="Q115" s="510">
        <v>1</v>
      </c>
      <c r="R115" s="492">
        <v>1</v>
      </c>
      <c r="S115" s="510">
        <v>1</v>
      </c>
      <c r="T115" s="577">
        <v>0.5</v>
      </c>
      <c r="U115" s="533">
        <v>1</v>
      </c>
    </row>
    <row r="116" spans="1:21" ht="14.4" customHeight="1" x14ac:dyDescent="0.3">
      <c r="A116" s="491">
        <v>29</v>
      </c>
      <c r="B116" s="492" t="s">
        <v>584</v>
      </c>
      <c r="C116" s="492" t="s">
        <v>588</v>
      </c>
      <c r="D116" s="575" t="s">
        <v>1147</v>
      </c>
      <c r="E116" s="576" t="s">
        <v>602</v>
      </c>
      <c r="F116" s="492" t="s">
        <v>585</v>
      </c>
      <c r="G116" s="492" t="s">
        <v>864</v>
      </c>
      <c r="H116" s="492" t="s">
        <v>460</v>
      </c>
      <c r="I116" s="492" t="s">
        <v>865</v>
      </c>
      <c r="J116" s="492" t="s">
        <v>866</v>
      </c>
      <c r="K116" s="492" t="s">
        <v>867</v>
      </c>
      <c r="L116" s="493">
        <v>58.86</v>
      </c>
      <c r="M116" s="493">
        <v>117.72</v>
      </c>
      <c r="N116" s="492">
        <v>2</v>
      </c>
      <c r="O116" s="577">
        <v>1.5</v>
      </c>
      <c r="P116" s="493">
        <v>58.86</v>
      </c>
      <c r="Q116" s="510">
        <v>0.5</v>
      </c>
      <c r="R116" s="492">
        <v>1</v>
      </c>
      <c r="S116" s="510">
        <v>0.5</v>
      </c>
      <c r="T116" s="577">
        <v>0.5</v>
      </c>
      <c r="U116" s="533">
        <v>0.33333333333333331</v>
      </c>
    </row>
    <row r="117" spans="1:21" ht="14.4" customHeight="1" x14ac:dyDescent="0.3">
      <c r="A117" s="491">
        <v>29</v>
      </c>
      <c r="B117" s="492" t="s">
        <v>584</v>
      </c>
      <c r="C117" s="492" t="s">
        <v>588</v>
      </c>
      <c r="D117" s="575" t="s">
        <v>1147</v>
      </c>
      <c r="E117" s="576" t="s">
        <v>602</v>
      </c>
      <c r="F117" s="492" t="s">
        <v>585</v>
      </c>
      <c r="G117" s="492" t="s">
        <v>626</v>
      </c>
      <c r="H117" s="492" t="s">
        <v>460</v>
      </c>
      <c r="I117" s="492" t="s">
        <v>627</v>
      </c>
      <c r="J117" s="492" t="s">
        <v>628</v>
      </c>
      <c r="K117" s="492" t="s">
        <v>629</v>
      </c>
      <c r="L117" s="493">
        <v>78.33</v>
      </c>
      <c r="M117" s="493">
        <v>548.30999999999995</v>
      </c>
      <c r="N117" s="492">
        <v>7</v>
      </c>
      <c r="O117" s="577">
        <v>3.5</v>
      </c>
      <c r="P117" s="493">
        <v>548.30999999999995</v>
      </c>
      <c r="Q117" s="510">
        <v>1</v>
      </c>
      <c r="R117" s="492">
        <v>7</v>
      </c>
      <c r="S117" s="510">
        <v>1</v>
      </c>
      <c r="T117" s="577">
        <v>3.5</v>
      </c>
      <c r="U117" s="533">
        <v>1</v>
      </c>
    </row>
    <row r="118" spans="1:21" ht="14.4" customHeight="1" x14ac:dyDescent="0.3">
      <c r="A118" s="491">
        <v>29</v>
      </c>
      <c r="B118" s="492" t="s">
        <v>584</v>
      </c>
      <c r="C118" s="492" t="s">
        <v>588</v>
      </c>
      <c r="D118" s="575" t="s">
        <v>1147</v>
      </c>
      <c r="E118" s="576" t="s">
        <v>602</v>
      </c>
      <c r="F118" s="492" t="s">
        <v>585</v>
      </c>
      <c r="G118" s="492" t="s">
        <v>626</v>
      </c>
      <c r="H118" s="492" t="s">
        <v>460</v>
      </c>
      <c r="I118" s="492" t="s">
        <v>868</v>
      </c>
      <c r="J118" s="492" t="s">
        <v>869</v>
      </c>
      <c r="K118" s="492" t="s">
        <v>870</v>
      </c>
      <c r="L118" s="493">
        <v>39.17</v>
      </c>
      <c r="M118" s="493">
        <v>78.34</v>
      </c>
      <c r="N118" s="492">
        <v>2</v>
      </c>
      <c r="O118" s="577">
        <v>0.5</v>
      </c>
      <c r="P118" s="493">
        <v>78.34</v>
      </c>
      <c r="Q118" s="510">
        <v>1</v>
      </c>
      <c r="R118" s="492">
        <v>2</v>
      </c>
      <c r="S118" s="510">
        <v>1</v>
      </c>
      <c r="T118" s="577">
        <v>0.5</v>
      </c>
      <c r="U118" s="533">
        <v>1</v>
      </c>
    </row>
    <row r="119" spans="1:21" ht="14.4" customHeight="1" x14ac:dyDescent="0.3">
      <c r="A119" s="491">
        <v>29</v>
      </c>
      <c r="B119" s="492" t="s">
        <v>584</v>
      </c>
      <c r="C119" s="492" t="s">
        <v>588</v>
      </c>
      <c r="D119" s="575" t="s">
        <v>1147</v>
      </c>
      <c r="E119" s="576" t="s">
        <v>602</v>
      </c>
      <c r="F119" s="492" t="s">
        <v>585</v>
      </c>
      <c r="G119" s="492" t="s">
        <v>871</v>
      </c>
      <c r="H119" s="492" t="s">
        <v>460</v>
      </c>
      <c r="I119" s="492" t="s">
        <v>872</v>
      </c>
      <c r="J119" s="492" t="s">
        <v>873</v>
      </c>
      <c r="K119" s="492" t="s">
        <v>874</v>
      </c>
      <c r="L119" s="493">
        <v>92.85</v>
      </c>
      <c r="M119" s="493">
        <v>185.7</v>
      </c>
      <c r="N119" s="492">
        <v>2</v>
      </c>
      <c r="O119" s="577">
        <v>1.5</v>
      </c>
      <c r="P119" s="493">
        <v>92.85</v>
      </c>
      <c r="Q119" s="510">
        <v>0.5</v>
      </c>
      <c r="R119" s="492">
        <v>1</v>
      </c>
      <c r="S119" s="510">
        <v>0.5</v>
      </c>
      <c r="T119" s="577">
        <v>0.5</v>
      </c>
      <c r="U119" s="533">
        <v>0.33333333333333331</v>
      </c>
    </row>
    <row r="120" spans="1:21" ht="14.4" customHeight="1" x14ac:dyDescent="0.3">
      <c r="A120" s="491">
        <v>29</v>
      </c>
      <c r="B120" s="492" t="s">
        <v>584</v>
      </c>
      <c r="C120" s="492" t="s">
        <v>588</v>
      </c>
      <c r="D120" s="575" t="s">
        <v>1147</v>
      </c>
      <c r="E120" s="576" t="s">
        <v>602</v>
      </c>
      <c r="F120" s="492" t="s">
        <v>585</v>
      </c>
      <c r="G120" s="492" t="s">
        <v>875</v>
      </c>
      <c r="H120" s="492" t="s">
        <v>507</v>
      </c>
      <c r="I120" s="492" t="s">
        <v>876</v>
      </c>
      <c r="J120" s="492" t="s">
        <v>877</v>
      </c>
      <c r="K120" s="492" t="s">
        <v>878</v>
      </c>
      <c r="L120" s="493">
        <v>173.12</v>
      </c>
      <c r="M120" s="493">
        <v>173.12</v>
      </c>
      <c r="N120" s="492">
        <v>1</v>
      </c>
      <c r="O120" s="577">
        <v>0.5</v>
      </c>
      <c r="P120" s="493"/>
      <c r="Q120" s="510">
        <v>0</v>
      </c>
      <c r="R120" s="492"/>
      <c r="S120" s="510">
        <v>0</v>
      </c>
      <c r="T120" s="577"/>
      <c r="U120" s="533">
        <v>0</v>
      </c>
    </row>
    <row r="121" spans="1:21" ht="14.4" customHeight="1" x14ac:dyDescent="0.3">
      <c r="A121" s="491">
        <v>29</v>
      </c>
      <c r="B121" s="492" t="s">
        <v>584</v>
      </c>
      <c r="C121" s="492" t="s">
        <v>588</v>
      </c>
      <c r="D121" s="575" t="s">
        <v>1147</v>
      </c>
      <c r="E121" s="576" t="s">
        <v>602</v>
      </c>
      <c r="F121" s="492" t="s">
        <v>585</v>
      </c>
      <c r="G121" s="492" t="s">
        <v>879</v>
      </c>
      <c r="H121" s="492" t="s">
        <v>460</v>
      </c>
      <c r="I121" s="492" t="s">
        <v>880</v>
      </c>
      <c r="J121" s="492" t="s">
        <v>881</v>
      </c>
      <c r="K121" s="492" t="s">
        <v>882</v>
      </c>
      <c r="L121" s="493">
        <v>0</v>
      </c>
      <c r="M121" s="493">
        <v>0</v>
      </c>
      <c r="N121" s="492">
        <v>6</v>
      </c>
      <c r="O121" s="577">
        <v>2.5</v>
      </c>
      <c r="P121" s="493">
        <v>0</v>
      </c>
      <c r="Q121" s="510"/>
      <c r="R121" s="492">
        <v>5</v>
      </c>
      <c r="S121" s="510">
        <v>0.83333333333333337</v>
      </c>
      <c r="T121" s="577">
        <v>2</v>
      </c>
      <c r="U121" s="533">
        <v>0.8</v>
      </c>
    </row>
    <row r="122" spans="1:21" ht="14.4" customHeight="1" x14ac:dyDescent="0.3">
      <c r="A122" s="491">
        <v>29</v>
      </c>
      <c r="B122" s="492" t="s">
        <v>584</v>
      </c>
      <c r="C122" s="492" t="s">
        <v>588</v>
      </c>
      <c r="D122" s="575" t="s">
        <v>1147</v>
      </c>
      <c r="E122" s="576" t="s">
        <v>602</v>
      </c>
      <c r="F122" s="492" t="s">
        <v>585</v>
      </c>
      <c r="G122" s="492" t="s">
        <v>883</v>
      </c>
      <c r="H122" s="492" t="s">
        <v>460</v>
      </c>
      <c r="I122" s="492" t="s">
        <v>884</v>
      </c>
      <c r="J122" s="492" t="s">
        <v>885</v>
      </c>
      <c r="K122" s="492" t="s">
        <v>886</v>
      </c>
      <c r="L122" s="493">
        <v>15.15</v>
      </c>
      <c r="M122" s="493">
        <v>15.15</v>
      </c>
      <c r="N122" s="492">
        <v>1</v>
      </c>
      <c r="O122" s="577">
        <v>0.5</v>
      </c>
      <c r="P122" s="493">
        <v>15.15</v>
      </c>
      <c r="Q122" s="510">
        <v>1</v>
      </c>
      <c r="R122" s="492">
        <v>1</v>
      </c>
      <c r="S122" s="510">
        <v>1</v>
      </c>
      <c r="T122" s="577">
        <v>0.5</v>
      </c>
      <c r="U122" s="533">
        <v>1</v>
      </c>
    </row>
    <row r="123" spans="1:21" ht="14.4" customHeight="1" x14ac:dyDescent="0.3">
      <c r="A123" s="491">
        <v>29</v>
      </c>
      <c r="B123" s="492" t="s">
        <v>584</v>
      </c>
      <c r="C123" s="492" t="s">
        <v>588</v>
      </c>
      <c r="D123" s="575" t="s">
        <v>1147</v>
      </c>
      <c r="E123" s="576" t="s">
        <v>602</v>
      </c>
      <c r="F123" s="492" t="s">
        <v>585</v>
      </c>
      <c r="G123" s="492" t="s">
        <v>648</v>
      </c>
      <c r="H123" s="492" t="s">
        <v>460</v>
      </c>
      <c r="I123" s="492" t="s">
        <v>649</v>
      </c>
      <c r="J123" s="492" t="s">
        <v>519</v>
      </c>
      <c r="K123" s="492" t="s">
        <v>650</v>
      </c>
      <c r="L123" s="493">
        <v>48.09</v>
      </c>
      <c r="M123" s="493">
        <v>96.18</v>
      </c>
      <c r="N123" s="492">
        <v>2</v>
      </c>
      <c r="O123" s="577">
        <v>1.5</v>
      </c>
      <c r="P123" s="493">
        <v>96.18</v>
      </c>
      <c r="Q123" s="510">
        <v>1</v>
      </c>
      <c r="R123" s="492">
        <v>2</v>
      </c>
      <c r="S123" s="510">
        <v>1</v>
      </c>
      <c r="T123" s="577">
        <v>1.5</v>
      </c>
      <c r="U123" s="533">
        <v>1</v>
      </c>
    </row>
    <row r="124" spans="1:21" ht="14.4" customHeight="1" x14ac:dyDescent="0.3">
      <c r="A124" s="491">
        <v>29</v>
      </c>
      <c r="B124" s="492" t="s">
        <v>584</v>
      </c>
      <c r="C124" s="492" t="s">
        <v>588</v>
      </c>
      <c r="D124" s="575" t="s">
        <v>1147</v>
      </c>
      <c r="E124" s="576" t="s">
        <v>602</v>
      </c>
      <c r="F124" s="492" t="s">
        <v>585</v>
      </c>
      <c r="G124" s="492" t="s">
        <v>887</v>
      </c>
      <c r="H124" s="492" t="s">
        <v>460</v>
      </c>
      <c r="I124" s="492" t="s">
        <v>888</v>
      </c>
      <c r="J124" s="492" t="s">
        <v>889</v>
      </c>
      <c r="K124" s="492" t="s">
        <v>890</v>
      </c>
      <c r="L124" s="493">
        <v>0</v>
      </c>
      <c r="M124" s="493">
        <v>0</v>
      </c>
      <c r="N124" s="492">
        <v>4</v>
      </c>
      <c r="O124" s="577">
        <v>1.5</v>
      </c>
      <c r="P124" s="493">
        <v>0</v>
      </c>
      <c r="Q124" s="510"/>
      <c r="R124" s="492">
        <v>2</v>
      </c>
      <c r="S124" s="510">
        <v>0.5</v>
      </c>
      <c r="T124" s="577">
        <v>1</v>
      </c>
      <c r="U124" s="533">
        <v>0.66666666666666663</v>
      </c>
    </row>
    <row r="125" spans="1:21" ht="14.4" customHeight="1" x14ac:dyDescent="0.3">
      <c r="A125" s="491">
        <v>29</v>
      </c>
      <c r="B125" s="492" t="s">
        <v>584</v>
      </c>
      <c r="C125" s="492" t="s">
        <v>588</v>
      </c>
      <c r="D125" s="575" t="s">
        <v>1147</v>
      </c>
      <c r="E125" s="576" t="s">
        <v>602</v>
      </c>
      <c r="F125" s="492" t="s">
        <v>585</v>
      </c>
      <c r="G125" s="492" t="s">
        <v>887</v>
      </c>
      <c r="H125" s="492" t="s">
        <v>460</v>
      </c>
      <c r="I125" s="492" t="s">
        <v>891</v>
      </c>
      <c r="J125" s="492" t="s">
        <v>889</v>
      </c>
      <c r="K125" s="492" t="s">
        <v>892</v>
      </c>
      <c r="L125" s="493">
        <v>0</v>
      </c>
      <c r="M125" s="493">
        <v>0</v>
      </c>
      <c r="N125" s="492">
        <v>1</v>
      </c>
      <c r="O125" s="577">
        <v>0.5</v>
      </c>
      <c r="P125" s="493">
        <v>0</v>
      </c>
      <c r="Q125" s="510"/>
      <c r="R125" s="492">
        <v>1</v>
      </c>
      <c r="S125" s="510">
        <v>1</v>
      </c>
      <c r="T125" s="577">
        <v>0.5</v>
      </c>
      <c r="U125" s="533">
        <v>1</v>
      </c>
    </row>
    <row r="126" spans="1:21" ht="14.4" customHeight="1" x14ac:dyDescent="0.3">
      <c r="A126" s="491">
        <v>29</v>
      </c>
      <c r="B126" s="492" t="s">
        <v>584</v>
      </c>
      <c r="C126" s="492" t="s">
        <v>588</v>
      </c>
      <c r="D126" s="575" t="s">
        <v>1147</v>
      </c>
      <c r="E126" s="576" t="s">
        <v>602</v>
      </c>
      <c r="F126" s="492" t="s">
        <v>585</v>
      </c>
      <c r="G126" s="492" t="s">
        <v>654</v>
      </c>
      <c r="H126" s="492" t="s">
        <v>460</v>
      </c>
      <c r="I126" s="492" t="s">
        <v>893</v>
      </c>
      <c r="J126" s="492" t="s">
        <v>482</v>
      </c>
      <c r="K126" s="492" t="s">
        <v>894</v>
      </c>
      <c r="L126" s="493">
        <v>125.15</v>
      </c>
      <c r="M126" s="493">
        <v>250.3</v>
      </c>
      <c r="N126" s="492">
        <v>2</v>
      </c>
      <c r="O126" s="577">
        <v>0.5</v>
      </c>
      <c r="P126" s="493">
        <v>250.3</v>
      </c>
      <c r="Q126" s="510">
        <v>1</v>
      </c>
      <c r="R126" s="492">
        <v>2</v>
      </c>
      <c r="S126" s="510">
        <v>1</v>
      </c>
      <c r="T126" s="577">
        <v>0.5</v>
      </c>
      <c r="U126" s="533">
        <v>1</v>
      </c>
    </row>
    <row r="127" spans="1:21" ht="14.4" customHeight="1" x14ac:dyDescent="0.3">
      <c r="A127" s="491">
        <v>29</v>
      </c>
      <c r="B127" s="492" t="s">
        <v>584</v>
      </c>
      <c r="C127" s="492" t="s">
        <v>588</v>
      </c>
      <c r="D127" s="575" t="s">
        <v>1147</v>
      </c>
      <c r="E127" s="576" t="s">
        <v>602</v>
      </c>
      <c r="F127" s="492" t="s">
        <v>585</v>
      </c>
      <c r="G127" s="492" t="s">
        <v>666</v>
      </c>
      <c r="H127" s="492" t="s">
        <v>460</v>
      </c>
      <c r="I127" s="492" t="s">
        <v>667</v>
      </c>
      <c r="J127" s="492" t="s">
        <v>668</v>
      </c>
      <c r="K127" s="492" t="s">
        <v>669</v>
      </c>
      <c r="L127" s="493">
        <v>0</v>
      </c>
      <c r="M127" s="493">
        <v>0</v>
      </c>
      <c r="N127" s="492">
        <v>2</v>
      </c>
      <c r="O127" s="577">
        <v>0.5</v>
      </c>
      <c r="P127" s="493">
        <v>0</v>
      </c>
      <c r="Q127" s="510"/>
      <c r="R127" s="492">
        <v>2</v>
      </c>
      <c r="S127" s="510">
        <v>1</v>
      </c>
      <c r="T127" s="577">
        <v>0.5</v>
      </c>
      <c r="U127" s="533">
        <v>1</v>
      </c>
    </row>
    <row r="128" spans="1:21" ht="14.4" customHeight="1" x14ac:dyDescent="0.3">
      <c r="A128" s="491">
        <v>29</v>
      </c>
      <c r="B128" s="492" t="s">
        <v>584</v>
      </c>
      <c r="C128" s="492" t="s">
        <v>588</v>
      </c>
      <c r="D128" s="575" t="s">
        <v>1147</v>
      </c>
      <c r="E128" s="576" t="s">
        <v>602</v>
      </c>
      <c r="F128" s="492" t="s">
        <v>585</v>
      </c>
      <c r="G128" s="492" t="s">
        <v>670</v>
      </c>
      <c r="H128" s="492" t="s">
        <v>460</v>
      </c>
      <c r="I128" s="492" t="s">
        <v>671</v>
      </c>
      <c r="J128" s="492" t="s">
        <v>524</v>
      </c>
      <c r="K128" s="492" t="s">
        <v>672</v>
      </c>
      <c r="L128" s="493">
        <v>61.97</v>
      </c>
      <c r="M128" s="493">
        <v>309.85000000000002</v>
      </c>
      <c r="N128" s="492">
        <v>5</v>
      </c>
      <c r="O128" s="577">
        <v>3.5</v>
      </c>
      <c r="P128" s="493">
        <v>185.91</v>
      </c>
      <c r="Q128" s="510">
        <v>0.6</v>
      </c>
      <c r="R128" s="492">
        <v>3</v>
      </c>
      <c r="S128" s="510">
        <v>0.6</v>
      </c>
      <c r="T128" s="577">
        <v>1.5</v>
      </c>
      <c r="U128" s="533">
        <v>0.42857142857142855</v>
      </c>
    </row>
    <row r="129" spans="1:21" ht="14.4" customHeight="1" x14ac:dyDescent="0.3">
      <c r="A129" s="491">
        <v>29</v>
      </c>
      <c r="B129" s="492" t="s">
        <v>584</v>
      </c>
      <c r="C129" s="492" t="s">
        <v>588</v>
      </c>
      <c r="D129" s="575" t="s">
        <v>1147</v>
      </c>
      <c r="E129" s="576" t="s">
        <v>602</v>
      </c>
      <c r="F129" s="492" t="s">
        <v>585</v>
      </c>
      <c r="G129" s="492" t="s">
        <v>677</v>
      </c>
      <c r="H129" s="492" t="s">
        <v>507</v>
      </c>
      <c r="I129" s="492" t="s">
        <v>678</v>
      </c>
      <c r="J129" s="492" t="s">
        <v>679</v>
      </c>
      <c r="K129" s="492" t="s">
        <v>680</v>
      </c>
      <c r="L129" s="493">
        <v>16.8</v>
      </c>
      <c r="M129" s="493">
        <v>117.6</v>
      </c>
      <c r="N129" s="492">
        <v>7</v>
      </c>
      <c r="O129" s="577">
        <v>7</v>
      </c>
      <c r="P129" s="493">
        <v>117.6</v>
      </c>
      <c r="Q129" s="510">
        <v>1</v>
      </c>
      <c r="R129" s="492">
        <v>7</v>
      </c>
      <c r="S129" s="510">
        <v>1</v>
      </c>
      <c r="T129" s="577">
        <v>7</v>
      </c>
      <c r="U129" s="533">
        <v>1</v>
      </c>
    </row>
    <row r="130" spans="1:21" ht="14.4" customHeight="1" x14ac:dyDescent="0.3">
      <c r="A130" s="491">
        <v>29</v>
      </c>
      <c r="B130" s="492" t="s">
        <v>584</v>
      </c>
      <c r="C130" s="492" t="s">
        <v>588</v>
      </c>
      <c r="D130" s="575" t="s">
        <v>1147</v>
      </c>
      <c r="E130" s="576" t="s">
        <v>602</v>
      </c>
      <c r="F130" s="492" t="s">
        <v>585</v>
      </c>
      <c r="G130" s="492" t="s">
        <v>681</v>
      </c>
      <c r="H130" s="492" t="s">
        <v>507</v>
      </c>
      <c r="I130" s="492" t="s">
        <v>687</v>
      </c>
      <c r="J130" s="492" t="s">
        <v>683</v>
      </c>
      <c r="K130" s="492" t="s">
        <v>688</v>
      </c>
      <c r="L130" s="493">
        <v>736.33</v>
      </c>
      <c r="M130" s="493">
        <v>736.33</v>
      </c>
      <c r="N130" s="492">
        <v>1</v>
      </c>
      <c r="O130" s="577">
        <v>1</v>
      </c>
      <c r="P130" s="493">
        <v>736.33</v>
      </c>
      <c r="Q130" s="510">
        <v>1</v>
      </c>
      <c r="R130" s="492">
        <v>1</v>
      </c>
      <c r="S130" s="510">
        <v>1</v>
      </c>
      <c r="T130" s="577">
        <v>1</v>
      </c>
      <c r="U130" s="533">
        <v>1</v>
      </c>
    </row>
    <row r="131" spans="1:21" ht="14.4" customHeight="1" x14ac:dyDescent="0.3">
      <c r="A131" s="491">
        <v>29</v>
      </c>
      <c r="B131" s="492" t="s">
        <v>584</v>
      </c>
      <c r="C131" s="492" t="s">
        <v>588</v>
      </c>
      <c r="D131" s="575" t="s">
        <v>1147</v>
      </c>
      <c r="E131" s="576" t="s">
        <v>602</v>
      </c>
      <c r="F131" s="492" t="s">
        <v>585</v>
      </c>
      <c r="G131" s="492" t="s">
        <v>692</v>
      </c>
      <c r="H131" s="492" t="s">
        <v>460</v>
      </c>
      <c r="I131" s="492" t="s">
        <v>895</v>
      </c>
      <c r="J131" s="492" t="s">
        <v>526</v>
      </c>
      <c r="K131" s="492" t="s">
        <v>896</v>
      </c>
      <c r="L131" s="493">
        <v>48.42</v>
      </c>
      <c r="M131" s="493">
        <v>96.84</v>
      </c>
      <c r="N131" s="492">
        <v>2</v>
      </c>
      <c r="O131" s="577">
        <v>2</v>
      </c>
      <c r="P131" s="493">
        <v>96.84</v>
      </c>
      <c r="Q131" s="510">
        <v>1</v>
      </c>
      <c r="R131" s="492">
        <v>2</v>
      </c>
      <c r="S131" s="510">
        <v>1</v>
      </c>
      <c r="T131" s="577">
        <v>2</v>
      </c>
      <c r="U131" s="533">
        <v>1</v>
      </c>
    </row>
    <row r="132" spans="1:21" ht="14.4" customHeight="1" x14ac:dyDescent="0.3">
      <c r="A132" s="491">
        <v>29</v>
      </c>
      <c r="B132" s="492" t="s">
        <v>584</v>
      </c>
      <c r="C132" s="492" t="s">
        <v>588</v>
      </c>
      <c r="D132" s="575" t="s">
        <v>1147</v>
      </c>
      <c r="E132" s="576" t="s">
        <v>602</v>
      </c>
      <c r="F132" s="492" t="s">
        <v>585</v>
      </c>
      <c r="G132" s="492" t="s">
        <v>692</v>
      </c>
      <c r="H132" s="492" t="s">
        <v>460</v>
      </c>
      <c r="I132" s="492" t="s">
        <v>897</v>
      </c>
      <c r="J132" s="492" t="s">
        <v>526</v>
      </c>
      <c r="K132" s="492" t="s">
        <v>898</v>
      </c>
      <c r="L132" s="493">
        <v>0</v>
      </c>
      <c r="M132" s="493">
        <v>0</v>
      </c>
      <c r="N132" s="492">
        <v>1</v>
      </c>
      <c r="O132" s="577">
        <v>1</v>
      </c>
      <c r="P132" s="493"/>
      <c r="Q132" s="510"/>
      <c r="R132" s="492"/>
      <c r="S132" s="510">
        <v>0</v>
      </c>
      <c r="T132" s="577"/>
      <c r="U132" s="533">
        <v>0</v>
      </c>
    </row>
    <row r="133" spans="1:21" ht="14.4" customHeight="1" x14ac:dyDescent="0.3">
      <c r="A133" s="491">
        <v>29</v>
      </c>
      <c r="B133" s="492" t="s">
        <v>584</v>
      </c>
      <c r="C133" s="492" t="s">
        <v>588</v>
      </c>
      <c r="D133" s="575" t="s">
        <v>1147</v>
      </c>
      <c r="E133" s="576" t="s">
        <v>602</v>
      </c>
      <c r="F133" s="492" t="s">
        <v>585</v>
      </c>
      <c r="G133" s="492" t="s">
        <v>702</v>
      </c>
      <c r="H133" s="492" t="s">
        <v>460</v>
      </c>
      <c r="I133" s="492" t="s">
        <v>899</v>
      </c>
      <c r="J133" s="492" t="s">
        <v>704</v>
      </c>
      <c r="K133" s="492" t="s">
        <v>900</v>
      </c>
      <c r="L133" s="493">
        <v>173.31</v>
      </c>
      <c r="M133" s="493">
        <v>173.31</v>
      </c>
      <c r="N133" s="492">
        <v>1</v>
      </c>
      <c r="O133" s="577">
        <v>1</v>
      </c>
      <c r="P133" s="493">
        <v>173.31</v>
      </c>
      <c r="Q133" s="510">
        <v>1</v>
      </c>
      <c r="R133" s="492">
        <v>1</v>
      </c>
      <c r="S133" s="510">
        <v>1</v>
      </c>
      <c r="T133" s="577">
        <v>1</v>
      </c>
      <c r="U133" s="533">
        <v>1</v>
      </c>
    </row>
    <row r="134" spans="1:21" ht="14.4" customHeight="1" x14ac:dyDescent="0.3">
      <c r="A134" s="491">
        <v>29</v>
      </c>
      <c r="B134" s="492" t="s">
        <v>584</v>
      </c>
      <c r="C134" s="492" t="s">
        <v>588</v>
      </c>
      <c r="D134" s="575" t="s">
        <v>1147</v>
      </c>
      <c r="E134" s="576" t="s">
        <v>602</v>
      </c>
      <c r="F134" s="492" t="s">
        <v>585</v>
      </c>
      <c r="G134" s="492" t="s">
        <v>702</v>
      </c>
      <c r="H134" s="492" t="s">
        <v>460</v>
      </c>
      <c r="I134" s="492" t="s">
        <v>901</v>
      </c>
      <c r="J134" s="492" t="s">
        <v>704</v>
      </c>
      <c r="K134" s="492" t="s">
        <v>902</v>
      </c>
      <c r="L134" s="493">
        <v>34.659999999999997</v>
      </c>
      <c r="M134" s="493">
        <v>34.659999999999997</v>
      </c>
      <c r="N134" s="492">
        <v>1</v>
      </c>
      <c r="O134" s="577">
        <v>1</v>
      </c>
      <c r="P134" s="493">
        <v>34.659999999999997</v>
      </c>
      <c r="Q134" s="510">
        <v>1</v>
      </c>
      <c r="R134" s="492">
        <v>1</v>
      </c>
      <c r="S134" s="510">
        <v>1</v>
      </c>
      <c r="T134" s="577">
        <v>1</v>
      </c>
      <c r="U134" s="533">
        <v>1</v>
      </c>
    </row>
    <row r="135" spans="1:21" ht="14.4" customHeight="1" x14ac:dyDescent="0.3">
      <c r="A135" s="491">
        <v>29</v>
      </c>
      <c r="B135" s="492" t="s">
        <v>584</v>
      </c>
      <c r="C135" s="492" t="s">
        <v>588</v>
      </c>
      <c r="D135" s="575" t="s">
        <v>1147</v>
      </c>
      <c r="E135" s="576" t="s">
        <v>602</v>
      </c>
      <c r="F135" s="492" t="s">
        <v>585</v>
      </c>
      <c r="G135" s="492" t="s">
        <v>903</v>
      </c>
      <c r="H135" s="492" t="s">
        <v>460</v>
      </c>
      <c r="I135" s="492" t="s">
        <v>904</v>
      </c>
      <c r="J135" s="492" t="s">
        <v>905</v>
      </c>
      <c r="K135" s="492" t="s">
        <v>906</v>
      </c>
      <c r="L135" s="493">
        <v>256.67</v>
      </c>
      <c r="M135" s="493">
        <v>256.67</v>
      </c>
      <c r="N135" s="492">
        <v>1</v>
      </c>
      <c r="O135" s="577">
        <v>1</v>
      </c>
      <c r="P135" s="493">
        <v>256.67</v>
      </c>
      <c r="Q135" s="510">
        <v>1</v>
      </c>
      <c r="R135" s="492">
        <v>1</v>
      </c>
      <c r="S135" s="510">
        <v>1</v>
      </c>
      <c r="T135" s="577">
        <v>1</v>
      </c>
      <c r="U135" s="533">
        <v>1</v>
      </c>
    </row>
    <row r="136" spans="1:21" ht="14.4" customHeight="1" x14ac:dyDescent="0.3">
      <c r="A136" s="491">
        <v>29</v>
      </c>
      <c r="B136" s="492" t="s">
        <v>584</v>
      </c>
      <c r="C136" s="492" t="s">
        <v>588</v>
      </c>
      <c r="D136" s="575" t="s">
        <v>1147</v>
      </c>
      <c r="E136" s="576" t="s">
        <v>602</v>
      </c>
      <c r="F136" s="492" t="s">
        <v>585</v>
      </c>
      <c r="G136" s="492" t="s">
        <v>808</v>
      </c>
      <c r="H136" s="492" t="s">
        <v>460</v>
      </c>
      <c r="I136" s="492" t="s">
        <v>809</v>
      </c>
      <c r="J136" s="492" t="s">
        <v>810</v>
      </c>
      <c r="K136" s="492" t="s">
        <v>811</v>
      </c>
      <c r="L136" s="493">
        <v>139.63999999999999</v>
      </c>
      <c r="M136" s="493">
        <v>139.63999999999999</v>
      </c>
      <c r="N136" s="492">
        <v>1</v>
      </c>
      <c r="O136" s="577">
        <v>1</v>
      </c>
      <c r="P136" s="493"/>
      <c r="Q136" s="510">
        <v>0</v>
      </c>
      <c r="R136" s="492"/>
      <c r="S136" s="510">
        <v>0</v>
      </c>
      <c r="T136" s="577"/>
      <c r="U136" s="533">
        <v>0</v>
      </c>
    </row>
    <row r="137" spans="1:21" ht="14.4" customHeight="1" x14ac:dyDescent="0.3">
      <c r="A137" s="491">
        <v>29</v>
      </c>
      <c r="B137" s="492" t="s">
        <v>584</v>
      </c>
      <c r="C137" s="492" t="s">
        <v>588</v>
      </c>
      <c r="D137" s="575" t="s">
        <v>1147</v>
      </c>
      <c r="E137" s="576" t="s">
        <v>602</v>
      </c>
      <c r="F137" s="492" t="s">
        <v>585</v>
      </c>
      <c r="G137" s="492" t="s">
        <v>714</v>
      </c>
      <c r="H137" s="492" t="s">
        <v>507</v>
      </c>
      <c r="I137" s="492" t="s">
        <v>569</v>
      </c>
      <c r="J137" s="492" t="s">
        <v>570</v>
      </c>
      <c r="K137" s="492" t="s">
        <v>571</v>
      </c>
      <c r="L137" s="493">
        <v>0</v>
      </c>
      <c r="M137" s="493">
        <v>0</v>
      </c>
      <c r="N137" s="492">
        <v>22</v>
      </c>
      <c r="O137" s="577">
        <v>14.5</v>
      </c>
      <c r="P137" s="493">
        <v>0</v>
      </c>
      <c r="Q137" s="510"/>
      <c r="R137" s="492">
        <v>17</v>
      </c>
      <c r="S137" s="510">
        <v>0.77272727272727271</v>
      </c>
      <c r="T137" s="577">
        <v>11</v>
      </c>
      <c r="U137" s="533">
        <v>0.75862068965517238</v>
      </c>
    </row>
    <row r="138" spans="1:21" ht="14.4" customHeight="1" x14ac:dyDescent="0.3">
      <c r="A138" s="491">
        <v>29</v>
      </c>
      <c r="B138" s="492" t="s">
        <v>584</v>
      </c>
      <c r="C138" s="492" t="s">
        <v>588</v>
      </c>
      <c r="D138" s="575" t="s">
        <v>1147</v>
      </c>
      <c r="E138" s="576" t="s">
        <v>602</v>
      </c>
      <c r="F138" s="492" t="s">
        <v>585</v>
      </c>
      <c r="G138" s="492" t="s">
        <v>715</v>
      </c>
      <c r="H138" s="492" t="s">
        <v>460</v>
      </c>
      <c r="I138" s="492" t="s">
        <v>812</v>
      </c>
      <c r="J138" s="492" t="s">
        <v>521</v>
      </c>
      <c r="K138" s="492" t="s">
        <v>813</v>
      </c>
      <c r="L138" s="493">
        <v>208.57</v>
      </c>
      <c r="M138" s="493">
        <v>834.28</v>
      </c>
      <c r="N138" s="492">
        <v>4</v>
      </c>
      <c r="O138" s="577">
        <v>1.5</v>
      </c>
      <c r="P138" s="493">
        <v>834.28</v>
      </c>
      <c r="Q138" s="510">
        <v>1</v>
      </c>
      <c r="R138" s="492">
        <v>4</v>
      </c>
      <c r="S138" s="510">
        <v>1</v>
      </c>
      <c r="T138" s="577">
        <v>1.5</v>
      </c>
      <c r="U138" s="533">
        <v>1</v>
      </c>
    </row>
    <row r="139" spans="1:21" ht="14.4" customHeight="1" x14ac:dyDescent="0.3">
      <c r="A139" s="491">
        <v>29</v>
      </c>
      <c r="B139" s="492" t="s">
        <v>584</v>
      </c>
      <c r="C139" s="492" t="s">
        <v>588</v>
      </c>
      <c r="D139" s="575" t="s">
        <v>1147</v>
      </c>
      <c r="E139" s="576" t="s">
        <v>602</v>
      </c>
      <c r="F139" s="492" t="s">
        <v>585</v>
      </c>
      <c r="G139" s="492" t="s">
        <v>715</v>
      </c>
      <c r="H139" s="492" t="s">
        <v>460</v>
      </c>
      <c r="I139" s="492" t="s">
        <v>907</v>
      </c>
      <c r="J139" s="492" t="s">
        <v>521</v>
      </c>
      <c r="K139" s="492" t="s">
        <v>908</v>
      </c>
      <c r="L139" s="493">
        <v>99.75</v>
      </c>
      <c r="M139" s="493">
        <v>399</v>
      </c>
      <c r="N139" s="492">
        <v>4</v>
      </c>
      <c r="O139" s="577">
        <v>3</v>
      </c>
      <c r="P139" s="493">
        <v>299.25</v>
      </c>
      <c r="Q139" s="510">
        <v>0.75</v>
      </c>
      <c r="R139" s="492">
        <v>3</v>
      </c>
      <c r="S139" s="510">
        <v>0.75</v>
      </c>
      <c r="T139" s="577">
        <v>2</v>
      </c>
      <c r="U139" s="533">
        <v>0.66666666666666663</v>
      </c>
    </row>
    <row r="140" spans="1:21" ht="14.4" customHeight="1" x14ac:dyDescent="0.3">
      <c r="A140" s="491">
        <v>29</v>
      </c>
      <c r="B140" s="492" t="s">
        <v>584</v>
      </c>
      <c r="C140" s="492" t="s">
        <v>588</v>
      </c>
      <c r="D140" s="575" t="s">
        <v>1147</v>
      </c>
      <c r="E140" s="576" t="s">
        <v>602</v>
      </c>
      <c r="F140" s="492" t="s">
        <v>585</v>
      </c>
      <c r="G140" s="492" t="s">
        <v>715</v>
      </c>
      <c r="H140" s="492" t="s">
        <v>460</v>
      </c>
      <c r="I140" s="492" t="s">
        <v>716</v>
      </c>
      <c r="J140" s="492" t="s">
        <v>521</v>
      </c>
      <c r="K140" s="492" t="s">
        <v>717</v>
      </c>
      <c r="L140" s="493">
        <v>299.24</v>
      </c>
      <c r="M140" s="493">
        <v>598.48</v>
      </c>
      <c r="N140" s="492">
        <v>2</v>
      </c>
      <c r="O140" s="577">
        <v>1.5</v>
      </c>
      <c r="P140" s="493">
        <v>598.48</v>
      </c>
      <c r="Q140" s="510">
        <v>1</v>
      </c>
      <c r="R140" s="492">
        <v>2</v>
      </c>
      <c r="S140" s="510">
        <v>1</v>
      </c>
      <c r="T140" s="577">
        <v>1.5</v>
      </c>
      <c r="U140" s="533">
        <v>1</v>
      </c>
    </row>
    <row r="141" spans="1:21" ht="14.4" customHeight="1" x14ac:dyDescent="0.3">
      <c r="A141" s="491">
        <v>29</v>
      </c>
      <c r="B141" s="492" t="s">
        <v>584</v>
      </c>
      <c r="C141" s="492" t="s">
        <v>588</v>
      </c>
      <c r="D141" s="575" t="s">
        <v>1147</v>
      </c>
      <c r="E141" s="576" t="s">
        <v>602</v>
      </c>
      <c r="F141" s="492" t="s">
        <v>585</v>
      </c>
      <c r="G141" s="492" t="s">
        <v>909</v>
      </c>
      <c r="H141" s="492" t="s">
        <v>460</v>
      </c>
      <c r="I141" s="492" t="s">
        <v>910</v>
      </c>
      <c r="J141" s="492" t="s">
        <v>911</v>
      </c>
      <c r="K141" s="492" t="s">
        <v>912</v>
      </c>
      <c r="L141" s="493">
        <v>50.32</v>
      </c>
      <c r="M141" s="493">
        <v>150.96</v>
      </c>
      <c r="N141" s="492">
        <v>3</v>
      </c>
      <c r="O141" s="577">
        <v>1.5</v>
      </c>
      <c r="P141" s="493">
        <v>100.64</v>
      </c>
      <c r="Q141" s="510">
        <v>0.66666666666666663</v>
      </c>
      <c r="R141" s="492">
        <v>2</v>
      </c>
      <c r="S141" s="510">
        <v>0.66666666666666663</v>
      </c>
      <c r="T141" s="577">
        <v>1</v>
      </c>
      <c r="U141" s="533">
        <v>0.66666666666666663</v>
      </c>
    </row>
    <row r="142" spans="1:21" ht="14.4" customHeight="1" x14ac:dyDescent="0.3">
      <c r="A142" s="491">
        <v>29</v>
      </c>
      <c r="B142" s="492" t="s">
        <v>584</v>
      </c>
      <c r="C142" s="492" t="s">
        <v>588</v>
      </c>
      <c r="D142" s="575" t="s">
        <v>1147</v>
      </c>
      <c r="E142" s="576" t="s">
        <v>602</v>
      </c>
      <c r="F142" s="492" t="s">
        <v>585</v>
      </c>
      <c r="G142" s="492" t="s">
        <v>909</v>
      </c>
      <c r="H142" s="492" t="s">
        <v>460</v>
      </c>
      <c r="I142" s="492" t="s">
        <v>913</v>
      </c>
      <c r="J142" s="492" t="s">
        <v>911</v>
      </c>
      <c r="K142" s="492" t="s">
        <v>914</v>
      </c>
      <c r="L142" s="493">
        <v>50.32</v>
      </c>
      <c r="M142" s="493">
        <v>100.64</v>
      </c>
      <c r="N142" s="492">
        <v>2</v>
      </c>
      <c r="O142" s="577">
        <v>1</v>
      </c>
      <c r="P142" s="493">
        <v>100.64</v>
      </c>
      <c r="Q142" s="510">
        <v>1</v>
      </c>
      <c r="R142" s="492">
        <v>2</v>
      </c>
      <c r="S142" s="510">
        <v>1</v>
      </c>
      <c r="T142" s="577">
        <v>1</v>
      </c>
      <c r="U142" s="533">
        <v>1</v>
      </c>
    </row>
    <row r="143" spans="1:21" ht="14.4" customHeight="1" x14ac:dyDescent="0.3">
      <c r="A143" s="491">
        <v>29</v>
      </c>
      <c r="B143" s="492" t="s">
        <v>584</v>
      </c>
      <c r="C143" s="492" t="s">
        <v>588</v>
      </c>
      <c r="D143" s="575" t="s">
        <v>1147</v>
      </c>
      <c r="E143" s="576" t="s">
        <v>602</v>
      </c>
      <c r="F143" s="492" t="s">
        <v>587</v>
      </c>
      <c r="G143" s="492" t="s">
        <v>730</v>
      </c>
      <c r="H143" s="492" t="s">
        <v>460</v>
      </c>
      <c r="I143" s="492" t="s">
        <v>736</v>
      </c>
      <c r="J143" s="492" t="s">
        <v>732</v>
      </c>
      <c r="K143" s="492" t="s">
        <v>737</v>
      </c>
      <c r="L143" s="493">
        <v>100</v>
      </c>
      <c r="M143" s="493">
        <v>100</v>
      </c>
      <c r="N143" s="492">
        <v>1</v>
      </c>
      <c r="O143" s="577">
        <v>1</v>
      </c>
      <c r="P143" s="493">
        <v>100</v>
      </c>
      <c r="Q143" s="510">
        <v>1</v>
      </c>
      <c r="R143" s="492">
        <v>1</v>
      </c>
      <c r="S143" s="510">
        <v>1</v>
      </c>
      <c r="T143" s="577">
        <v>1</v>
      </c>
      <c r="U143" s="533">
        <v>1</v>
      </c>
    </row>
    <row r="144" spans="1:21" ht="14.4" customHeight="1" x14ac:dyDescent="0.3">
      <c r="A144" s="491">
        <v>29</v>
      </c>
      <c r="B144" s="492" t="s">
        <v>584</v>
      </c>
      <c r="C144" s="492" t="s">
        <v>588</v>
      </c>
      <c r="D144" s="575" t="s">
        <v>1147</v>
      </c>
      <c r="E144" s="576" t="s">
        <v>602</v>
      </c>
      <c r="F144" s="492" t="s">
        <v>587</v>
      </c>
      <c r="G144" s="492" t="s">
        <v>730</v>
      </c>
      <c r="H144" s="492" t="s">
        <v>460</v>
      </c>
      <c r="I144" s="492" t="s">
        <v>915</v>
      </c>
      <c r="J144" s="492" t="s">
        <v>916</v>
      </c>
      <c r="K144" s="492" t="s">
        <v>917</v>
      </c>
      <c r="L144" s="493">
        <v>1512.58</v>
      </c>
      <c r="M144" s="493">
        <v>4537.74</v>
      </c>
      <c r="N144" s="492">
        <v>3</v>
      </c>
      <c r="O144" s="577">
        <v>1</v>
      </c>
      <c r="P144" s="493">
        <v>4537.74</v>
      </c>
      <c r="Q144" s="510">
        <v>1</v>
      </c>
      <c r="R144" s="492">
        <v>3</v>
      </c>
      <c r="S144" s="510">
        <v>1</v>
      </c>
      <c r="T144" s="577">
        <v>1</v>
      </c>
      <c r="U144" s="533">
        <v>1</v>
      </c>
    </row>
    <row r="145" spans="1:21" ht="14.4" customHeight="1" x14ac:dyDescent="0.3">
      <c r="A145" s="491">
        <v>29</v>
      </c>
      <c r="B145" s="492" t="s">
        <v>584</v>
      </c>
      <c r="C145" s="492" t="s">
        <v>588</v>
      </c>
      <c r="D145" s="575" t="s">
        <v>1147</v>
      </c>
      <c r="E145" s="576" t="s">
        <v>602</v>
      </c>
      <c r="F145" s="492" t="s">
        <v>587</v>
      </c>
      <c r="G145" s="492" t="s">
        <v>756</v>
      </c>
      <c r="H145" s="492" t="s">
        <v>460</v>
      </c>
      <c r="I145" s="492" t="s">
        <v>757</v>
      </c>
      <c r="J145" s="492" t="s">
        <v>758</v>
      </c>
      <c r="K145" s="492" t="s">
        <v>759</v>
      </c>
      <c r="L145" s="493">
        <v>410</v>
      </c>
      <c r="M145" s="493">
        <v>2460</v>
      </c>
      <c r="N145" s="492">
        <v>6</v>
      </c>
      <c r="O145" s="577">
        <v>6</v>
      </c>
      <c r="P145" s="493">
        <v>2050</v>
      </c>
      <c r="Q145" s="510">
        <v>0.83333333333333337</v>
      </c>
      <c r="R145" s="492">
        <v>5</v>
      </c>
      <c r="S145" s="510">
        <v>0.83333333333333337</v>
      </c>
      <c r="T145" s="577">
        <v>5</v>
      </c>
      <c r="U145" s="533">
        <v>0.83333333333333337</v>
      </c>
    </row>
    <row r="146" spans="1:21" ht="14.4" customHeight="1" x14ac:dyDescent="0.3">
      <c r="A146" s="491">
        <v>29</v>
      </c>
      <c r="B146" s="492" t="s">
        <v>584</v>
      </c>
      <c r="C146" s="492" t="s">
        <v>588</v>
      </c>
      <c r="D146" s="575" t="s">
        <v>1147</v>
      </c>
      <c r="E146" s="576" t="s">
        <v>602</v>
      </c>
      <c r="F146" s="492" t="s">
        <v>587</v>
      </c>
      <c r="G146" s="492" t="s">
        <v>756</v>
      </c>
      <c r="H146" s="492" t="s">
        <v>460</v>
      </c>
      <c r="I146" s="492" t="s">
        <v>760</v>
      </c>
      <c r="J146" s="492" t="s">
        <v>761</v>
      </c>
      <c r="K146" s="492" t="s">
        <v>762</v>
      </c>
      <c r="L146" s="493">
        <v>566</v>
      </c>
      <c r="M146" s="493">
        <v>566</v>
      </c>
      <c r="N146" s="492">
        <v>1</v>
      </c>
      <c r="O146" s="577">
        <v>1</v>
      </c>
      <c r="P146" s="493">
        <v>566</v>
      </c>
      <c r="Q146" s="510">
        <v>1</v>
      </c>
      <c r="R146" s="492">
        <v>1</v>
      </c>
      <c r="S146" s="510">
        <v>1</v>
      </c>
      <c r="T146" s="577">
        <v>1</v>
      </c>
      <c r="U146" s="533">
        <v>1</v>
      </c>
    </row>
    <row r="147" spans="1:21" ht="14.4" customHeight="1" x14ac:dyDescent="0.3">
      <c r="A147" s="491">
        <v>29</v>
      </c>
      <c r="B147" s="492" t="s">
        <v>584</v>
      </c>
      <c r="C147" s="492" t="s">
        <v>588</v>
      </c>
      <c r="D147" s="575" t="s">
        <v>1147</v>
      </c>
      <c r="E147" s="576" t="s">
        <v>602</v>
      </c>
      <c r="F147" s="492" t="s">
        <v>587</v>
      </c>
      <c r="G147" s="492" t="s">
        <v>763</v>
      </c>
      <c r="H147" s="492" t="s">
        <v>460</v>
      </c>
      <c r="I147" s="492" t="s">
        <v>918</v>
      </c>
      <c r="J147" s="492" t="s">
        <v>765</v>
      </c>
      <c r="K147" s="492" t="s">
        <v>919</v>
      </c>
      <c r="L147" s="493">
        <v>58.5</v>
      </c>
      <c r="M147" s="493">
        <v>58.5</v>
      </c>
      <c r="N147" s="492">
        <v>1</v>
      </c>
      <c r="O147" s="577">
        <v>1</v>
      </c>
      <c r="P147" s="493">
        <v>58.5</v>
      </c>
      <c r="Q147" s="510">
        <v>1</v>
      </c>
      <c r="R147" s="492">
        <v>1</v>
      </c>
      <c r="S147" s="510">
        <v>1</v>
      </c>
      <c r="T147" s="577">
        <v>1</v>
      </c>
      <c r="U147" s="533">
        <v>1</v>
      </c>
    </row>
    <row r="148" spans="1:21" ht="14.4" customHeight="1" x14ac:dyDescent="0.3">
      <c r="A148" s="491">
        <v>29</v>
      </c>
      <c r="B148" s="492" t="s">
        <v>584</v>
      </c>
      <c r="C148" s="492" t="s">
        <v>588</v>
      </c>
      <c r="D148" s="575" t="s">
        <v>1147</v>
      </c>
      <c r="E148" s="576" t="s">
        <v>602</v>
      </c>
      <c r="F148" s="492" t="s">
        <v>587</v>
      </c>
      <c r="G148" s="492" t="s">
        <v>763</v>
      </c>
      <c r="H148" s="492" t="s">
        <v>460</v>
      </c>
      <c r="I148" s="492" t="s">
        <v>920</v>
      </c>
      <c r="J148" s="492" t="s">
        <v>921</v>
      </c>
      <c r="K148" s="492" t="s">
        <v>922</v>
      </c>
      <c r="L148" s="493">
        <v>378.48</v>
      </c>
      <c r="M148" s="493">
        <v>378.48</v>
      </c>
      <c r="N148" s="492">
        <v>1</v>
      </c>
      <c r="O148" s="577">
        <v>1</v>
      </c>
      <c r="P148" s="493">
        <v>378.48</v>
      </c>
      <c r="Q148" s="510">
        <v>1</v>
      </c>
      <c r="R148" s="492">
        <v>1</v>
      </c>
      <c r="S148" s="510">
        <v>1</v>
      </c>
      <c r="T148" s="577">
        <v>1</v>
      </c>
      <c r="U148" s="533">
        <v>1</v>
      </c>
    </row>
    <row r="149" spans="1:21" ht="14.4" customHeight="1" x14ac:dyDescent="0.3">
      <c r="A149" s="491">
        <v>29</v>
      </c>
      <c r="B149" s="492" t="s">
        <v>584</v>
      </c>
      <c r="C149" s="492" t="s">
        <v>588</v>
      </c>
      <c r="D149" s="575" t="s">
        <v>1147</v>
      </c>
      <c r="E149" s="576" t="s">
        <v>602</v>
      </c>
      <c r="F149" s="492" t="s">
        <v>587</v>
      </c>
      <c r="G149" s="492" t="s">
        <v>763</v>
      </c>
      <c r="H149" s="492" t="s">
        <v>460</v>
      </c>
      <c r="I149" s="492" t="s">
        <v>923</v>
      </c>
      <c r="J149" s="492" t="s">
        <v>924</v>
      </c>
      <c r="K149" s="492" t="s">
        <v>925</v>
      </c>
      <c r="L149" s="493">
        <v>378.48</v>
      </c>
      <c r="M149" s="493">
        <v>378.48</v>
      </c>
      <c r="N149" s="492">
        <v>1</v>
      </c>
      <c r="O149" s="577">
        <v>1</v>
      </c>
      <c r="P149" s="493">
        <v>378.48</v>
      </c>
      <c r="Q149" s="510">
        <v>1</v>
      </c>
      <c r="R149" s="492">
        <v>1</v>
      </c>
      <c r="S149" s="510">
        <v>1</v>
      </c>
      <c r="T149" s="577">
        <v>1</v>
      </c>
      <c r="U149" s="533">
        <v>1</v>
      </c>
    </row>
    <row r="150" spans="1:21" ht="14.4" customHeight="1" x14ac:dyDescent="0.3">
      <c r="A150" s="491">
        <v>29</v>
      </c>
      <c r="B150" s="492" t="s">
        <v>584</v>
      </c>
      <c r="C150" s="492" t="s">
        <v>588</v>
      </c>
      <c r="D150" s="575" t="s">
        <v>1147</v>
      </c>
      <c r="E150" s="576" t="s">
        <v>602</v>
      </c>
      <c r="F150" s="492" t="s">
        <v>587</v>
      </c>
      <c r="G150" s="492" t="s">
        <v>763</v>
      </c>
      <c r="H150" s="492" t="s">
        <v>460</v>
      </c>
      <c r="I150" s="492" t="s">
        <v>926</v>
      </c>
      <c r="J150" s="492" t="s">
        <v>927</v>
      </c>
      <c r="K150" s="492" t="s">
        <v>928</v>
      </c>
      <c r="L150" s="493">
        <v>409.87</v>
      </c>
      <c r="M150" s="493">
        <v>1229.6100000000001</v>
      </c>
      <c r="N150" s="492">
        <v>3</v>
      </c>
      <c r="O150" s="577">
        <v>3</v>
      </c>
      <c r="P150" s="493">
        <v>819.74</v>
      </c>
      <c r="Q150" s="510">
        <v>0.66666666666666663</v>
      </c>
      <c r="R150" s="492">
        <v>2</v>
      </c>
      <c r="S150" s="510">
        <v>0.66666666666666663</v>
      </c>
      <c r="T150" s="577">
        <v>2</v>
      </c>
      <c r="U150" s="533">
        <v>0.66666666666666663</v>
      </c>
    </row>
    <row r="151" spans="1:21" ht="14.4" customHeight="1" x14ac:dyDescent="0.3">
      <c r="A151" s="491">
        <v>29</v>
      </c>
      <c r="B151" s="492" t="s">
        <v>584</v>
      </c>
      <c r="C151" s="492" t="s">
        <v>588</v>
      </c>
      <c r="D151" s="575" t="s">
        <v>1147</v>
      </c>
      <c r="E151" s="576" t="s">
        <v>602</v>
      </c>
      <c r="F151" s="492" t="s">
        <v>587</v>
      </c>
      <c r="G151" s="492" t="s">
        <v>763</v>
      </c>
      <c r="H151" s="492" t="s">
        <v>460</v>
      </c>
      <c r="I151" s="492" t="s">
        <v>772</v>
      </c>
      <c r="J151" s="492" t="s">
        <v>773</v>
      </c>
      <c r="K151" s="492" t="s">
        <v>774</v>
      </c>
      <c r="L151" s="493">
        <v>246.48</v>
      </c>
      <c r="M151" s="493">
        <v>246.48</v>
      </c>
      <c r="N151" s="492">
        <v>1</v>
      </c>
      <c r="O151" s="577">
        <v>1</v>
      </c>
      <c r="P151" s="493">
        <v>246.48</v>
      </c>
      <c r="Q151" s="510">
        <v>1</v>
      </c>
      <c r="R151" s="492">
        <v>1</v>
      </c>
      <c r="S151" s="510">
        <v>1</v>
      </c>
      <c r="T151" s="577">
        <v>1</v>
      </c>
      <c r="U151" s="533">
        <v>1</v>
      </c>
    </row>
    <row r="152" spans="1:21" ht="14.4" customHeight="1" x14ac:dyDescent="0.3">
      <c r="A152" s="491">
        <v>29</v>
      </c>
      <c r="B152" s="492" t="s">
        <v>584</v>
      </c>
      <c r="C152" s="492" t="s">
        <v>588</v>
      </c>
      <c r="D152" s="575" t="s">
        <v>1147</v>
      </c>
      <c r="E152" s="576" t="s">
        <v>602</v>
      </c>
      <c r="F152" s="492" t="s">
        <v>587</v>
      </c>
      <c r="G152" s="492" t="s">
        <v>763</v>
      </c>
      <c r="H152" s="492" t="s">
        <v>460</v>
      </c>
      <c r="I152" s="492" t="s">
        <v>929</v>
      </c>
      <c r="J152" s="492" t="s">
        <v>930</v>
      </c>
      <c r="K152" s="492" t="s">
        <v>931</v>
      </c>
      <c r="L152" s="493">
        <v>345.18</v>
      </c>
      <c r="M152" s="493">
        <v>345.18</v>
      </c>
      <c r="N152" s="492">
        <v>1</v>
      </c>
      <c r="O152" s="577">
        <v>1</v>
      </c>
      <c r="P152" s="493">
        <v>345.18</v>
      </c>
      <c r="Q152" s="510">
        <v>1</v>
      </c>
      <c r="R152" s="492">
        <v>1</v>
      </c>
      <c r="S152" s="510">
        <v>1</v>
      </c>
      <c r="T152" s="577">
        <v>1</v>
      </c>
      <c r="U152" s="533">
        <v>1</v>
      </c>
    </row>
    <row r="153" spans="1:21" ht="14.4" customHeight="1" x14ac:dyDescent="0.3">
      <c r="A153" s="491">
        <v>29</v>
      </c>
      <c r="B153" s="492" t="s">
        <v>584</v>
      </c>
      <c r="C153" s="492" t="s">
        <v>588</v>
      </c>
      <c r="D153" s="575" t="s">
        <v>1147</v>
      </c>
      <c r="E153" s="576" t="s">
        <v>602</v>
      </c>
      <c r="F153" s="492" t="s">
        <v>587</v>
      </c>
      <c r="G153" s="492" t="s">
        <v>763</v>
      </c>
      <c r="H153" s="492" t="s">
        <v>460</v>
      </c>
      <c r="I153" s="492" t="s">
        <v>932</v>
      </c>
      <c r="J153" s="492" t="s">
        <v>933</v>
      </c>
      <c r="K153" s="492" t="s">
        <v>934</v>
      </c>
      <c r="L153" s="493">
        <v>600</v>
      </c>
      <c r="M153" s="493">
        <v>1200</v>
      </c>
      <c r="N153" s="492">
        <v>2</v>
      </c>
      <c r="O153" s="577">
        <v>2</v>
      </c>
      <c r="P153" s="493">
        <v>600</v>
      </c>
      <c r="Q153" s="510">
        <v>0.5</v>
      </c>
      <c r="R153" s="492">
        <v>1</v>
      </c>
      <c r="S153" s="510">
        <v>0.5</v>
      </c>
      <c r="T153" s="577">
        <v>1</v>
      </c>
      <c r="U153" s="533">
        <v>0.5</v>
      </c>
    </row>
    <row r="154" spans="1:21" ht="14.4" customHeight="1" x14ac:dyDescent="0.3">
      <c r="A154" s="491">
        <v>29</v>
      </c>
      <c r="B154" s="492" t="s">
        <v>584</v>
      </c>
      <c r="C154" s="492" t="s">
        <v>588</v>
      </c>
      <c r="D154" s="575" t="s">
        <v>1147</v>
      </c>
      <c r="E154" s="576" t="s">
        <v>602</v>
      </c>
      <c r="F154" s="492" t="s">
        <v>587</v>
      </c>
      <c r="G154" s="492" t="s">
        <v>799</v>
      </c>
      <c r="H154" s="492" t="s">
        <v>460</v>
      </c>
      <c r="I154" s="492" t="s">
        <v>843</v>
      </c>
      <c r="J154" s="492" t="s">
        <v>844</v>
      </c>
      <c r="K154" s="492"/>
      <c r="L154" s="493">
        <v>0</v>
      </c>
      <c r="M154" s="493">
        <v>0</v>
      </c>
      <c r="N154" s="492">
        <v>1</v>
      </c>
      <c r="O154" s="577">
        <v>1</v>
      </c>
      <c r="P154" s="493"/>
      <c r="Q154" s="510"/>
      <c r="R154" s="492"/>
      <c r="S154" s="510">
        <v>0</v>
      </c>
      <c r="T154" s="577"/>
      <c r="U154" s="533">
        <v>0</v>
      </c>
    </row>
    <row r="155" spans="1:21" ht="14.4" customHeight="1" x14ac:dyDescent="0.3">
      <c r="A155" s="491">
        <v>29</v>
      </c>
      <c r="B155" s="492" t="s">
        <v>584</v>
      </c>
      <c r="C155" s="492" t="s">
        <v>588</v>
      </c>
      <c r="D155" s="575" t="s">
        <v>1147</v>
      </c>
      <c r="E155" s="576" t="s">
        <v>603</v>
      </c>
      <c r="F155" s="492" t="s">
        <v>585</v>
      </c>
      <c r="G155" s="492" t="s">
        <v>609</v>
      </c>
      <c r="H155" s="492" t="s">
        <v>507</v>
      </c>
      <c r="I155" s="492" t="s">
        <v>803</v>
      </c>
      <c r="J155" s="492" t="s">
        <v>611</v>
      </c>
      <c r="K155" s="492" t="s">
        <v>804</v>
      </c>
      <c r="L155" s="493">
        <v>225.06</v>
      </c>
      <c r="M155" s="493">
        <v>225.06</v>
      </c>
      <c r="N155" s="492">
        <v>1</v>
      </c>
      <c r="O155" s="577">
        <v>0.5</v>
      </c>
      <c r="P155" s="493">
        <v>225.06</v>
      </c>
      <c r="Q155" s="510">
        <v>1</v>
      </c>
      <c r="R155" s="492">
        <v>1</v>
      </c>
      <c r="S155" s="510">
        <v>1</v>
      </c>
      <c r="T155" s="577">
        <v>0.5</v>
      </c>
      <c r="U155" s="533">
        <v>1</v>
      </c>
    </row>
    <row r="156" spans="1:21" ht="14.4" customHeight="1" x14ac:dyDescent="0.3">
      <c r="A156" s="491">
        <v>29</v>
      </c>
      <c r="B156" s="492" t="s">
        <v>584</v>
      </c>
      <c r="C156" s="492" t="s">
        <v>588</v>
      </c>
      <c r="D156" s="575" t="s">
        <v>1147</v>
      </c>
      <c r="E156" s="576" t="s">
        <v>603</v>
      </c>
      <c r="F156" s="492" t="s">
        <v>585</v>
      </c>
      <c r="G156" s="492" t="s">
        <v>626</v>
      </c>
      <c r="H156" s="492" t="s">
        <v>460</v>
      </c>
      <c r="I156" s="492" t="s">
        <v>630</v>
      </c>
      <c r="J156" s="492" t="s">
        <v>628</v>
      </c>
      <c r="K156" s="492" t="s">
        <v>631</v>
      </c>
      <c r="L156" s="493">
        <v>391.67</v>
      </c>
      <c r="M156" s="493">
        <v>391.67</v>
      </c>
      <c r="N156" s="492">
        <v>1</v>
      </c>
      <c r="O156" s="577">
        <v>0.5</v>
      </c>
      <c r="P156" s="493">
        <v>391.67</v>
      </c>
      <c r="Q156" s="510">
        <v>1</v>
      </c>
      <c r="R156" s="492">
        <v>1</v>
      </c>
      <c r="S156" s="510">
        <v>1</v>
      </c>
      <c r="T156" s="577">
        <v>0.5</v>
      </c>
      <c r="U156" s="533">
        <v>1</v>
      </c>
    </row>
    <row r="157" spans="1:21" ht="14.4" customHeight="1" x14ac:dyDescent="0.3">
      <c r="A157" s="491">
        <v>29</v>
      </c>
      <c r="B157" s="492" t="s">
        <v>584</v>
      </c>
      <c r="C157" s="492" t="s">
        <v>588</v>
      </c>
      <c r="D157" s="575" t="s">
        <v>1147</v>
      </c>
      <c r="E157" s="576" t="s">
        <v>603</v>
      </c>
      <c r="F157" s="492" t="s">
        <v>585</v>
      </c>
      <c r="G157" s="492" t="s">
        <v>648</v>
      </c>
      <c r="H157" s="492" t="s">
        <v>460</v>
      </c>
      <c r="I157" s="492" t="s">
        <v>649</v>
      </c>
      <c r="J157" s="492" t="s">
        <v>519</v>
      </c>
      <c r="K157" s="492" t="s">
        <v>650</v>
      </c>
      <c r="L157" s="493">
        <v>48.09</v>
      </c>
      <c r="M157" s="493">
        <v>96.18</v>
      </c>
      <c r="N157" s="492">
        <v>2</v>
      </c>
      <c r="O157" s="577">
        <v>2</v>
      </c>
      <c r="P157" s="493">
        <v>48.09</v>
      </c>
      <c r="Q157" s="510">
        <v>0.5</v>
      </c>
      <c r="R157" s="492">
        <v>1</v>
      </c>
      <c r="S157" s="510">
        <v>0.5</v>
      </c>
      <c r="T157" s="577">
        <v>1</v>
      </c>
      <c r="U157" s="533">
        <v>0.5</v>
      </c>
    </row>
    <row r="158" spans="1:21" ht="14.4" customHeight="1" x14ac:dyDescent="0.3">
      <c r="A158" s="491">
        <v>29</v>
      </c>
      <c r="B158" s="492" t="s">
        <v>584</v>
      </c>
      <c r="C158" s="492" t="s">
        <v>588</v>
      </c>
      <c r="D158" s="575" t="s">
        <v>1147</v>
      </c>
      <c r="E158" s="576" t="s">
        <v>603</v>
      </c>
      <c r="F158" s="492" t="s">
        <v>585</v>
      </c>
      <c r="G158" s="492" t="s">
        <v>670</v>
      </c>
      <c r="H158" s="492" t="s">
        <v>460</v>
      </c>
      <c r="I158" s="492" t="s">
        <v>671</v>
      </c>
      <c r="J158" s="492" t="s">
        <v>524</v>
      </c>
      <c r="K158" s="492" t="s">
        <v>672</v>
      </c>
      <c r="L158" s="493">
        <v>61.97</v>
      </c>
      <c r="M158" s="493">
        <v>123.94</v>
      </c>
      <c r="N158" s="492">
        <v>2</v>
      </c>
      <c r="O158" s="577">
        <v>1</v>
      </c>
      <c r="P158" s="493">
        <v>123.94</v>
      </c>
      <c r="Q158" s="510">
        <v>1</v>
      </c>
      <c r="R158" s="492">
        <v>2</v>
      </c>
      <c r="S158" s="510">
        <v>1</v>
      </c>
      <c r="T158" s="577">
        <v>1</v>
      </c>
      <c r="U158" s="533">
        <v>1</v>
      </c>
    </row>
    <row r="159" spans="1:21" ht="14.4" customHeight="1" x14ac:dyDescent="0.3">
      <c r="A159" s="491">
        <v>29</v>
      </c>
      <c r="B159" s="492" t="s">
        <v>584</v>
      </c>
      <c r="C159" s="492" t="s">
        <v>588</v>
      </c>
      <c r="D159" s="575" t="s">
        <v>1147</v>
      </c>
      <c r="E159" s="576" t="s">
        <v>603</v>
      </c>
      <c r="F159" s="492" t="s">
        <v>585</v>
      </c>
      <c r="G159" s="492" t="s">
        <v>935</v>
      </c>
      <c r="H159" s="492" t="s">
        <v>460</v>
      </c>
      <c r="I159" s="492" t="s">
        <v>936</v>
      </c>
      <c r="J159" s="492" t="s">
        <v>937</v>
      </c>
      <c r="K159" s="492" t="s">
        <v>938</v>
      </c>
      <c r="L159" s="493">
        <v>18.809999999999999</v>
      </c>
      <c r="M159" s="493">
        <v>18.809999999999999</v>
      </c>
      <c r="N159" s="492">
        <v>1</v>
      </c>
      <c r="O159" s="577">
        <v>1</v>
      </c>
      <c r="P159" s="493">
        <v>18.809999999999999</v>
      </c>
      <c r="Q159" s="510">
        <v>1</v>
      </c>
      <c r="R159" s="492">
        <v>1</v>
      </c>
      <c r="S159" s="510">
        <v>1</v>
      </c>
      <c r="T159" s="577">
        <v>1</v>
      </c>
      <c r="U159" s="533">
        <v>1</v>
      </c>
    </row>
    <row r="160" spans="1:21" ht="14.4" customHeight="1" x14ac:dyDescent="0.3">
      <c r="A160" s="491">
        <v>29</v>
      </c>
      <c r="B160" s="492" t="s">
        <v>584</v>
      </c>
      <c r="C160" s="492" t="s">
        <v>588</v>
      </c>
      <c r="D160" s="575" t="s">
        <v>1147</v>
      </c>
      <c r="E160" s="576" t="s">
        <v>603</v>
      </c>
      <c r="F160" s="492" t="s">
        <v>585</v>
      </c>
      <c r="G160" s="492" t="s">
        <v>714</v>
      </c>
      <c r="H160" s="492" t="s">
        <v>507</v>
      </c>
      <c r="I160" s="492" t="s">
        <v>569</v>
      </c>
      <c r="J160" s="492" t="s">
        <v>570</v>
      </c>
      <c r="K160" s="492" t="s">
        <v>571</v>
      </c>
      <c r="L160" s="493">
        <v>0</v>
      </c>
      <c r="M160" s="493">
        <v>0</v>
      </c>
      <c r="N160" s="492">
        <v>1</v>
      </c>
      <c r="O160" s="577">
        <v>1</v>
      </c>
      <c r="P160" s="493"/>
      <c r="Q160" s="510"/>
      <c r="R160" s="492"/>
      <c r="S160" s="510">
        <v>0</v>
      </c>
      <c r="T160" s="577"/>
      <c r="U160" s="533">
        <v>0</v>
      </c>
    </row>
    <row r="161" spans="1:21" ht="14.4" customHeight="1" x14ac:dyDescent="0.3">
      <c r="A161" s="491">
        <v>29</v>
      </c>
      <c r="B161" s="492" t="s">
        <v>584</v>
      </c>
      <c r="C161" s="492" t="s">
        <v>588</v>
      </c>
      <c r="D161" s="575" t="s">
        <v>1147</v>
      </c>
      <c r="E161" s="576" t="s">
        <v>603</v>
      </c>
      <c r="F161" s="492" t="s">
        <v>587</v>
      </c>
      <c r="G161" s="492" t="s">
        <v>730</v>
      </c>
      <c r="H161" s="492" t="s">
        <v>460</v>
      </c>
      <c r="I161" s="492" t="s">
        <v>736</v>
      </c>
      <c r="J161" s="492" t="s">
        <v>732</v>
      </c>
      <c r="K161" s="492" t="s">
        <v>737</v>
      </c>
      <c r="L161" s="493">
        <v>100</v>
      </c>
      <c r="M161" s="493">
        <v>300</v>
      </c>
      <c r="N161" s="492">
        <v>3</v>
      </c>
      <c r="O161" s="577">
        <v>1</v>
      </c>
      <c r="P161" s="493">
        <v>300</v>
      </c>
      <c r="Q161" s="510">
        <v>1</v>
      </c>
      <c r="R161" s="492">
        <v>3</v>
      </c>
      <c r="S161" s="510">
        <v>1</v>
      </c>
      <c r="T161" s="577">
        <v>1</v>
      </c>
      <c r="U161" s="533">
        <v>1</v>
      </c>
    </row>
    <row r="162" spans="1:21" ht="14.4" customHeight="1" x14ac:dyDescent="0.3">
      <c r="A162" s="491">
        <v>29</v>
      </c>
      <c r="B162" s="492" t="s">
        <v>584</v>
      </c>
      <c r="C162" s="492" t="s">
        <v>588</v>
      </c>
      <c r="D162" s="575" t="s">
        <v>1147</v>
      </c>
      <c r="E162" s="576" t="s">
        <v>603</v>
      </c>
      <c r="F162" s="492" t="s">
        <v>587</v>
      </c>
      <c r="G162" s="492" t="s">
        <v>730</v>
      </c>
      <c r="H162" s="492" t="s">
        <v>460</v>
      </c>
      <c r="I162" s="492" t="s">
        <v>939</v>
      </c>
      <c r="J162" s="492" t="s">
        <v>940</v>
      </c>
      <c r="K162" s="492" t="s">
        <v>941</v>
      </c>
      <c r="L162" s="493">
        <v>886.16</v>
      </c>
      <c r="M162" s="493">
        <v>2658.48</v>
      </c>
      <c r="N162" s="492">
        <v>3</v>
      </c>
      <c r="O162" s="577">
        <v>1</v>
      </c>
      <c r="P162" s="493"/>
      <c r="Q162" s="510">
        <v>0</v>
      </c>
      <c r="R162" s="492"/>
      <c r="S162" s="510">
        <v>0</v>
      </c>
      <c r="T162" s="577"/>
      <c r="U162" s="533">
        <v>0</v>
      </c>
    </row>
    <row r="163" spans="1:21" ht="14.4" customHeight="1" x14ac:dyDescent="0.3">
      <c r="A163" s="491">
        <v>29</v>
      </c>
      <c r="B163" s="492" t="s">
        <v>584</v>
      </c>
      <c r="C163" s="492" t="s">
        <v>588</v>
      </c>
      <c r="D163" s="575" t="s">
        <v>1147</v>
      </c>
      <c r="E163" s="576" t="s">
        <v>603</v>
      </c>
      <c r="F163" s="492" t="s">
        <v>587</v>
      </c>
      <c r="G163" s="492" t="s">
        <v>756</v>
      </c>
      <c r="H163" s="492" t="s">
        <v>460</v>
      </c>
      <c r="I163" s="492" t="s">
        <v>757</v>
      </c>
      <c r="J163" s="492" t="s">
        <v>758</v>
      </c>
      <c r="K163" s="492" t="s">
        <v>759</v>
      </c>
      <c r="L163" s="493">
        <v>410</v>
      </c>
      <c r="M163" s="493">
        <v>410</v>
      </c>
      <c r="N163" s="492">
        <v>1</v>
      </c>
      <c r="O163" s="577">
        <v>1</v>
      </c>
      <c r="P163" s="493">
        <v>410</v>
      </c>
      <c r="Q163" s="510">
        <v>1</v>
      </c>
      <c r="R163" s="492">
        <v>1</v>
      </c>
      <c r="S163" s="510">
        <v>1</v>
      </c>
      <c r="T163" s="577">
        <v>1</v>
      </c>
      <c r="U163" s="533">
        <v>1</v>
      </c>
    </row>
    <row r="164" spans="1:21" ht="14.4" customHeight="1" x14ac:dyDescent="0.3">
      <c r="A164" s="491">
        <v>29</v>
      </c>
      <c r="B164" s="492" t="s">
        <v>584</v>
      </c>
      <c r="C164" s="492" t="s">
        <v>588</v>
      </c>
      <c r="D164" s="575" t="s">
        <v>1147</v>
      </c>
      <c r="E164" s="576" t="s">
        <v>603</v>
      </c>
      <c r="F164" s="492" t="s">
        <v>587</v>
      </c>
      <c r="G164" s="492" t="s">
        <v>763</v>
      </c>
      <c r="H164" s="492" t="s">
        <v>460</v>
      </c>
      <c r="I164" s="492" t="s">
        <v>926</v>
      </c>
      <c r="J164" s="492" t="s">
        <v>927</v>
      </c>
      <c r="K164" s="492" t="s">
        <v>928</v>
      </c>
      <c r="L164" s="493">
        <v>409.87</v>
      </c>
      <c r="M164" s="493">
        <v>409.87</v>
      </c>
      <c r="N164" s="492">
        <v>1</v>
      </c>
      <c r="O164" s="577">
        <v>1</v>
      </c>
      <c r="P164" s="493"/>
      <c r="Q164" s="510">
        <v>0</v>
      </c>
      <c r="R164" s="492"/>
      <c r="S164" s="510">
        <v>0</v>
      </c>
      <c r="T164" s="577"/>
      <c r="U164" s="533">
        <v>0</v>
      </c>
    </row>
    <row r="165" spans="1:21" ht="14.4" customHeight="1" x14ac:dyDescent="0.3">
      <c r="A165" s="491">
        <v>29</v>
      </c>
      <c r="B165" s="492" t="s">
        <v>584</v>
      </c>
      <c r="C165" s="492" t="s">
        <v>588</v>
      </c>
      <c r="D165" s="575" t="s">
        <v>1147</v>
      </c>
      <c r="E165" s="576" t="s">
        <v>603</v>
      </c>
      <c r="F165" s="492" t="s">
        <v>587</v>
      </c>
      <c r="G165" s="492" t="s">
        <v>763</v>
      </c>
      <c r="H165" s="492" t="s">
        <v>460</v>
      </c>
      <c r="I165" s="492" t="s">
        <v>942</v>
      </c>
      <c r="J165" s="492" t="s">
        <v>943</v>
      </c>
      <c r="K165" s="492" t="s">
        <v>944</v>
      </c>
      <c r="L165" s="493">
        <v>1300</v>
      </c>
      <c r="M165" s="493">
        <v>1300</v>
      </c>
      <c r="N165" s="492">
        <v>1</v>
      </c>
      <c r="O165" s="577">
        <v>1</v>
      </c>
      <c r="P165" s="493"/>
      <c r="Q165" s="510">
        <v>0</v>
      </c>
      <c r="R165" s="492"/>
      <c r="S165" s="510">
        <v>0</v>
      </c>
      <c r="T165" s="577"/>
      <c r="U165" s="533">
        <v>0</v>
      </c>
    </row>
    <row r="166" spans="1:21" ht="14.4" customHeight="1" x14ac:dyDescent="0.3">
      <c r="A166" s="491">
        <v>29</v>
      </c>
      <c r="B166" s="492" t="s">
        <v>584</v>
      </c>
      <c r="C166" s="492" t="s">
        <v>588</v>
      </c>
      <c r="D166" s="575" t="s">
        <v>1147</v>
      </c>
      <c r="E166" s="576" t="s">
        <v>604</v>
      </c>
      <c r="F166" s="492" t="s">
        <v>585</v>
      </c>
      <c r="G166" s="492" t="s">
        <v>609</v>
      </c>
      <c r="H166" s="492" t="s">
        <v>507</v>
      </c>
      <c r="I166" s="492" t="s">
        <v>610</v>
      </c>
      <c r="J166" s="492" t="s">
        <v>611</v>
      </c>
      <c r="K166" s="492" t="s">
        <v>612</v>
      </c>
      <c r="L166" s="493">
        <v>154.36000000000001</v>
      </c>
      <c r="M166" s="493">
        <v>617.44000000000005</v>
      </c>
      <c r="N166" s="492">
        <v>4</v>
      </c>
      <c r="O166" s="577">
        <v>3</v>
      </c>
      <c r="P166" s="493">
        <v>463.08000000000004</v>
      </c>
      <c r="Q166" s="510">
        <v>0.75</v>
      </c>
      <c r="R166" s="492">
        <v>3</v>
      </c>
      <c r="S166" s="510">
        <v>0.75</v>
      </c>
      <c r="T166" s="577">
        <v>2</v>
      </c>
      <c r="U166" s="533">
        <v>0.66666666666666663</v>
      </c>
    </row>
    <row r="167" spans="1:21" ht="14.4" customHeight="1" x14ac:dyDescent="0.3">
      <c r="A167" s="491">
        <v>29</v>
      </c>
      <c r="B167" s="492" t="s">
        <v>584</v>
      </c>
      <c r="C167" s="492" t="s">
        <v>588</v>
      </c>
      <c r="D167" s="575" t="s">
        <v>1147</v>
      </c>
      <c r="E167" s="576" t="s">
        <v>604</v>
      </c>
      <c r="F167" s="492" t="s">
        <v>585</v>
      </c>
      <c r="G167" s="492" t="s">
        <v>609</v>
      </c>
      <c r="H167" s="492" t="s">
        <v>507</v>
      </c>
      <c r="I167" s="492" t="s">
        <v>561</v>
      </c>
      <c r="J167" s="492" t="s">
        <v>562</v>
      </c>
      <c r="K167" s="492" t="s">
        <v>563</v>
      </c>
      <c r="L167" s="493">
        <v>149.52000000000001</v>
      </c>
      <c r="M167" s="493">
        <v>448.56000000000006</v>
      </c>
      <c r="N167" s="492">
        <v>3</v>
      </c>
      <c r="O167" s="577">
        <v>1.5</v>
      </c>
      <c r="P167" s="493">
        <v>299.04000000000002</v>
      </c>
      <c r="Q167" s="510">
        <v>0.66666666666666663</v>
      </c>
      <c r="R167" s="492">
        <v>2</v>
      </c>
      <c r="S167" s="510">
        <v>0.66666666666666663</v>
      </c>
      <c r="T167" s="577">
        <v>1</v>
      </c>
      <c r="U167" s="533">
        <v>0.66666666666666663</v>
      </c>
    </row>
    <row r="168" spans="1:21" ht="14.4" customHeight="1" x14ac:dyDescent="0.3">
      <c r="A168" s="491">
        <v>29</v>
      </c>
      <c r="B168" s="492" t="s">
        <v>584</v>
      </c>
      <c r="C168" s="492" t="s">
        <v>588</v>
      </c>
      <c r="D168" s="575" t="s">
        <v>1147</v>
      </c>
      <c r="E168" s="576" t="s">
        <v>604</v>
      </c>
      <c r="F168" s="492" t="s">
        <v>585</v>
      </c>
      <c r="G168" s="492" t="s">
        <v>609</v>
      </c>
      <c r="H168" s="492" t="s">
        <v>507</v>
      </c>
      <c r="I168" s="492" t="s">
        <v>803</v>
      </c>
      <c r="J168" s="492" t="s">
        <v>611</v>
      </c>
      <c r="K168" s="492" t="s">
        <v>804</v>
      </c>
      <c r="L168" s="493">
        <v>225.06</v>
      </c>
      <c r="M168" s="493">
        <v>225.06</v>
      </c>
      <c r="N168" s="492">
        <v>1</v>
      </c>
      <c r="O168" s="577">
        <v>1</v>
      </c>
      <c r="P168" s="493"/>
      <c r="Q168" s="510">
        <v>0</v>
      </c>
      <c r="R168" s="492"/>
      <c r="S168" s="510">
        <v>0</v>
      </c>
      <c r="T168" s="577"/>
      <c r="U168" s="533">
        <v>0</v>
      </c>
    </row>
    <row r="169" spans="1:21" ht="14.4" customHeight="1" x14ac:dyDescent="0.3">
      <c r="A169" s="491">
        <v>29</v>
      </c>
      <c r="B169" s="492" t="s">
        <v>584</v>
      </c>
      <c r="C169" s="492" t="s">
        <v>588</v>
      </c>
      <c r="D169" s="575" t="s">
        <v>1147</v>
      </c>
      <c r="E169" s="576" t="s">
        <v>604</v>
      </c>
      <c r="F169" s="492" t="s">
        <v>585</v>
      </c>
      <c r="G169" s="492" t="s">
        <v>609</v>
      </c>
      <c r="H169" s="492" t="s">
        <v>460</v>
      </c>
      <c r="I169" s="492" t="s">
        <v>945</v>
      </c>
      <c r="J169" s="492" t="s">
        <v>946</v>
      </c>
      <c r="K169" s="492" t="s">
        <v>563</v>
      </c>
      <c r="L169" s="493">
        <v>149.52000000000001</v>
      </c>
      <c r="M169" s="493">
        <v>149.52000000000001</v>
      </c>
      <c r="N169" s="492">
        <v>1</v>
      </c>
      <c r="O169" s="577">
        <v>1</v>
      </c>
      <c r="P169" s="493"/>
      <c r="Q169" s="510">
        <v>0</v>
      </c>
      <c r="R169" s="492"/>
      <c r="S169" s="510">
        <v>0</v>
      </c>
      <c r="T169" s="577"/>
      <c r="U169" s="533">
        <v>0</v>
      </c>
    </row>
    <row r="170" spans="1:21" ht="14.4" customHeight="1" x14ac:dyDescent="0.3">
      <c r="A170" s="491">
        <v>29</v>
      </c>
      <c r="B170" s="492" t="s">
        <v>584</v>
      </c>
      <c r="C170" s="492" t="s">
        <v>588</v>
      </c>
      <c r="D170" s="575" t="s">
        <v>1147</v>
      </c>
      <c r="E170" s="576" t="s">
        <v>604</v>
      </c>
      <c r="F170" s="492" t="s">
        <v>585</v>
      </c>
      <c r="G170" s="492" t="s">
        <v>620</v>
      </c>
      <c r="H170" s="492" t="s">
        <v>460</v>
      </c>
      <c r="I170" s="492" t="s">
        <v>621</v>
      </c>
      <c r="J170" s="492" t="s">
        <v>622</v>
      </c>
      <c r="K170" s="492" t="s">
        <v>623</v>
      </c>
      <c r="L170" s="493">
        <v>0</v>
      </c>
      <c r="M170" s="493">
        <v>0</v>
      </c>
      <c r="N170" s="492">
        <v>3</v>
      </c>
      <c r="O170" s="577">
        <v>3</v>
      </c>
      <c r="P170" s="493">
        <v>0</v>
      </c>
      <c r="Q170" s="510"/>
      <c r="R170" s="492">
        <v>2</v>
      </c>
      <c r="S170" s="510">
        <v>0.66666666666666663</v>
      </c>
      <c r="T170" s="577">
        <v>2</v>
      </c>
      <c r="U170" s="533">
        <v>0.66666666666666663</v>
      </c>
    </row>
    <row r="171" spans="1:21" ht="14.4" customHeight="1" x14ac:dyDescent="0.3">
      <c r="A171" s="491">
        <v>29</v>
      </c>
      <c r="B171" s="492" t="s">
        <v>584</v>
      </c>
      <c r="C171" s="492" t="s">
        <v>588</v>
      </c>
      <c r="D171" s="575" t="s">
        <v>1147</v>
      </c>
      <c r="E171" s="576" t="s">
        <v>604</v>
      </c>
      <c r="F171" s="492" t="s">
        <v>585</v>
      </c>
      <c r="G171" s="492" t="s">
        <v>620</v>
      </c>
      <c r="H171" s="492" t="s">
        <v>460</v>
      </c>
      <c r="I171" s="492" t="s">
        <v>624</v>
      </c>
      <c r="J171" s="492" t="s">
        <v>622</v>
      </c>
      <c r="K171" s="492" t="s">
        <v>625</v>
      </c>
      <c r="L171" s="493">
        <v>210.08</v>
      </c>
      <c r="M171" s="493">
        <v>630.24</v>
      </c>
      <c r="N171" s="492">
        <v>3</v>
      </c>
      <c r="O171" s="577">
        <v>3</v>
      </c>
      <c r="P171" s="493">
        <v>630.24</v>
      </c>
      <c r="Q171" s="510">
        <v>1</v>
      </c>
      <c r="R171" s="492">
        <v>3</v>
      </c>
      <c r="S171" s="510">
        <v>1</v>
      </c>
      <c r="T171" s="577">
        <v>3</v>
      </c>
      <c r="U171" s="533">
        <v>1</v>
      </c>
    </row>
    <row r="172" spans="1:21" ht="14.4" customHeight="1" x14ac:dyDescent="0.3">
      <c r="A172" s="491">
        <v>29</v>
      </c>
      <c r="B172" s="492" t="s">
        <v>584</v>
      </c>
      <c r="C172" s="492" t="s">
        <v>588</v>
      </c>
      <c r="D172" s="575" t="s">
        <v>1147</v>
      </c>
      <c r="E172" s="576" t="s">
        <v>604</v>
      </c>
      <c r="F172" s="492" t="s">
        <v>585</v>
      </c>
      <c r="G172" s="492" t="s">
        <v>626</v>
      </c>
      <c r="H172" s="492" t="s">
        <v>460</v>
      </c>
      <c r="I172" s="492" t="s">
        <v>630</v>
      </c>
      <c r="J172" s="492" t="s">
        <v>628</v>
      </c>
      <c r="K172" s="492" t="s">
        <v>631</v>
      </c>
      <c r="L172" s="493">
        <v>391.67</v>
      </c>
      <c r="M172" s="493">
        <v>391.67</v>
      </c>
      <c r="N172" s="492">
        <v>1</v>
      </c>
      <c r="O172" s="577">
        <v>1</v>
      </c>
      <c r="P172" s="493">
        <v>391.67</v>
      </c>
      <c r="Q172" s="510">
        <v>1</v>
      </c>
      <c r="R172" s="492">
        <v>1</v>
      </c>
      <c r="S172" s="510">
        <v>1</v>
      </c>
      <c r="T172" s="577">
        <v>1</v>
      </c>
      <c r="U172" s="533">
        <v>1</v>
      </c>
    </row>
    <row r="173" spans="1:21" ht="14.4" customHeight="1" x14ac:dyDescent="0.3">
      <c r="A173" s="491">
        <v>29</v>
      </c>
      <c r="B173" s="492" t="s">
        <v>584</v>
      </c>
      <c r="C173" s="492" t="s">
        <v>588</v>
      </c>
      <c r="D173" s="575" t="s">
        <v>1147</v>
      </c>
      <c r="E173" s="576" t="s">
        <v>604</v>
      </c>
      <c r="F173" s="492" t="s">
        <v>585</v>
      </c>
      <c r="G173" s="492" t="s">
        <v>947</v>
      </c>
      <c r="H173" s="492" t="s">
        <v>460</v>
      </c>
      <c r="I173" s="492" t="s">
        <v>948</v>
      </c>
      <c r="J173" s="492" t="s">
        <v>949</v>
      </c>
      <c r="K173" s="492" t="s">
        <v>950</v>
      </c>
      <c r="L173" s="493">
        <v>132.66</v>
      </c>
      <c r="M173" s="493">
        <v>132.66</v>
      </c>
      <c r="N173" s="492">
        <v>1</v>
      </c>
      <c r="O173" s="577">
        <v>1</v>
      </c>
      <c r="P173" s="493">
        <v>132.66</v>
      </c>
      <c r="Q173" s="510">
        <v>1</v>
      </c>
      <c r="R173" s="492">
        <v>1</v>
      </c>
      <c r="S173" s="510">
        <v>1</v>
      </c>
      <c r="T173" s="577">
        <v>1</v>
      </c>
      <c r="U173" s="533">
        <v>1</v>
      </c>
    </row>
    <row r="174" spans="1:21" ht="14.4" customHeight="1" x14ac:dyDescent="0.3">
      <c r="A174" s="491">
        <v>29</v>
      </c>
      <c r="B174" s="492" t="s">
        <v>584</v>
      </c>
      <c r="C174" s="492" t="s">
        <v>588</v>
      </c>
      <c r="D174" s="575" t="s">
        <v>1147</v>
      </c>
      <c r="E174" s="576" t="s">
        <v>604</v>
      </c>
      <c r="F174" s="492" t="s">
        <v>585</v>
      </c>
      <c r="G174" s="492" t="s">
        <v>648</v>
      </c>
      <c r="H174" s="492" t="s">
        <v>460</v>
      </c>
      <c r="I174" s="492" t="s">
        <v>649</v>
      </c>
      <c r="J174" s="492" t="s">
        <v>519</v>
      </c>
      <c r="K174" s="492" t="s">
        <v>650</v>
      </c>
      <c r="L174" s="493">
        <v>48.09</v>
      </c>
      <c r="M174" s="493">
        <v>48.09</v>
      </c>
      <c r="N174" s="492">
        <v>1</v>
      </c>
      <c r="O174" s="577">
        <v>1</v>
      </c>
      <c r="P174" s="493">
        <v>48.09</v>
      </c>
      <c r="Q174" s="510">
        <v>1</v>
      </c>
      <c r="R174" s="492">
        <v>1</v>
      </c>
      <c r="S174" s="510">
        <v>1</v>
      </c>
      <c r="T174" s="577">
        <v>1</v>
      </c>
      <c r="U174" s="533">
        <v>1</v>
      </c>
    </row>
    <row r="175" spans="1:21" ht="14.4" customHeight="1" x14ac:dyDescent="0.3">
      <c r="A175" s="491">
        <v>29</v>
      </c>
      <c r="B175" s="492" t="s">
        <v>584</v>
      </c>
      <c r="C175" s="492" t="s">
        <v>588</v>
      </c>
      <c r="D175" s="575" t="s">
        <v>1147</v>
      </c>
      <c r="E175" s="576" t="s">
        <v>604</v>
      </c>
      <c r="F175" s="492" t="s">
        <v>585</v>
      </c>
      <c r="G175" s="492" t="s">
        <v>654</v>
      </c>
      <c r="H175" s="492" t="s">
        <v>460</v>
      </c>
      <c r="I175" s="492" t="s">
        <v>658</v>
      </c>
      <c r="J175" s="492" t="s">
        <v>656</v>
      </c>
      <c r="K175" s="492" t="s">
        <v>659</v>
      </c>
      <c r="L175" s="493">
        <v>114</v>
      </c>
      <c r="M175" s="493">
        <v>114</v>
      </c>
      <c r="N175" s="492">
        <v>1</v>
      </c>
      <c r="O175" s="577">
        <v>1</v>
      </c>
      <c r="P175" s="493">
        <v>114</v>
      </c>
      <c r="Q175" s="510">
        <v>1</v>
      </c>
      <c r="R175" s="492">
        <v>1</v>
      </c>
      <c r="S175" s="510">
        <v>1</v>
      </c>
      <c r="T175" s="577">
        <v>1</v>
      </c>
      <c r="U175" s="533">
        <v>1</v>
      </c>
    </row>
    <row r="176" spans="1:21" ht="14.4" customHeight="1" x14ac:dyDescent="0.3">
      <c r="A176" s="491">
        <v>29</v>
      </c>
      <c r="B176" s="492" t="s">
        <v>584</v>
      </c>
      <c r="C176" s="492" t="s">
        <v>588</v>
      </c>
      <c r="D176" s="575" t="s">
        <v>1147</v>
      </c>
      <c r="E176" s="576" t="s">
        <v>604</v>
      </c>
      <c r="F176" s="492" t="s">
        <v>585</v>
      </c>
      <c r="G176" s="492" t="s">
        <v>654</v>
      </c>
      <c r="H176" s="492" t="s">
        <v>460</v>
      </c>
      <c r="I176" s="492" t="s">
        <v>660</v>
      </c>
      <c r="J176" s="492" t="s">
        <v>656</v>
      </c>
      <c r="K176" s="492" t="s">
        <v>661</v>
      </c>
      <c r="L176" s="493">
        <v>285.01</v>
      </c>
      <c r="M176" s="493">
        <v>570.02</v>
      </c>
      <c r="N176" s="492">
        <v>2</v>
      </c>
      <c r="O176" s="577">
        <v>2</v>
      </c>
      <c r="P176" s="493">
        <v>570.02</v>
      </c>
      <c r="Q176" s="510">
        <v>1</v>
      </c>
      <c r="R176" s="492">
        <v>2</v>
      </c>
      <c r="S176" s="510">
        <v>1</v>
      </c>
      <c r="T176" s="577">
        <v>2</v>
      </c>
      <c r="U176" s="533">
        <v>1</v>
      </c>
    </row>
    <row r="177" spans="1:21" ht="14.4" customHeight="1" x14ac:dyDescent="0.3">
      <c r="A177" s="491">
        <v>29</v>
      </c>
      <c r="B177" s="492" t="s">
        <v>584</v>
      </c>
      <c r="C177" s="492" t="s">
        <v>588</v>
      </c>
      <c r="D177" s="575" t="s">
        <v>1147</v>
      </c>
      <c r="E177" s="576" t="s">
        <v>604</v>
      </c>
      <c r="F177" s="492" t="s">
        <v>585</v>
      </c>
      <c r="G177" s="492" t="s">
        <v>666</v>
      </c>
      <c r="H177" s="492" t="s">
        <v>460</v>
      </c>
      <c r="I177" s="492" t="s">
        <v>951</v>
      </c>
      <c r="J177" s="492" t="s">
        <v>668</v>
      </c>
      <c r="K177" s="492" t="s">
        <v>952</v>
      </c>
      <c r="L177" s="493">
        <v>132.97999999999999</v>
      </c>
      <c r="M177" s="493">
        <v>265.95999999999998</v>
      </c>
      <c r="N177" s="492">
        <v>2</v>
      </c>
      <c r="O177" s="577">
        <v>2</v>
      </c>
      <c r="P177" s="493">
        <v>265.95999999999998</v>
      </c>
      <c r="Q177" s="510">
        <v>1</v>
      </c>
      <c r="R177" s="492">
        <v>2</v>
      </c>
      <c r="S177" s="510">
        <v>1</v>
      </c>
      <c r="T177" s="577">
        <v>2</v>
      </c>
      <c r="U177" s="533">
        <v>1</v>
      </c>
    </row>
    <row r="178" spans="1:21" ht="14.4" customHeight="1" x14ac:dyDescent="0.3">
      <c r="A178" s="491">
        <v>29</v>
      </c>
      <c r="B178" s="492" t="s">
        <v>584</v>
      </c>
      <c r="C178" s="492" t="s">
        <v>588</v>
      </c>
      <c r="D178" s="575" t="s">
        <v>1147</v>
      </c>
      <c r="E178" s="576" t="s">
        <v>604</v>
      </c>
      <c r="F178" s="492" t="s">
        <v>585</v>
      </c>
      <c r="G178" s="492" t="s">
        <v>953</v>
      </c>
      <c r="H178" s="492" t="s">
        <v>460</v>
      </c>
      <c r="I178" s="492" t="s">
        <v>954</v>
      </c>
      <c r="J178" s="492" t="s">
        <v>955</v>
      </c>
      <c r="K178" s="492" t="s">
        <v>956</v>
      </c>
      <c r="L178" s="493">
        <v>73.989999999999995</v>
      </c>
      <c r="M178" s="493">
        <v>73.989999999999995</v>
      </c>
      <c r="N178" s="492">
        <v>1</v>
      </c>
      <c r="O178" s="577">
        <v>1</v>
      </c>
      <c r="P178" s="493">
        <v>73.989999999999995</v>
      </c>
      <c r="Q178" s="510">
        <v>1</v>
      </c>
      <c r="R178" s="492">
        <v>1</v>
      </c>
      <c r="S178" s="510">
        <v>1</v>
      </c>
      <c r="T178" s="577">
        <v>1</v>
      </c>
      <c r="U178" s="533">
        <v>1</v>
      </c>
    </row>
    <row r="179" spans="1:21" ht="14.4" customHeight="1" x14ac:dyDescent="0.3">
      <c r="A179" s="491">
        <v>29</v>
      </c>
      <c r="B179" s="492" t="s">
        <v>584</v>
      </c>
      <c r="C179" s="492" t="s">
        <v>588</v>
      </c>
      <c r="D179" s="575" t="s">
        <v>1147</v>
      </c>
      <c r="E179" s="576" t="s">
        <v>604</v>
      </c>
      <c r="F179" s="492" t="s">
        <v>585</v>
      </c>
      <c r="G179" s="492" t="s">
        <v>670</v>
      </c>
      <c r="H179" s="492" t="s">
        <v>460</v>
      </c>
      <c r="I179" s="492" t="s">
        <v>671</v>
      </c>
      <c r="J179" s="492" t="s">
        <v>524</v>
      </c>
      <c r="K179" s="492" t="s">
        <v>672</v>
      </c>
      <c r="L179" s="493">
        <v>61.97</v>
      </c>
      <c r="M179" s="493">
        <v>495.76</v>
      </c>
      <c r="N179" s="492">
        <v>8</v>
      </c>
      <c r="O179" s="577">
        <v>5</v>
      </c>
      <c r="P179" s="493">
        <v>495.76</v>
      </c>
      <c r="Q179" s="510">
        <v>1</v>
      </c>
      <c r="R179" s="492">
        <v>8</v>
      </c>
      <c r="S179" s="510">
        <v>1</v>
      </c>
      <c r="T179" s="577">
        <v>5</v>
      </c>
      <c r="U179" s="533">
        <v>1</v>
      </c>
    </row>
    <row r="180" spans="1:21" ht="14.4" customHeight="1" x14ac:dyDescent="0.3">
      <c r="A180" s="491">
        <v>29</v>
      </c>
      <c r="B180" s="492" t="s">
        <v>584</v>
      </c>
      <c r="C180" s="492" t="s">
        <v>588</v>
      </c>
      <c r="D180" s="575" t="s">
        <v>1147</v>
      </c>
      <c r="E180" s="576" t="s">
        <v>604</v>
      </c>
      <c r="F180" s="492" t="s">
        <v>585</v>
      </c>
      <c r="G180" s="492" t="s">
        <v>957</v>
      </c>
      <c r="H180" s="492" t="s">
        <v>460</v>
      </c>
      <c r="I180" s="492" t="s">
        <v>958</v>
      </c>
      <c r="J180" s="492" t="s">
        <v>959</v>
      </c>
      <c r="K180" s="492" t="s">
        <v>960</v>
      </c>
      <c r="L180" s="493">
        <v>0</v>
      </c>
      <c r="M180" s="493">
        <v>0</v>
      </c>
      <c r="N180" s="492">
        <v>1</v>
      </c>
      <c r="O180" s="577">
        <v>1</v>
      </c>
      <c r="P180" s="493">
        <v>0</v>
      </c>
      <c r="Q180" s="510"/>
      <c r="R180" s="492">
        <v>1</v>
      </c>
      <c r="S180" s="510">
        <v>1</v>
      </c>
      <c r="T180" s="577">
        <v>1</v>
      </c>
      <c r="U180" s="533">
        <v>1</v>
      </c>
    </row>
    <row r="181" spans="1:21" ht="14.4" customHeight="1" x14ac:dyDescent="0.3">
      <c r="A181" s="491">
        <v>29</v>
      </c>
      <c r="B181" s="492" t="s">
        <v>584</v>
      </c>
      <c r="C181" s="492" t="s">
        <v>588</v>
      </c>
      <c r="D181" s="575" t="s">
        <v>1147</v>
      </c>
      <c r="E181" s="576" t="s">
        <v>604</v>
      </c>
      <c r="F181" s="492" t="s">
        <v>585</v>
      </c>
      <c r="G181" s="492" t="s">
        <v>961</v>
      </c>
      <c r="H181" s="492" t="s">
        <v>460</v>
      </c>
      <c r="I181" s="492" t="s">
        <v>962</v>
      </c>
      <c r="J181" s="492" t="s">
        <v>963</v>
      </c>
      <c r="K181" s="492" t="s">
        <v>964</v>
      </c>
      <c r="L181" s="493">
        <v>90.95</v>
      </c>
      <c r="M181" s="493">
        <v>272.85000000000002</v>
      </c>
      <c r="N181" s="492">
        <v>3</v>
      </c>
      <c r="O181" s="577">
        <v>1</v>
      </c>
      <c r="P181" s="493"/>
      <c r="Q181" s="510">
        <v>0</v>
      </c>
      <c r="R181" s="492"/>
      <c r="S181" s="510">
        <v>0</v>
      </c>
      <c r="T181" s="577"/>
      <c r="U181" s="533">
        <v>0</v>
      </c>
    </row>
    <row r="182" spans="1:21" ht="14.4" customHeight="1" x14ac:dyDescent="0.3">
      <c r="A182" s="491">
        <v>29</v>
      </c>
      <c r="B182" s="492" t="s">
        <v>584</v>
      </c>
      <c r="C182" s="492" t="s">
        <v>588</v>
      </c>
      <c r="D182" s="575" t="s">
        <v>1147</v>
      </c>
      <c r="E182" s="576" t="s">
        <v>604</v>
      </c>
      <c r="F182" s="492" t="s">
        <v>585</v>
      </c>
      <c r="G182" s="492" t="s">
        <v>677</v>
      </c>
      <c r="H182" s="492" t="s">
        <v>507</v>
      </c>
      <c r="I182" s="492" t="s">
        <v>678</v>
      </c>
      <c r="J182" s="492" t="s">
        <v>679</v>
      </c>
      <c r="K182" s="492" t="s">
        <v>680</v>
      </c>
      <c r="L182" s="493">
        <v>16.8</v>
      </c>
      <c r="M182" s="493">
        <v>16.8</v>
      </c>
      <c r="N182" s="492">
        <v>1</v>
      </c>
      <c r="O182" s="577">
        <v>1</v>
      </c>
      <c r="P182" s="493">
        <v>16.8</v>
      </c>
      <c r="Q182" s="510">
        <v>1</v>
      </c>
      <c r="R182" s="492">
        <v>1</v>
      </c>
      <c r="S182" s="510">
        <v>1</v>
      </c>
      <c r="T182" s="577">
        <v>1</v>
      </c>
      <c r="U182" s="533">
        <v>1</v>
      </c>
    </row>
    <row r="183" spans="1:21" ht="14.4" customHeight="1" x14ac:dyDescent="0.3">
      <c r="A183" s="491">
        <v>29</v>
      </c>
      <c r="B183" s="492" t="s">
        <v>584</v>
      </c>
      <c r="C183" s="492" t="s">
        <v>588</v>
      </c>
      <c r="D183" s="575" t="s">
        <v>1147</v>
      </c>
      <c r="E183" s="576" t="s">
        <v>604</v>
      </c>
      <c r="F183" s="492" t="s">
        <v>585</v>
      </c>
      <c r="G183" s="492" t="s">
        <v>965</v>
      </c>
      <c r="H183" s="492" t="s">
        <v>507</v>
      </c>
      <c r="I183" s="492" t="s">
        <v>966</v>
      </c>
      <c r="J183" s="492" t="s">
        <v>967</v>
      </c>
      <c r="K183" s="492" t="s">
        <v>968</v>
      </c>
      <c r="L183" s="493">
        <v>218.62</v>
      </c>
      <c r="M183" s="493">
        <v>218.62</v>
      </c>
      <c r="N183" s="492">
        <v>1</v>
      </c>
      <c r="O183" s="577">
        <v>1</v>
      </c>
      <c r="P183" s="493">
        <v>218.62</v>
      </c>
      <c r="Q183" s="510">
        <v>1</v>
      </c>
      <c r="R183" s="492">
        <v>1</v>
      </c>
      <c r="S183" s="510">
        <v>1</v>
      </c>
      <c r="T183" s="577">
        <v>1</v>
      </c>
      <c r="U183" s="533">
        <v>1</v>
      </c>
    </row>
    <row r="184" spans="1:21" ht="14.4" customHeight="1" x14ac:dyDescent="0.3">
      <c r="A184" s="491">
        <v>29</v>
      </c>
      <c r="B184" s="492" t="s">
        <v>584</v>
      </c>
      <c r="C184" s="492" t="s">
        <v>588</v>
      </c>
      <c r="D184" s="575" t="s">
        <v>1147</v>
      </c>
      <c r="E184" s="576" t="s">
        <v>604</v>
      </c>
      <c r="F184" s="492" t="s">
        <v>585</v>
      </c>
      <c r="G184" s="492" t="s">
        <v>969</v>
      </c>
      <c r="H184" s="492" t="s">
        <v>460</v>
      </c>
      <c r="I184" s="492" t="s">
        <v>970</v>
      </c>
      <c r="J184" s="492" t="s">
        <v>971</v>
      </c>
      <c r="K184" s="492" t="s">
        <v>972</v>
      </c>
      <c r="L184" s="493">
        <v>453.8</v>
      </c>
      <c r="M184" s="493">
        <v>453.8</v>
      </c>
      <c r="N184" s="492">
        <v>1</v>
      </c>
      <c r="O184" s="577">
        <v>1</v>
      </c>
      <c r="P184" s="493"/>
      <c r="Q184" s="510">
        <v>0</v>
      </c>
      <c r="R184" s="492"/>
      <c r="S184" s="510">
        <v>0</v>
      </c>
      <c r="T184" s="577"/>
      <c r="U184" s="533">
        <v>0</v>
      </c>
    </row>
    <row r="185" spans="1:21" ht="14.4" customHeight="1" x14ac:dyDescent="0.3">
      <c r="A185" s="491">
        <v>29</v>
      </c>
      <c r="B185" s="492" t="s">
        <v>584</v>
      </c>
      <c r="C185" s="492" t="s">
        <v>588</v>
      </c>
      <c r="D185" s="575" t="s">
        <v>1147</v>
      </c>
      <c r="E185" s="576" t="s">
        <v>604</v>
      </c>
      <c r="F185" s="492" t="s">
        <v>585</v>
      </c>
      <c r="G185" s="492" t="s">
        <v>715</v>
      </c>
      <c r="H185" s="492" t="s">
        <v>460</v>
      </c>
      <c r="I185" s="492" t="s">
        <v>716</v>
      </c>
      <c r="J185" s="492" t="s">
        <v>521</v>
      </c>
      <c r="K185" s="492" t="s">
        <v>717</v>
      </c>
      <c r="L185" s="493">
        <v>299.24</v>
      </c>
      <c r="M185" s="493">
        <v>1196.96</v>
      </c>
      <c r="N185" s="492">
        <v>4</v>
      </c>
      <c r="O185" s="577">
        <v>4</v>
      </c>
      <c r="P185" s="493">
        <v>598.48</v>
      </c>
      <c r="Q185" s="510">
        <v>0.5</v>
      </c>
      <c r="R185" s="492">
        <v>2</v>
      </c>
      <c r="S185" s="510">
        <v>0.5</v>
      </c>
      <c r="T185" s="577">
        <v>2</v>
      </c>
      <c r="U185" s="533">
        <v>0.5</v>
      </c>
    </row>
    <row r="186" spans="1:21" ht="14.4" customHeight="1" x14ac:dyDescent="0.3">
      <c r="A186" s="491">
        <v>29</v>
      </c>
      <c r="B186" s="492" t="s">
        <v>584</v>
      </c>
      <c r="C186" s="492" t="s">
        <v>588</v>
      </c>
      <c r="D186" s="575" t="s">
        <v>1147</v>
      </c>
      <c r="E186" s="576" t="s">
        <v>604</v>
      </c>
      <c r="F186" s="492" t="s">
        <v>585</v>
      </c>
      <c r="G186" s="492" t="s">
        <v>909</v>
      </c>
      <c r="H186" s="492" t="s">
        <v>460</v>
      </c>
      <c r="I186" s="492" t="s">
        <v>973</v>
      </c>
      <c r="J186" s="492" t="s">
        <v>911</v>
      </c>
      <c r="K186" s="492" t="s">
        <v>974</v>
      </c>
      <c r="L186" s="493">
        <v>33.549999999999997</v>
      </c>
      <c r="M186" s="493">
        <v>100.64999999999999</v>
      </c>
      <c r="N186" s="492">
        <v>3</v>
      </c>
      <c r="O186" s="577">
        <v>2.5</v>
      </c>
      <c r="P186" s="493">
        <v>33.549999999999997</v>
      </c>
      <c r="Q186" s="510">
        <v>0.33333333333333331</v>
      </c>
      <c r="R186" s="492">
        <v>1</v>
      </c>
      <c r="S186" s="510">
        <v>0.33333333333333331</v>
      </c>
      <c r="T186" s="577">
        <v>1</v>
      </c>
      <c r="U186" s="533">
        <v>0.4</v>
      </c>
    </row>
    <row r="187" spans="1:21" ht="14.4" customHeight="1" x14ac:dyDescent="0.3">
      <c r="A187" s="491">
        <v>29</v>
      </c>
      <c r="B187" s="492" t="s">
        <v>584</v>
      </c>
      <c r="C187" s="492" t="s">
        <v>588</v>
      </c>
      <c r="D187" s="575" t="s">
        <v>1147</v>
      </c>
      <c r="E187" s="576" t="s">
        <v>604</v>
      </c>
      <c r="F187" s="492" t="s">
        <v>585</v>
      </c>
      <c r="G187" s="492" t="s">
        <v>909</v>
      </c>
      <c r="H187" s="492" t="s">
        <v>460</v>
      </c>
      <c r="I187" s="492" t="s">
        <v>910</v>
      </c>
      <c r="J187" s="492" t="s">
        <v>911</v>
      </c>
      <c r="K187" s="492" t="s">
        <v>912</v>
      </c>
      <c r="L187" s="493">
        <v>50.32</v>
      </c>
      <c r="M187" s="493">
        <v>50.32</v>
      </c>
      <c r="N187" s="492">
        <v>1</v>
      </c>
      <c r="O187" s="577">
        <v>1</v>
      </c>
      <c r="P187" s="493"/>
      <c r="Q187" s="510">
        <v>0</v>
      </c>
      <c r="R187" s="492"/>
      <c r="S187" s="510">
        <v>0</v>
      </c>
      <c r="T187" s="577"/>
      <c r="U187" s="533">
        <v>0</v>
      </c>
    </row>
    <row r="188" spans="1:21" ht="14.4" customHeight="1" x14ac:dyDescent="0.3">
      <c r="A188" s="491">
        <v>29</v>
      </c>
      <c r="B188" s="492" t="s">
        <v>584</v>
      </c>
      <c r="C188" s="492" t="s">
        <v>588</v>
      </c>
      <c r="D188" s="575" t="s">
        <v>1147</v>
      </c>
      <c r="E188" s="576" t="s">
        <v>604</v>
      </c>
      <c r="F188" s="492" t="s">
        <v>585</v>
      </c>
      <c r="G188" s="492" t="s">
        <v>909</v>
      </c>
      <c r="H188" s="492" t="s">
        <v>460</v>
      </c>
      <c r="I188" s="492" t="s">
        <v>975</v>
      </c>
      <c r="J188" s="492" t="s">
        <v>911</v>
      </c>
      <c r="K188" s="492" t="s">
        <v>912</v>
      </c>
      <c r="L188" s="493">
        <v>50.32</v>
      </c>
      <c r="M188" s="493">
        <v>150.96</v>
      </c>
      <c r="N188" s="492">
        <v>3</v>
      </c>
      <c r="O188" s="577">
        <v>3</v>
      </c>
      <c r="P188" s="493">
        <v>100.64</v>
      </c>
      <c r="Q188" s="510">
        <v>0.66666666666666663</v>
      </c>
      <c r="R188" s="492">
        <v>2</v>
      </c>
      <c r="S188" s="510">
        <v>0.66666666666666663</v>
      </c>
      <c r="T188" s="577">
        <v>2</v>
      </c>
      <c r="U188" s="533">
        <v>0.66666666666666663</v>
      </c>
    </row>
    <row r="189" spans="1:21" ht="14.4" customHeight="1" x14ac:dyDescent="0.3">
      <c r="A189" s="491">
        <v>29</v>
      </c>
      <c r="B189" s="492" t="s">
        <v>584</v>
      </c>
      <c r="C189" s="492" t="s">
        <v>588</v>
      </c>
      <c r="D189" s="575" t="s">
        <v>1147</v>
      </c>
      <c r="E189" s="576" t="s">
        <v>604</v>
      </c>
      <c r="F189" s="492" t="s">
        <v>587</v>
      </c>
      <c r="G189" s="492" t="s">
        <v>730</v>
      </c>
      <c r="H189" s="492" t="s">
        <v>460</v>
      </c>
      <c r="I189" s="492" t="s">
        <v>736</v>
      </c>
      <c r="J189" s="492" t="s">
        <v>732</v>
      </c>
      <c r="K189" s="492" t="s">
        <v>737</v>
      </c>
      <c r="L189" s="493">
        <v>100</v>
      </c>
      <c r="M189" s="493">
        <v>600</v>
      </c>
      <c r="N189" s="492">
        <v>6</v>
      </c>
      <c r="O189" s="577">
        <v>2</v>
      </c>
      <c r="P189" s="493">
        <v>300</v>
      </c>
      <c r="Q189" s="510">
        <v>0.5</v>
      </c>
      <c r="R189" s="492">
        <v>3</v>
      </c>
      <c r="S189" s="510">
        <v>0.5</v>
      </c>
      <c r="T189" s="577">
        <v>1</v>
      </c>
      <c r="U189" s="533">
        <v>0.5</v>
      </c>
    </row>
    <row r="190" spans="1:21" ht="14.4" customHeight="1" x14ac:dyDescent="0.3">
      <c r="A190" s="491">
        <v>29</v>
      </c>
      <c r="B190" s="492" t="s">
        <v>584</v>
      </c>
      <c r="C190" s="492" t="s">
        <v>588</v>
      </c>
      <c r="D190" s="575" t="s">
        <v>1147</v>
      </c>
      <c r="E190" s="576" t="s">
        <v>604</v>
      </c>
      <c r="F190" s="492" t="s">
        <v>587</v>
      </c>
      <c r="G190" s="492" t="s">
        <v>730</v>
      </c>
      <c r="H190" s="492" t="s">
        <v>460</v>
      </c>
      <c r="I190" s="492" t="s">
        <v>976</v>
      </c>
      <c r="J190" s="492" t="s">
        <v>977</v>
      </c>
      <c r="K190" s="492" t="s">
        <v>978</v>
      </c>
      <c r="L190" s="493">
        <v>96</v>
      </c>
      <c r="M190" s="493">
        <v>192</v>
      </c>
      <c r="N190" s="492">
        <v>2</v>
      </c>
      <c r="O190" s="577">
        <v>1</v>
      </c>
      <c r="P190" s="493">
        <v>192</v>
      </c>
      <c r="Q190" s="510">
        <v>1</v>
      </c>
      <c r="R190" s="492">
        <v>2</v>
      </c>
      <c r="S190" s="510">
        <v>1</v>
      </c>
      <c r="T190" s="577">
        <v>1</v>
      </c>
      <c r="U190" s="533">
        <v>1</v>
      </c>
    </row>
    <row r="191" spans="1:21" ht="14.4" customHeight="1" x14ac:dyDescent="0.3">
      <c r="A191" s="491">
        <v>29</v>
      </c>
      <c r="B191" s="492" t="s">
        <v>584</v>
      </c>
      <c r="C191" s="492" t="s">
        <v>588</v>
      </c>
      <c r="D191" s="575" t="s">
        <v>1147</v>
      </c>
      <c r="E191" s="576" t="s">
        <v>604</v>
      </c>
      <c r="F191" s="492" t="s">
        <v>587</v>
      </c>
      <c r="G191" s="492" t="s">
        <v>730</v>
      </c>
      <c r="H191" s="492" t="s">
        <v>460</v>
      </c>
      <c r="I191" s="492" t="s">
        <v>820</v>
      </c>
      <c r="J191" s="492" t="s">
        <v>821</v>
      </c>
      <c r="K191" s="492" t="s">
        <v>822</v>
      </c>
      <c r="L191" s="493">
        <v>1197.75</v>
      </c>
      <c r="M191" s="493">
        <v>1197.75</v>
      </c>
      <c r="N191" s="492">
        <v>1</v>
      </c>
      <c r="O191" s="577">
        <v>1</v>
      </c>
      <c r="P191" s="493"/>
      <c r="Q191" s="510">
        <v>0</v>
      </c>
      <c r="R191" s="492"/>
      <c r="S191" s="510">
        <v>0</v>
      </c>
      <c r="T191" s="577"/>
      <c r="U191" s="533">
        <v>0</v>
      </c>
    </row>
    <row r="192" spans="1:21" ht="14.4" customHeight="1" x14ac:dyDescent="0.3">
      <c r="A192" s="491">
        <v>29</v>
      </c>
      <c r="B192" s="492" t="s">
        <v>584</v>
      </c>
      <c r="C192" s="492" t="s">
        <v>588</v>
      </c>
      <c r="D192" s="575" t="s">
        <v>1147</v>
      </c>
      <c r="E192" s="576" t="s">
        <v>604</v>
      </c>
      <c r="F192" s="492" t="s">
        <v>587</v>
      </c>
      <c r="G192" s="492" t="s">
        <v>756</v>
      </c>
      <c r="H192" s="492" t="s">
        <v>460</v>
      </c>
      <c r="I192" s="492" t="s">
        <v>757</v>
      </c>
      <c r="J192" s="492" t="s">
        <v>758</v>
      </c>
      <c r="K192" s="492" t="s">
        <v>759</v>
      </c>
      <c r="L192" s="493">
        <v>410</v>
      </c>
      <c r="M192" s="493">
        <v>1640</v>
      </c>
      <c r="N192" s="492">
        <v>4</v>
      </c>
      <c r="O192" s="577">
        <v>4</v>
      </c>
      <c r="P192" s="493">
        <v>1230</v>
      </c>
      <c r="Q192" s="510">
        <v>0.75</v>
      </c>
      <c r="R192" s="492">
        <v>3</v>
      </c>
      <c r="S192" s="510">
        <v>0.75</v>
      </c>
      <c r="T192" s="577">
        <v>3</v>
      </c>
      <c r="U192" s="533">
        <v>0.75</v>
      </c>
    </row>
    <row r="193" spans="1:21" ht="14.4" customHeight="1" x14ac:dyDescent="0.3">
      <c r="A193" s="491">
        <v>29</v>
      </c>
      <c r="B193" s="492" t="s">
        <v>584</v>
      </c>
      <c r="C193" s="492" t="s">
        <v>588</v>
      </c>
      <c r="D193" s="575" t="s">
        <v>1147</v>
      </c>
      <c r="E193" s="576" t="s">
        <v>604</v>
      </c>
      <c r="F193" s="492" t="s">
        <v>587</v>
      </c>
      <c r="G193" s="492" t="s">
        <v>756</v>
      </c>
      <c r="H193" s="492" t="s">
        <v>460</v>
      </c>
      <c r="I193" s="492" t="s">
        <v>760</v>
      </c>
      <c r="J193" s="492" t="s">
        <v>761</v>
      </c>
      <c r="K193" s="492" t="s">
        <v>762</v>
      </c>
      <c r="L193" s="493">
        <v>566</v>
      </c>
      <c r="M193" s="493">
        <v>566</v>
      </c>
      <c r="N193" s="492">
        <v>1</v>
      </c>
      <c r="O193" s="577">
        <v>1</v>
      </c>
      <c r="P193" s="493">
        <v>566</v>
      </c>
      <c r="Q193" s="510">
        <v>1</v>
      </c>
      <c r="R193" s="492">
        <v>1</v>
      </c>
      <c r="S193" s="510">
        <v>1</v>
      </c>
      <c r="T193" s="577">
        <v>1</v>
      </c>
      <c r="U193" s="533">
        <v>1</v>
      </c>
    </row>
    <row r="194" spans="1:21" ht="14.4" customHeight="1" x14ac:dyDescent="0.3">
      <c r="A194" s="491">
        <v>29</v>
      </c>
      <c r="B194" s="492" t="s">
        <v>584</v>
      </c>
      <c r="C194" s="492" t="s">
        <v>588</v>
      </c>
      <c r="D194" s="575" t="s">
        <v>1147</v>
      </c>
      <c r="E194" s="576" t="s">
        <v>604</v>
      </c>
      <c r="F194" s="492" t="s">
        <v>587</v>
      </c>
      <c r="G194" s="492" t="s">
        <v>763</v>
      </c>
      <c r="H194" s="492" t="s">
        <v>460</v>
      </c>
      <c r="I194" s="492" t="s">
        <v>764</v>
      </c>
      <c r="J194" s="492" t="s">
        <v>765</v>
      </c>
      <c r="K194" s="492" t="s">
        <v>766</v>
      </c>
      <c r="L194" s="493">
        <v>50.5</v>
      </c>
      <c r="M194" s="493">
        <v>50.5</v>
      </c>
      <c r="N194" s="492">
        <v>1</v>
      </c>
      <c r="O194" s="577">
        <v>1</v>
      </c>
      <c r="P194" s="493">
        <v>50.5</v>
      </c>
      <c r="Q194" s="510">
        <v>1</v>
      </c>
      <c r="R194" s="492">
        <v>1</v>
      </c>
      <c r="S194" s="510">
        <v>1</v>
      </c>
      <c r="T194" s="577">
        <v>1</v>
      </c>
      <c r="U194" s="533">
        <v>1</v>
      </c>
    </row>
    <row r="195" spans="1:21" ht="14.4" customHeight="1" x14ac:dyDescent="0.3">
      <c r="A195" s="491">
        <v>29</v>
      </c>
      <c r="B195" s="492" t="s">
        <v>584</v>
      </c>
      <c r="C195" s="492" t="s">
        <v>588</v>
      </c>
      <c r="D195" s="575" t="s">
        <v>1147</v>
      </c>
      <c r="E195" s="576" t="s">
        <v>604</v>
      </c>
      <c r="F195" s="492" t="s">
        <v>587</v>
      </c>
      <c r="G195" s="492" t="s">
        <v>763</v>
      </c>
      <c r="H195" s="492" t="s">
        <v>460</v>
      </c>
      <c r="I195" s="492" t="s">
        <v>923</v>
      </c>
      <c r="J195" s="492" t="s">
        <v>924</v>
      </c>
      <c r="K195" s="492" t="s">
        <v>925</v>
      </c>
      <c r="L195" s="493">
        <v>378.48</v>
      </c>
      <c r="M195" s="493">
        <v>378.48</v>
      </c>
      <c r="N195" s="492">
        <v>1</v>
      </c>
      <c r="O195" s="577">
        <v>1</v>
      </c>
      <c r="P195" s="493">
        <v>378.48</v>
      </c>
      <c r="Q195" s="510">
        <v>1</v>
      </c>
      <c r="R195" s="492">
        <v>1</v>
      </c>
      <c r="S195" s="510">
        <v>1</v>
      </c>
      <c r="T195" s="577">
        <v>1</v>
      </c>
      <c r="U195" s="533">
        <v>1</v>
      </c>
    </row>
    <row r="196" spans="1:21" ht="14.4" customHeight="1" x14ac:dyDescent="0.3">
      <c r="A196" s="491">
        <v>29</v>
      </c>
      <c r="B196" s="492" t="s">
        <v>584</v>
      </c>
      <c r="C196" s="492" t="s">
        <v>588</v>
      </c>
      <c r="D196" s="575" t="s">
        <v>1147</v>
      </c>
      <c r="E196" s="576" t="s">
        <v>604</v>
      </c>
      <c r="F196" s="492" t="s">
        <v>587</v>
      </c>
      <c r="G196" s="492" t="s">
        <v>763</v>
      </c>
      <c r="H196" s="492" t="s">
        <v>460</v>
      </c>
      <c r="I196" s="492" t="s">
        <v>767</v>
      </c>
      <c r="J196" s="492" t="s">
        <v>765</v>
      </c>
      <c r="K196" s="492" t="s">
        <v>768</v>
      </c>
      <c r="L196" s="493">
        <v>58.5</v>
      </c>
      <c r="M196" s="493">
        <v>58.5</v>
      </c>
      <c r="N196" s="492">
        <v>1</v>
      </c>
      <c r="O196" s="577">
        <v>1</v>
      </c>
      <c r="P196" s="493">
        <v>58.5</v>
      </c>
      <c r="Q196" s="510">
        <v>1</v>
      </c>
      <c r="R196" s="492">
        <v>1</v>
      </c>
      <c r="S196" s="510">
        <v>1</v>
      </c>
      <c r="T196" s="577">
        <v>1</v>
      </c>
      <c r="U196" s="533">
        <v>1</v>
      </c>
    </row>
    <row r="197" spans="1:21" ht="14.4" customHeight="1" x14ac:dyDescent="0.3">
      <c r="A197" s="491">
        <v>29</v>
      </c>
      <c r="B197" s="492" t="s">
        <v>584</v>
      </c>
      <c r="C197" s="492" t="s">
        <v>588</v>
      </c>
      <c r="D197" s="575" t="s">
        <v>1147</v>
      </c>
      <c r="E197" s="576" t="s">
        <v>604</v>
      </c>
      <c r="F197" s="492" t="s">
        <v>587</v>
      </c>
      <c r="G197" s="492" t="s">
        <v>763</v>
      </c>
      <c r="H197" s="492" t="s">
        <v>460</v>
      </c>
      <c r="I197" s="492" t="s">
        <v>929</v>
      </c>
      <c r="J197" s="492" t="s">
        <v>930</v>
      </c>
      <c r="K197" s="492" t="s">
        <v>931</v>
      </c>
      <c r="L197" s="493">
        <v>345.18</v>
      </c>
      <c r="M197" s="493">
        <v>345.18</v>
      </c>
      <c r="N197" s="492">
        <v>1</v>
      </c>
      <c r="O197" s="577">
        <v>1</v>
      </c>
      <c r="P197" s="493"/>
      <c r="Q197" s="510">
        <v>0</v>
      </c>
      <c r="R197" s="492"/>
      <c r="S197" s="510">
        <v>0</v>
      </c>
      <c r="T197" s="577"/>
      <c r="U197" s="533">
        <v>0</v>
      </c>
    </row>
    <row r="198" spans="1:21" ht="14.4" customHeight="1" x14ac:dyDescent="0.3">
      <c r="A198" s="491">
        <v>29</v>
      </c>
      <c r="B198" s="492" t="s">
        <v>584</v>
      </c>
      <c r="C198" s="492" t="s">
        <v>588</v>
      </c>
      <c r="D198" s="575" t="s">
        <v>1147</v>
      </c>
      <c r="E198" s="576" t="s">
        <v>601</v>
      </c>
      <c r="F198" s="492" t="s">
        <v>585</v>
      </c>
      <c r="G198" s="492" t="s">
        <v>609</v>
      </c>
      <c r="H198" s="492" t="s">
        <v>507</v>
      </c>
      <c r="I198" s="492" t="s">
        <v>561</v>
      </c>
      <c r="J198" s="492" t="s">
        <v>562</v>
      </c>
      <c r="K198" s="492" t="s">
        <v>563</v>
      </c>
      <c r="L198" s="493">
        <v>149.52000000000001</v>
      </c>
      <c r="M198" s="493">
        <v>299.04000000000002</v>
      </c>
      <c r="N198" s="492">
        <v>2</v>
      </c>
      <c r="O198" s="577">
        <v>2</v>
      </c>
      <c r="P198" s="493">
        <v>149.52000000000001</v>
      </c>
      <c r="Q198" s="510">
        <v>0.5</v>
      </c>
      <c r="R198" s="492">
        <v>1</v>
      </c>
      <c r="S198" s="510">
        <v>0.5</v>
      </c>
      <c r="T198" s="577">
        <v>1</v>
      </c>
      <c r="U198" s="533">
        <v>0.5</v>
      </c>
    </row>
    <row r="199" spans="1:21" ht="14.4" customHeight="1" x14ac:dyDescent="0.3">
      <c r="A199" s="491">
        <v>29</v>
      </c>
      <c r="B199" s="492" t="s">
        <v>584</v>
      </c>
      <c r="C199" s="492" t="s">
        <v>588</v>
      </c>
      <c r="D199" s="575" t="s">
        <v>1147</v>
      </c>
      <c r="E199" s="576" t="s">
        <v>601</v>
      </c>
      <c r="F199" s="492" t="s">
        <v>585</v>
      </c>
      <c r="G199" s="492" t="s">
        <v>609</v>
      </c>
      <c r="H199" s="492" t="s">
        <v>460</v>
      </c>
      <c r="I199" s="492" t="s">
        <v>979</v>
      </c>
      <c r="J199" s="492" t="s">
        <v>980</v>
      </c>
      <c r="K199" s="492" t="s">
        <v>981</v>
      </c>
      <c r="L199" s="493">
        <v>149.52000000000001</v>
      </c>
      <c r="M199" s="493">
        <v>149.52000000000001</v>
      </c>
      <c r="N199" s="492">
        <v>1</v>
      </c>
      <c r="O199" s="577">
        <v>1</v>
      </c>
      <c r="P199" s="493">
        <v>149.52000000000001</v>
      </c>
      <c r="Q199" s="510">
        <v>1</v>
      </c>
      <c r="R199" s="492">
        <v>1</v>
      </c>
      <c r="S199" s="510">
        <v>1</v>
      </c>
      <c r="T199" s="577">
        <v>1</v>
      </c>
      <c r="U199" s="533">
        <v>1</v>
      </c>
    </row>
    <row r="200" spans="1:21" ht="14.4" customHeight="1" x14ac:dyDescent="0.3">
      <c r="A200" s="491">
        <v>29</v>
      </c>
      <c r="B200" s="492" t="s">
        <v>584</v>
      </c>
      <c r="C200" s="492" t="s">
        <v>588</v>
      </c>
      <c r="D200" s="575" t="s">
        <v>1147</v>
      </c>
      <c r="E200" s="576" t="s">
        <v>601</v>
      </c>
      <c r="F200" s="492" t="s">
        <v>585</v>
      </c>
      <c r="G200" s="492" t="s">
        <v>609</v>
      </c>
      <c r="H200" s="492" t="s">
        <v>507</v>
      </c>
      <c r="I200" s="492" t="s">
        <v>803</v>
      </c>
      <c r="J200" s="492" t="s">
        <v>611</v>
      </c>
      <c r="K200" s="492" t="s">
        <v>804</v>
      </c>
      <c r="L200" s="493">
        <v>225.06</v>
      </c>
      <c r="M200" s="493">
        <v>450.12</v>
      </c>
      <c r="N200" s="492">
        <v>2</v>
      </c>
      <c r="O200" s="577">
        <v>2</v>
      </c>
      <c r="P200" s="493">
        <v>450.12</v>
      </c>
      <c r="Q200" s="510">
        <v>1</v>
      </c>
      <c r="R200" s="492">
        <v>2</v>
      </c>
      <c r="S200" s="510">
        <v>1</v>
      </c>
      <c r="T200" s="577">
        <v>2</v>
      </c>
      <c r="U200" s="533">
        <v>1</v>
      </c>
    </row>
    <row r="201" spans="1:21" ht="14.4" customHeight="1" x14ac:dyDescent="0.3">
      <c r="A201" s="491">
        <v>29</v>
      </c>
      <c r="B201" s="492" t="s">
        <v>584</v>
      </c>
      <c r="C201" s="492" t="s">
        <v>588</v>
      </c>
      <c r="D201" s="575" t="s">
        <v>1147</v>
      </c>
      <c r="E201" s="576" t="s">
        <v>601</v>
      </c>
      <c r="F201" s="492" t="s">
        <v>585</v>
      </c>
      <c r="G201" s="492" t="s">
        <v>982</v>
      </c>
      <c r="H201" s="492" t="s">
        <v>460</v>
      </c>
      <c r="I201" s="492" t="s">
        <v>983</v>
      </c>
      <c r="J201" s="492" t="s">
        <v>984</v>
      </c>
      <c r="K201" s="492" t="s">
        <v>567</v>
      </c>
      <c r="L201" s="493">
        <v>119.7</v>
      </c>
      <c r="M201" s="493">
        <v>119.7</v>
      </c>
      <c r="N201" s="492">
        <v>1</v>
      </c>
      <c r="O201" s="577">
        <v>1</v>
      </c>
      <c r="P201" s="493">
        <v>119.7</v>
      </c>
      <c r="Q201" s="510">
        <v>1</v>
      </c>
      <c r="R201" s="492">
        <v>1</v>
      </c>
      <c r="S201" s="510">
        <v>1</v>
      </c>
      <c r="T201" s="577">
        <v>1</v>
      </c>
      <c r="U201" s="533">
        <v>1</v>
      </c>
    </row>
    <row r="202" spans="1:21" ht="14.4" customHeight="1" x14ac:dyDescent="0.3">
      <c r="A202" s="491">
        <v>29</v>
      </c>
      <c r="B202" s="492" t="s">
        <v>584</v>
      </c>
      <c r="C202" s="492" t="s">
        <v>588</v>
      </c>
      <c r="D202" s="575" t="s">
        <v>1147</v>
      </c>
      <c r="E202" s="576" t="s">
        <v>601</v>
      </c>
      <c r="F202" s="492" t="s">
        <v>585</v>
      </c>
      <c r="G202" s="492" t="s">
        <v>845</v>
      </c>
      <c r="H202" s="492" t="s">
        <v>460</v>
      </c>
      <c r="I202" s="492" t="s">
        <v>985</v>
      </c>
      <c r="J202" s="492" t="s">
        <v>847</v>
      </c>
      <c r="K202" s="492" t="s">
        <v>870</v>
      </c>
      <c r="L202" s="493">
        <v>85.27</v>
      </c>
      <c r="M202" s="493">
        <v>85.27</v>
      </c>
      <c r="N202" s="492">
        <v>1</v>
      </c>
      <c r="O202" s="577">
        <v>1</v>
      </c>
      <c r="P202" s="493"/>
      <c r="Q202" s="510">
        <v>0</v>
      </c>
      <c r="R202" s="492"/>
      <c r="S202" s="510">
        <v>0</v>
      </c>
      <c r="T202" s="577"/>
      <c r="U202" s="533">
        <v>0</v>
      </c>
    </row>
    <row r="203" spans="1:21" ht="14.4" customHeight="1" x14ac:dyDescent="0.3">
      <c r="A203" s="491">
        <v>29</v>
      </c>
      <c r="B203" s="492" t="s">
        <v>584</v>
      </c>
      <c r="C203" s="492" t="s">
        <v>588</v>
      </c>
      <c r="D203" s="575" t="s">
        <v>1147</v>
      </c>
      <c r="E203" s="576" t="s">
        <v>601</v>
      </c>
      <c r="F203" s="492" t="s">
        <v>585</v>
      </c>
      <c r="G203" s="492" t="s">
        <v>845</v>
      </c>
      <c r="H203" s="492" t="s">
        <v>460</v>
      </c>
      <c r="I203" s="492" t="s">
        <v>986</v>
      </c>
      <c r="J203" s="492" t="s">
        <v>847</v>
      </c>
      <c r="K203" s="492" t="s">
        <v>987</v>
      </c>
      <c r="L203" s="493">
        <v>0</v>
      </c>
      <c r="M203" s="493">
        <v>0</v>
      </c>
      <c r="N203" s="492">
        <v>1</v>
      </c>
      <c r="O203" s="577">
        <v>1</v>
      </c>
      <c r="P203" s="493"/>
      <c r="Q203" s="510"/>
      <c r="R203" s="492"/>
      <c r="S203" s="510">
        <v>0</v>
      </c>
      <c r="T203" s="577"/>
      <c r="U203" s="533">
        <v>0</v>
      </c>
    </row>
    <row r="204" spans="1:21" ht="14.4" customHeight="1" x14ac:dyDescent="0.3">
      <c r="A204" s="491">
        <v>29</v>
      </c>
      <c r="B204" s="492" t="s">
        <v>584</v>
      </c>
      <c r="C204" s="492" t="s">
        <v>588</v>
      </c>
      <c r="D204" s="575" t="s">
        <v>1147</v>
      </c>
      <c r="E204" s="576" t="s">
        <v>601</v>
      </c>
      <c r="F204" s="492" t="s">
        <v>585</v>
      </c>
      <c r="G204" s="492" t="s">
        <v>845</v>
      </c>
      <c r="H204" s="492" t="s">
        <v>460</v>
      </c>
      <c r="I204" s="492" t="s">
        <v>846</v>
      </c>
      <c r="J204" s="492" t="s">
        <v>847</v>
      </c>
      <c r="K204" s="492" t="s">
        <v>629</v>
      </c>
      <c r="L204" s="493">
        <v>170.52</v>
      </c>
      <c r="M204" s="493">
        <v>852.60000000000014</v>
      </c>
      <c r="N204" s="492">
        <v>5</v>
      </c>
      <c r="O204" s="577">
        <v>4.5</v>
      </c>
      <c r="P204" s="493">
        <v>341.04</v>
      </c>
      <c r="Q204" s="510">
        <v>0.39999999999999997</v>
      </c>
      <c r="R204" s="492">
        <v>2</v>
      </c>
      <c r="S204" s="510">
        <v>0.4</v>
      </c>
      <c r="T204" s="577">
        <v>1.5</v>
      </c>
      <c r="U204" s="533">
        <v>0.33333333333333331</v>
      </c>
    </row>
    <row r="205" spans="1:21" ht="14.4" customHeight="1" x14ac:dyDescent="0.3">
      <c r="A205" s="491">
        <v>29</v>
      </c>
      <c r="B205" s="492" t="s">
        <v>584</v>
      </c>
      <c r="C205" s="492" t="s">
        <v>588</v>
      </c>
      <c r="D205" s="575" t="s">
        <v>1147</v>
      </c>
      <c r="E205" s="576" t="s">
        <v>601</v>
      </c>
      <c r="F205" s="492" t="s">
        <v>585</v>
      </c>
      <c r="G205" s="492" t="s">
        <v>626</v>
      </c>
      <c r="H205" s="492" t="s">
        <v>460</v>
      </c>
      <c r="I205" s="492" t="s">
        <v>627</v>
      </c>
      <c r="J205" s="492" t="s">
        <v>628</v>
      </c>
      <c r="K205" s="492" t="s">
        <v>629</v>
      </c>
      <c r="L205" s="493">
        <v>78.33</v>
      </c>
      <c r="M205" s="493">
        <v>78.33</v>
      </c>
      <c r="N205" s="492">
        <v>1</v>
      </c>
      <c r="O205" s="577">
        <v>1</v>
      </c>
      <c r="P205" s="493">
        <v>78.33</v>
      </c>
      <c r="Q205" s="510">
        <v>1</v>
      </c>
      <c r="R205" s="492">
        <v>1</v>
      </c>
      <c r="S205" s="510">
        <v>1</v>
      </c>
      <c r="T205" s="577">
        <v>1</v>
      </c>
      <c r="U205" s="533">
        <v>1</v>
      </c>
    </row>
    <row r="206" spans="1:21" ht="14.4" customHeight="1" x14ac:dyDescent="0.3">
      <c r="A206" s="491">
        <v>29</v>
      </c>
      <c r="B206" s="492" t="s">
        <v>584</v>
      </c>
      <c r="C206" s="492" t="s">
        <v>588</v>
      </c>
      <c r="D206" s="575" t="s">
        <v>1147</v>
      </c>
      <c r="E206" s="576" t="s">
        <v>601</v>
      </c>
      <c r="F206" s="492" t="s">
        <v>585</v>
      </c>
      <c r="G206" s="492" t="s">
        <v>988</v>
      </c>
      <c r="H206" s="492" t="s">
        <v>460</v>
      </c>
      <c r="I206" s="492" t="s">
        <v>989</v>
      </c>
      <c r="J206" s="492" t="s">
        <v>990</v>
      </c>
      <c r="K206" s="492" t="s">
        <v>991</v>
      </c>
      <c r="L206" s="493">
        <v>72.64</v>
      </c>
      <c r="M206" s="493">
        <v>72.64</v>
      </c>
      <c r="N206" s="492">
        <v>1</v>
      </c>
      <c r="O206" s="577">
        <v>0.5</v>
      </c>
      <c r="P206" s="493"/>
      <c r="Q206" s="510">
        <v>0</v>
      </c>
      <c r="R206" s="492"/>
      <c r="S206" s="510">
        <v>0</v>
      </c>
      <c r="T206" s="577"/>
      <c r="U206" s="533">
        <v>0</v>
      </c>
    </row>
    <row r="207" spans="1:21" ht="14.4" customHeight="1" x14ac:dyDescent="0.3">
      <c r="A207" s="491">
        <v>29</v>
      </c>
      <c r="B207" s="492" t="s">
        <v>584</v>
      </c>
      <c r="C207" s="492" t="s">
        <v>588</v>
      </c>
      <c r="D207" s="575" t="s">
        <v>1147</v>
      </c>
      <c r="E207" s="576" t="s">
        <v>601</v>
      </c>
      <c r="F207" s="492" t="s">
        <v>585</v>
      </c>
      <c r="G207" s="492" t="s">
        <v>988</v>
      </c>
      <c r="H207" s="492" t="s">
        <v>460</v>
      </c>
      <c r="I207" s="492" t="s">
        <v>992</v>
      </c>
      <c r="J207" s="492" t="s">
        <v>993</v>
      </c>
      <c r="K207" s="492" t="s">
        <v>994</v>
      </c>
      <c r="L207" s="493">
        <v>78.03</v>
      </c>
      <c r="M207" s="493">
        <v>78.03</v>
      </c>
      <c r="N207" s="492">
        <v>1</v>
      </c>
      <c r="O207" s="577">
        <v>0.5</v>
      </c>
      <c r="P207" s="493">
        <v>78.03</v>
      </c>
      <c r="Q207" s="510">
        <v>1</v>
      </c>
      <c r="R207" s="492">
        <v>1</v>
      </c>
      <c r="S207" s="510">
        <v>1</v>
      </c>
      <c r="T207" s="577">
        <v>0.5</v>
      </c>
      <c r="U207" s="533">
        <v>1</v>
      </c>
    </row>
    <row r="208" spans="1:21" ht="14.4" customHeight="1" x14ac:dyDescent="0.3">
      <c r="A208" s="491">
        <v>29</v>
      </c>
      <c r="B208" s="492" t="s">
        <v>584</v>
      </c>
      <c r="C208" s="492" t="s">
        <v>588</v>
      </c>
      <c r="D208" s="575" t="s">
        <v>1147</v>
      </c>
      <c r="E208" s="576" t="s">
        <v>601</v>
      </c>
      <c r="F208" s="492" t="s">
        <v>585</v>
      </c>
      <c r="G208" s="492" t="s">
        <v>995</v>
      </c>
      <c r="H208" s="492" t="s">
        <v>460</v>
      </c>
      <c r="I208" s="492" t="s">
        <v>996</v>
      </c>
      <c r="J208" s="492" t="s">
        <v>997</v>
      </c>
      <c r="K208" s="492" t="s">
        <v>998</v>
      </c>
      <c r="L208" s="493">
        <v>45.56</v>
      </c>
      <c r="M208" s="493">
        <v>45.56</v>
      </c>
      <c r="N208" s="492">
        <v>1</v>
      </c>
      <c r="O208" s="577">
        <v>1</v>
      </c>
      <c r="P208" s="493">
        <v>45.56</v>
      </c>
      <c r="Q208" s="510">
        <v>1</v>
      </c>
      <c r="R208" s="492">
        <v>1</v>
      </c>
      <c r="S208" s="510">
        <v>1</v>
      </c>
      <c r="T208" s="577">
        <v>1</v>
      </c>
      <c r="U208" s="533">
        <v>1</v>
      </c>
    </row>
    <row r="209" spans="1:21" ht="14.4" customHeight="1" x14ac:dyDescent="0.3">
      <c r="A209" s="491">
        <v>29</v>
      </c>
      <c r="B209" s="492" t="s">
        <v>584</v>
      </c>
      <c r="C209" s="492" t="s">
        <v>588</v>
      </c>
      <c r="D209" s="575" t="s">
        <v>1147</v>
      </c>
      <c r="E209" s="576" t="s">
        <v>601</v>
      </c>
      <c r="F209" s="492" t="s">
        <v>585</v>
      </c>
      <c r="G209" s="492" t="s">
        <v>640</v>
      </c>
      <c r="H209" s="492" t="s">
        <v>460</v>
      </c>
      <c r="I209" s="492" t="s">
        <v>999</v>
      </c>
      <c r="J209" s="492" t="s">
        <v>642</v>
      </c>
      <c r="K209" s="492" t="s">
        <v>643</v>
      </c>
      <c r="L209" s="493">
        <v>107.27</v>
      </c>
      <c r="M209" s="493">
        <v>214.54</v>
      </c>
      <c r="N209" s="492">
        <v>2</v>
      </c>
      <c r="O209" s="577">
        <v>1</v>
      </c>
      <c r="P209" s="493">
        <v>214.54</v>
      </c>
      <c r="Q209" s="510">
        <v>1</v>
      </c>
      <c r="R209" s="492">
        <v>2</v>
      </c>
      <c r="S209" s="510">
        <v>1</v>
      </c>
      <c r="T209" s="577">
        <v>1</v>
      </c>
      <c r="U209" s="533">
        <v>1</v>
      </c>
    </row>
    <row r="210" spans="1:21" ht="14.4" customHeight="1" x14ac:dyDescent="0.3">
      <c r="A210" s="491">
        <v>29</v>
      </c>
      <c r="B210" s="492" t="s">
        <v>584</v>
      </c>
      <c r="C210" s="492" t="s">
        <v>588</v>
      </c>
      <c r="D210" s="575" t="s">
        <v>1147</v>
      </c>
      <c r="E210" s="576" t="s">
        <v>601</v>
      </c>
      <c r="F210" s="492" t="s">
        <v>585</v>
      </c>
      <c r="G210" s="492" t="s">
        <v>640</v>
      </c>
      <c r="H210" s="492" t="s">
        <v>460</v>
      </c>
      <c r="I210" s="492" t="s">
        <v>641</v>
      </c>
      <c r="J210" s="492" t="s">
        <v>642</v>
      </c>
      <c r="K210" s="492" t="s">
        <v>643</v>
      </c>
      <c r="L210" s="493">
        <v>107.27</v>
      </c>
      <c r="M210" s="493">
        <v>321.81</v>
      </c>
      <c r="N210" s="492">
        <v>3</v>
      </c>
      <c r="O210" s="577">
        <v>1</v>
      </c>
      <c r="P210" s="493">
        <v>321.81</v>
      </c>
      <c r="Q210" s="510">
        <v>1</v>
      </c>
      <c r="R210" s="492">
        <v>3</v>
      </c>
      <c r="S210" s="510">
        <v>1</v>
      </c>
      <c r="T210" s="577">
        <v>1</v>
      </c>
      <c r="U210" s="533">
        <v>1</v>
      </c>
    </row>
    <row r="211" spans="1:21" ht="14.4" customHeight="1" x14ac:dyDescent="0.3">
      <c r="A211" s="491">
        <v>29</v>
      </c>
      <c r="B211" s="492" t="s">
        <v>584</v>
      </c>
      <c r="C211" s="492" t="s">
        <v>588</v>
      </c>
      <c r="D211" s="575" t="s">
        <v>1147</v>
      </c>
      <c r="E211" s="576" t="s">
        <v>601</v>
      </c>
      <c r="F211" s="492" t="s">
        <v>585</v>
      </c>
      <c r="G211" s="492" t="s">
        <v>1000</v>
      </c>
      <c r="H211" s="492" t="s">
        <v>460</v>
      </c>
      <c r="I211" s="492" t="s">
        <v>1001</v>
      </c>
      <c r="J211" s="492" t="s">
        <v>1002</v>
      </c>
      <c r="K211" s="492" t="s">
        <v>1003</v>
      </c>
      <c r="L211" s="493">
        <v>38.47</v>
      </c>
      <c r="M211" s="493">
        <v>38.47</v>
      </c>
      <c r="N211" s="492">
        <v>1</v>
      </c>
      <c r="O211" s="577">
        <v>0.5</v>
      </c>
      <c r="P211" s="493">
        <v>38.47</v>
      </c>
      <c r="Q211" s="510">
        <v>1</v>
      </c>
      <c r="R211" s="492">
        <v>1</v>
      </c>
      <c r="S211" s="510">
        <v>1</v>
      </c>
      <c r="T211" s="577">
        <v>0.5</v>
      </c>
      <c r="U211" s="533">
        <v>1</v>
      </c>
    </row>
    <row r="212" spans="1:21" ht="14.4" customHeight="1" x14ac:dyDescent="0.3">
      <c r="A212" s="491">
        <v>29</v>
      </c>
      <c r="B212" s="492" t="s">
        <v>584</v>
      </c>
      <c r="C212" s="492" t="s">
        <v>588</v>
      </c>
      <c r="D212" s="575" t="s">
        <v>1147</v>
      </c>
      <c r="E212" s="576" t="s">
        <v>601</v>
      </c>
      <c r="F212" s="492" t="s">
        <v>585</v>
      </c>
      <c r="G212" s="492" t="s">
        <v>648</v>
      </c>
      <c r="H212" s="492" t="s">
        <v>460</v>
      </c>
      <c r="I212" s="492" t="s">
        <v>649</v>
      </c>
      <c r="J212" s="492" t="s">
        <v>519</v>
      </c>
      <c r="K212" s="492" t="s">
        <v>650</v>
      </c>
      <c r="L212" s="493">
        <v>48.09</v>
      </c>
      <c r="M212" s="493">
        <v>240.45000000000002</v>
      </c>
      <c r="N212" s="492">
        <v>5</v>
      </c>
      <c r="O212" s="577">
        <v>5</v>
      </c>
      <c r="P212" s="493">
        <v>96.18</v>
      </c>
      <c r="Q212" s="510">
        <v>0.4</v>
      </c>
      <c r="R212" s="492">
        <v>2</v>
      </c>
      <c r="S212" s="510">
        <v>0.4</v>
      </c>
      <c r="T212" s="577">
        <v>2</v>
      </c>
      <c r="U212" s="533">
        <v>0.4</v>
      </c>
    </row>
    <row r="213" spans="1:21" ht="14.4" customHeight="1" x14ac:dyDescent="0.3">
      <c r="A213" s="491">
        <v>29</v>
      </c>
      <c r="B213" s="492" t="s">
        <v>584</v>
      </c>
      <c r="C213" s="492" t="s">
        <v>588</v>
      </c>
      <c r="D213" s="575" t="s">
        <v>1147</v>
      </c>
      <c r="E213" s="576" t="s">
        <v>601</v>
      </c>
      <c r="F213" s="492" t="s">
        <v>585</v>
      </c>
      <c r="G213" s="492" t="s">
        <v>1004</v>
      </c>
      <c r="H213" s="492" t="s">
        <v>460</v>
      </c>
      <c r="I213" s="492" t="s">
        <v>1005</v>
      </c>
      <c r="J213" s="492" t="s">
        <v>543</v>
      </c>
      <c r="K213" s="492" t="s">
        <v>1006</v>
      </c>
      <c r="L213" s="493">
        <v>0</v>
      </c>
      <c r="M213" s="493">
        <v>0</v>
      </c>
      <c r="N213" s="492">
        <v>1</v>
      </c>
      <c r="O213" s="577">
        <v>0.5</v>
      </c>
      <c r="P213" s="493">
        <v>0</v>
      </c>
      <c r="Q213" s="510"/>
      <c r="R213" s="492">
        <v>1</v>
      </c>
      <c r="S213" s="510">
        <v>1</v>
      </c>
      <c r="T213" s="577">
        <v>0.5</v>
      </c>
      <c r="U213" s="533">
        <v>1</v>
      </c>
    </row>
    <row r="214" spans="1:21" ht="14.4" customHeight="1" x14ac:dyDescent="0.3">
      <c r="A214" s="491">
        <v>29</v>
      </c>
      <c r="B214" s="492" t="s">
        <v>584</v>
      </c>
      <c r="C214" s="492" t="s">
        <v>588</v>
      </c>
      <c r="D214" s="575" t="s">
        <v>1147</v>
      </c>
      <c r="E214" s="576" t="s">
        <v>601</v>
      </c>
      <c r="F214" s="492" t="s">
        <v>585</v>
      </c>
      <c r="G214" s="492" t="s">
        <v>654</v>
      </c>
      <c r="H214" s="492" t="s">
        <v>460</v>
      </c>
      <c r="I214" s="492" t="s">
        <v>1007</v>
      </c>
      <c r="J214" s="492" t="s">
        <v>1008</v>
      </c>
      <c r="K214" s="492" t="s">
        <v>657</v>
      </c>
      <c r="L214" s="493">
        <v>0</v>
      </c>
      <c r="M214" s="493">
        <v>0</v>
      </c>
      <c r="N214" s="492">
        <v>1</v>
      </c>
      <c r="O214" s="577">
        <v>1</v>
      </c>
      <c r="P214" s="493">
        <v>0</v>
      </c>
      <c r="Q214" s="510"/>
      <c r="R214" s="492">
        <v>1</v>
      </c>
      <c r="S214" s="510">
        <v>1</v>
      </c>
      <c r="T214" s="577">
        <v>1</v>
      </c>
      <c r="U214" s="533">
        <v>1</v>
      </c>
    </row>
    <row r="215" spans="1:21" ht="14.4" customHeight="1" x14ac:dyDescent="0.3">
      <c r="A215" s="491">
        <v>29</v>
      </c>
      <c r="B215" s="492" t="s">
        <v>584</v>
      </c>
      <c r="C215" s="492" t="s">
        <v>588</v>
      </c>
      <c r="D215" s="575" t="s">
        <v>1147</v>
      </c>
      <c r="E215" s="576" t="s">
        <v>601</v>
      </c>
      <c r="F215" s="492" t="s">
        <v>585</v>
      </c>
      <c r="G215" s="492" t="s">
        <v>666</v>
      </c>
      <c r="H215" s="492" t="s">
        <v>460</v>
      </c>
      <c r="I215" s="492" t="s">
        <v>667</v>
      </c>
      <c r="J215" s="492" t="s">
        <v>668</v>
      </c>
      <c r="K215" s="492" t="s">
        <v>669</v>
      </c>
      <c r="L215" s="493">
        <v>0</v>
      </c>
      <c r="M215" s="493">
        <v>0</v>
      </c>
      <c r="N215" s="492">
        <v>1</v>
      </c>
      <c r="O215" s="577">
        <v>1</v>
      </c>
      <c r="P215" s="493">
        <v>0</v>
      </c>
      <c r="Q215" s="510"/>
      <c r="R215" s="492">
        <v>1</v>
      </c>
      <c r="S215" s="510">
        <v>1</v>
      </c>
      <c r="T215" s="577">
        <v>1</v>
      </c>
      <c r="U215" s="533">
        <v>1</v>
      </c>
    </row>
    <row r="216" spans="1:21" ht="14.4" customHeight="1" x14ac:dyDescent="0.3">
      <c r="A216" s="491">
        <v>29</v>
      </c>
      <c r="B216" s="492" t="s">
        <v>584</v>
      </c>
      <c r="C216" s="492" t="s">
        <v>588</v>
      </c>
      <c r="D216" s="575" t="s">
        <v>1147</v>
      </c>
      <c r="E216" s="576" t="s">
        <v>601</v>
      </c>
      <c r="F216" s="492" t="s">
        <v>585</v>
      </c>
      <c r="G216" s="492" t="s">
        <v>805</v>
      </c>
      <c r="H216" s="492" t="s">
        <v>460</v>
      </c>
      <c r="I216" s="492" t="s">
        <v>806</v>
      </c>
      <c r="J216" s="492" t="s">
        <v>491</v>
      </c>
      <c r="K216" s="492" t="s">
        <v>807</v>
      </c>
      <c r="L216" s="493">
        <v>0</v>
      </c>
      <c r="M216" s="493">
        <v>0</v>
      </c>
      <c r="N216" s="492">
        <v>1</v>
      </c>
      <c r="O216" s="577">
        <v>1</v>
      </c>
      <c r="P216" s="493"/>
      <c r="Q216" s="510"/>
      <c r="R216" s="492"/>
      <c r="S216" s="510">
        <v>0</v>
      </c>
      <c r="T216" s="577"/>
      <c r="U216" s="533">
        <v>0</v>
      </c>
    </row>
    <row r="217" spans="1:21" ht="14.4" customHeight="1" x14ac:dyDescent="0.3">
      <c r="A217" s="491">
        <v>29</v>
      </c>
      <c r="B217" s="492" t="s">
        <v>584</v>
      </c>
      <c r="C217" s="492" t="s">
        <v>588</v>
      </c>
      <c r="D217" s="575" t="s">
        <v>1147</v>
      </c>
      <c r="E217" s="576" t="s">
        <v>601</v>
      </c>
      <c r="F217" s="492" t="s">
        <v>585</v>
      </c>
      <c r="G217" s="492" t="s">
        <v>670</v>
      </c>
      <c r="H217" s="492" t="s">
        <v>460</v>
      </c>
      <c r="I217" s="492" t="s">
        <v>671</v>
      </c>
      <c r="J217" s="492" t="s">
        <v>524</v>
      </c>
      <c r="K217" s="492" t="s">
        <v>672</v>
      </c>
      <c r="L217" s="493">
        <v>61.97</v>
      </c>
      <c r="M217" s="493">
        <v>185.91</v>
      </c>
      <c r="N217" s="492">
        <v>3</v>
      </c>
      <c r="O217" s="577">
        <v>3</v>
      </c>
      <c r="P217" s="493">
        <v>61.97</v>
      </c>
      <c r="Q217" s="510">
        <v>0.33333333333333331</v>
      </c>
      <c r="R217" s="492">
        <v>1</v>
      </c>
      <c r="S217" s="510">
        <v>0.33333333333333331</v>
      </c>
      <c r="T217" s="577">
        <v>1</v>
      </c>
      <c r="U217" s="533">
        <v>0.33333333333333331</v>
      </c>
    </row>
    <row r="218" spans="1:21" ht="14.4" customHeight="1" x14ac:dyDescent="0.3">
      <c r="A218" s="491">
        <v>29</v>
      </c>
      <c r="B218" s="492" t="s">
        <v>584</v>
      </c>
      <c r="C218" s="492" t="s">
        <v>588</v>
      </c>
      <c r="D218" s="575" t="s">
        <v>1147</v>
      </c>
      <c r="E218" s="576" t="s">
        <v>601</v>
      </c>
      <c r="F218" s="492" t="s">
        <v>585</v>
      </c>
      <c r="G218" s="492" t="s">
        <v>1009</v>
      </c>
      <c r="H218" s="492" t="s">
        <v>460</v>
      </c>
      <c r="I218" s="492" t="s">
        <v>1010</v>
      </c>
      <c r="J218" s="492" t="s">
        <v>1011</v>
      </c>
      <c r="K218" s="492" t="s">
        <v>1012</v>
      </c>
      <c r="L218" s="493">
        <v>57.48</v>
      </c>
      <c r="M218" s="493">
        <v>57.48</v>
      </c>
      <c r="N218" s="492">
        <v>1</v>
      </c>
      <c r="O218" s="577">
        <v>0.5</v>
      </c>
      <c r="P218" s="493">
        <v>57.48</v>
      </c>
      <c r="Q218" s="510">
        <v>1</v>
      </c>
      <c r="R218" s="492">
        <v>1</v>
      </c>
      <c r="S218" s="510">
        <v>1</v>
      </c>
      <c r="T218" s="577">
        <v>0.5</v>
      </c>
      <c r="U218" s="533">
        <v>1</v>
      </c>
    </row>
    <row r="219" spans="1:21" ht="14.4" customHeight="1" x14ac:dyDescent="0.3">
      <c r="A219" s="491">
        <v>29</v>
      </c>
      <c r="B219" s="492" t="s">
        <v>584</v>
      </c>
      <c r="C219" s="492" t="s">
        <v>588</v>
      </c>
      <c r="D219" s="575" t="s">
        <v>1147</v>
      </c>
      <c r="E219" s="576" t="s">
        <v>601</v>
      </c>
      <c r="F219" s="492" t="s">
        <v>585</v>
      </c>
      <c r="G219" s="492" t="s">
        <v>957</v>
      </c>
      <c r="H219" s="492" t="s">
        <v>460</v>
      </c>
      <c r="I219" s="492" t="s">
        <v>1013</v>
      </c>
      <c r="J219" s="492" t="s">
        <v>1014</v>
      </c>
      <c r="K219" s="492" t="s">
        <v>1015</v>
      </c>
      <c r="L219" s="493">
        <v>11.73</v>
      </c>
      <c r="M219" s="493">
        <v>11.73</v>
      </c>
      <c r="N219" s="492">
        <v>1</v>
      </c>
      <c r="O219" s="577">
        <v>0.5</v>
      </c>
      <c r="P219" s="493">
        <v>11.73</v>
      </c>
      <c r="Q219" s="510">
        <v>1</v>
      </c>
      <c r="R219" s="492">
        <v>1</v>
      </c>
      <c r="S219" s="510">
        <v>1</v>
      </c>
      <c r="T219" s="577">
        <v>0.5</v>
      </c>
      <c r="U219" s="533">
        <v>1</v>
      </c>
    </row>
    <row r="220" spans="1:21" ht="14.4" customHeight="1" x14ac:dyDescent="0.3">
      <c r="A220" s="491">
        <v>29</v>
      </c>
      <c r="B220" s="492" t="s">
        <v>584</v>
      </c>
      <c r="C220" s="492" t="s">
        <v>588</v>
      </c>
      <c r="D220" s="575" t="s">
        <v>1147</v>
      </c>
      <c r="E220" s="576" t="s">
        <v>601</v>
      </c>
      <c r="F220" s="492" t="s">
        <v>585</v>
      </c>
      <c r="G220" s="492" t="s">
        <v>1016</v>
      </c>
      <c r="H220" s="492" t="s">
        <v>460</v>
      </c>
      <c r="I220" s="492" t="s">
        <v>1017</v>
      </c>
      <c r="J220" s="492" t="s">
        <v>1018</v>
      </c>
      <c r="K220" s="492" t="s">
        <v>1019</v>
      </c>
      <c r="L220" s="493">
        <v>0</v>
      </c>
      <c r="M220" s="493">
        <v>0</v>
      </c>
      <c r="N220" s="492">
        <v>1</v>
      </c>
      <c r="O220" s="577">
        <v>1</v>
      </c>
      <c r="P220" s="493">
        <v>0</v>
      </c>
      <c r="Q220" s="510"/>
      <c r="R220" s="492">
        <v>1</v>
      </c>
      <c r="S220" s="510">
        <v>1</v>
      </c>
      <c r="T220" s="577">
        <v>1</v>
      </c>
      <c r="U220" s="533">
        <v>1</v>
      </c>
    </row>
    <row r="221" spans="1:21" ht="14.4" customHeight="1" x14ac:dyDescent="0.3">
      <c r="A221" s="491">
        <v>29</v>
      </c>
      <c r="B221" s="492" t="s">
        <v>584</v>
      </c>
      <c r="C221" s="492" t="s">
        <v>588</v>
      </c>
      <c r="D221" s="575" t="s">
        <v>1147</v>
      </c>
      <c r="E221" s="576" t="s">
        <v>601</v>
      </c>
      <c r="F221" s="492" t="s">
        <v>585</v>
      </c>
      <c r="G221" s="492" t="s">
        <v>1016</v>
      </c>
      <c r="H221" s="492" t="s">
        <v>460</v>
      </c>
      <c r="I221" s="492" t="s">
        <v>1020</v>
      </c>
      <c r="J221" s="492" t="s">
        <v>1018</v>
      </c>
      <c r="K221" s="492" t="s">
        <v>1021</v>
      </c>
      <c r="L221" s="493">
        <v>64.540000000000006</v>
      </c>
      <c r="M221" s="493">
        <v>64.540000000000006</v>
      </c>
      <c r="N221" s="492">
        <v>1</v>
      </c>
      <c r="O221" s="577">
        <v>1</v>
      </c>
      <c r="P221" s="493">
        <v>64.540000000000006</v>
      </c>
      <c r="Q221" s="510">
        <v>1</v>
      </c>
      <c r="R221" s="492">
        <v>1</v>
      </c>
      <c r="S221" s="510">
        <v>1</v>
      </c>
      <c r="T221" s="577">
        <v>1</v>
      </c>
      <c r="U221" s="533">
        <v>1</v>
      </c>
    </row>
    <row r="222" spans="1:21" ht="14.4" customHeight="1" x14ac:dyDescent="0.3">
      <c r="A222" s="491">
        <v>29</v>
      </c>
      <c r="B222" s="492" t="s">
        <v>584</v>
      </c>
      <c r="C222" s="492" t="s">
        <v>588</v>
      </c>
      <c r="D222" s="575" t="s">
        <v>1147</v>
      </c>
      <c r="E222" s="576" t="s">
        <v>601</v>
      </c>
      <c r="F222" s="492" t="s">
        <v>585</v>
      </c>
      <c r="G222" s="492" t="s">
        <v>1022</v>
      </c>
      <c r="H222" s="492" t="s">
        <v>460</v>
      </c>
      <c r="I222" s="492" t="s">
        <v>1023</v>
      </c>
      <c r="J222" s="492" t="s">
        <v>1024</v>
      </c>
      <c r="K222" s="492" t="s">
        <v>1025</v>
      </c>
      <c r="L222" s="493">
        <v>38.56</v>
      </c>
      <c r="M222" s="493">
        <v>38.56</v>
      </c>
      <c r="N222" s="492">
        <v>1</v>
      </c>
      <c r="O222" s="577">
        <v>1</v>
      </c>
      <c r="P222" s="493">
        <v>38.56</v>
      </c>
      <c r="Q222" s="510">
        <v>1</v>
      </c>
      <c r="R222" s="492">
        <v>1</v>
      </c>
      <c r="S222" s="510">
        <v>1</v>
      </c>
      <c r="T222" s="577">
        <v>1</v>
      </c>
      <c r="U222" s="533">
        <v>1</v>
      </c>
    </row>
    <row r="223" spans="1:21" ht="14.4" customHeight="1" x14ac:dyDescent="0.3">
      <c r="A223" s="491">
        <v>29</v>
      </c>
      <c r="B223" s="492" t="s">
        <v>584</v>
      </c>
      <c r="C223" s="492" t="s">
        <v>588</v>
      </c>
      <c r="D223" s="575" t="s">
        <v>1147</v>
      </c>
      <c r="E223" s="576" t="s">
        <v>601</v>
      </c>
      <c r="F223" s="492" t="s">
        <v>585</v>
      </c>
      <c r="G223" s="492" t="s">
        <v>677</v>
      </c>
      <c r="H223" s="492" t="s">
        <v>507</v>
      </c>
      <c r="I223" s="492" t="s">
        <v>678</v>
      </c>
      <c r="J223" s="492" t="s">
        <v>679</v>
      </c>
      <c r="K223" s="492" t="s">
        <v>680</v>
      </c>
      <c r="L223" s="493">
        <v>16.8</v>
      </c>
      <c r="M223" s="493">
        <v>50.400000000000006</v>
      </c>
      <c r="N223" s="492">
        <v>3</v>
      </c>
      <c r="O223" s="577">
        <v>3</v>
      </c>
      <c r="P223" s="493">
        <v>50.400000000000006</v>
      </c>
      <c r="Q223" s="510">
        <v>1</v>
      </c>
      <c r="R223" s="492">
        <v>3</v>
      </c>
      <c r="S223" s="510">
        <v>1</v>
      </c>
      <c r="T223" s="577">
        <v>3</v>
      </c>
      <c r="U223" s="533">
        <v>1</v>
      </c>
    </row>
    <row r="224" spans="1:21" ht="14.4" customHeight="1" x14ac:dyDescent="0.3">
      <c r="A224" s="491">
        <v>29</v>
      </c>
      <c r="B224" s="492" t="s">
        <v>584</v>
      </c>
      <c r="C224" s="492" t="s">
        <v>588</v>
      </c>
      <c r="D224" s="575" t="s">
        <v>1147</v>
      </c>
      <c r="E224" s="576" t="s">
        <v>601</v>
      </c>
      <c r="F224" s="492" t="s">
        <v>585</v>
      </c>
      <c r="G224" s="492" t="s">
        <v>677</v>
      </c>
      <c r="H224" s="492" t="s">
        <v>507</v>
      </c>
      <c r="I224" s="492" t="s">
        <v>1026</v>
      </c>
      <c r="J224" s="492" t="s">
        <v>679</v>
      </c>
      <c r="K224" s="492" t="s">
        <v>1027</v>
      </c>
      <c r="L224" s="493">
        <v>84.03</v>
      </c>
      <c r="M224" s="493">
        <v>336.12</v>
      </c>
      <c r="N224" s="492">
        <v>4</v>
      </c>
      <c r="O224" s="577">
        <v>4</v>
      </c>
      <c r="P224" s="493">
        <v>336.12</v>
      </c>
      <c r="Q224" s="510">
        <v>1</v>
      </c>
      <c r="R224" s="492">
        <v>4</v>
      </c>
      <c r="S224" s="510">
        <v>1</v>
      </c>
      <c r="T224" s="577">
        <v>4</v>
      </c>
      <c r="U224" s="533">
        <v>1</v>
      </c>
    </row>
    <row r="225" spans="1:21" ht="14.4" customHeight="1" x14ac:dyDescent="0.3">
      <c r="A225" s="491">
        <v>29</v>
      </c>
      <c r="B225" s="492" t="s">
        <v>584</v>
      </c>
      <c r="C225" s="492" t="s">
        <v>588</v>
      </c>
      <c r="D225" s="575" t="s">
        <v>1147</v>
      </c>
      <c r="E225" s="576" t="s">
        <v>601</v>
      </c>
      <c r="F225" s="492" t="s">
        <v>585</v>
      </c>
      <c r="G225" s="492" t="s">
        <v>681</v>
      </c>
      <c r="H225" s="492" t="s">
        <v>507</v>
      </c>
      <c r="I225" s="492" t="s">
        <v>1028</v>
      </c>
      <c r="J225" s="492" t="s">
        <v>1029</v>
      </c>
      <c r="K225" s="492" t="s">
        <v>1030</v>
      </c>
      <c r="L225" s="493">
        <v>1385.62</v>
      </c>
      <c r="M225" s="493">
        <v>1385.62</v>
      </c>
      <c r="N225" s="492">
        <v>1</v>
      </c>
      <c r="O225" s="577">
        <v>1</v>
      </c>
      <c r="P225" s="493">
        <v>1385.62</v>
      </c>
      <c r="Q225" s="510">
        <v>1</v>
      </c>
      <c r="R225" s="492">
        <v>1</v>
      </c>
      <c r="S225" s="510">
        <v>1</v>
      </c>
      <c r="T225" s="577">
        <v>1</v>
      </c>
      <c r="U225" s="533">
        <v>1</v>
      </c>
    </row>
    <row r="226" spans="1:21" ht="14.4" customHeight="1" x14ac:dyDescent="0.3">
      <c r="A226" s="491">
        <v>29</v>
      </c>
      <c r="B226" s="492" t="s">
        <v>584</v>
      </c>
      <c r="C226" s="492" t="s">
        <v>588</v>
      </c>
      <c r="D226" s="575" t="s">
        <v>1147</v>
      </c>
      <c r="E226" s="576" t="s">
        <v>601</v>
      </c>
      <c r="F226" s="492" t="s">
        <v>585</v>
      </c>
      <c r="G226" s="492" t="s">
        <v>692</v>
      </c>
      <c r="H226" s="492" t="s">
        <v>507</v>
      </c>
      <c r="I226" s="492" t="s">
        <v>693</v>
      </c>
      <c r="J226" s="492" t="s">
        <v>526</v>
      </c>
      <c r="K226" s="492" t="s">
        <v>694</v>
      </c>
      <c r="L226" s="493">
        <v>48.42</v>
      </c>
      <c r="M226" s="493">
        <v>48.42</v>
      </c>
      <c r="N226" s="492">
        <v>1</v>
      </c>
      <c r="O226" s="577">
        <v>0.5</v>
      </c>
      <c r="P226" s="493">
        <v>48.42</v>
      </c>
      <c r="Q226" s="510">
        <v>1</v>
      </c>
      <c r="R226" s="492">
        <v>1</v>
      </c>
      <c r="S226" s="510">
        <v>1</v>
      </c>
      <c r="T226" s="577">
        <v>0.5</v>
      </c>
      <c r="U226" s="533">
        <v>1</v>
      </c>
    </row>
    <row r="227" spans="1:21" ht="14.4" customHeight="1" x14ac:dyDescent="0.3">
      <c r="A227" s="491">
        <v>29</v>
      </c>
      <c r="B227" s="492" t="s">
        <v>584</v>
      </c>
      <c r="C227" s="492" t="s">
        <v>588</v>
      </c>
      <c r="D227" s="575" t="s">
        <v>1147</v>
      </c>
      <c r="E227" s="576" t="s">
        <v>601</v>
      </c>
      <c r="F227" s="492" t="s">
        <v>585</v>
      </c>
      <c r="G227" s="492" t="s">
        <v>702</v>
      </c>
      <c r="H227" s="492" t="s">
        <v>460</v>
      </c>
      <c r="I227" s="492" t="s">
        <v>899</v>
      </c>
      <c r="J227" s="492" t="s">
        <v>704</v>
      </c>
      <c r="K227" s="492" t="s">
        <v>900</v>
      </c>
      <c r="L227" s="493">
        <v>173.31</v>
      </c>
      <c r="M227" s="493">
        <v>173.31</v>
      </c>
      <c r="N227" s="492">
        <v>1</v>
      </c>
      <c r="O227" s="577">
        <v>0.5</v>
      </c>
      <c r="P227" s="493">
        <v>173.31</v>
      </c>
      <c r="Q227" s="510">
        <v>1</v>
      </c>
      <c r="R227" s="492">
        <v>1</v>
      </c>
      <c r="S227" s="510">
        <v>1</v>
      </c>
      <c r="T227" s="577">
        <v>0.5</v>
      </c>
      <c r="U227" s="533">
        <v>1</v>
      </c>
    </row>
    <row r="228" spans="1:21" ht="14.4" customHeight="1" x14ac:dyDescent="0.3">
      <c r="A228" s="491">
        <v>29</v>
      </c>
      <c r="B228" s="492" t="s">
        <v>584</v>
      </c>
      <c r="C228" s="492" t="s">
        <v>588</v>
      </c>
      <c r="D228" s="575" t="s">
        <v>1147</v>
      </c>
      <c r="E228" s="576" t="s">
        <v>601</v>
      </c>
      <c r="F228" s="492" t="s">
        <v>585</v>
      </c>
      <c r="G228" s="492" t="s">
        <v>903</v>
      </c>
      <c r="H228" s="492" t="s">
        <v>460</v>
      </c>
      <c r="I228" s="492" t="s">
        <v>1031</v>
      </c>
      <c r="J228" s="492" t="s">
        <v>905</v>
      </c>
      <c r="K228" s="492" t="s">
        <v>1032</v>
      </c>
      <c r="L228" s="493">
        <v>0</v>
      </c>
      <c r="M228" s="493">
        <v>0</v>
      </c>
      <c r="N228" s="492">
        <v>1</v>
      </c>
      <c r="O228" s="577">
        <v>1</v>
      </c>
      <c r="P228" s="493">
        <v>0</v>
      </c>
      <c r="Q228" s="510"/>
      <c r="R228" s="492">
        <v>1</v>
      </c>
      <c r="S228" s="510">
        <v>1</v>
      </c>
      <c r="T228" s="577">
        <v>1</v>
      </c>
      <c r="U228" s="533">
        <v>1</v>
      </c>
    </row>
    <row r="229" spans="1:21" ht="14.4" customHeight="1" x14ac:dyDescent="0.3">
      <c r="A229" s="491">
        <v>29</v>
      </c>
      <c r="B229" s="492" t="s">
        <v>584</v>
      </c>
      <c r="C229" s="492" t="s">
        <v>588</v>
      </c>
      <c r="D229" s="575" t="s">
        <v>1147</v>
      </c>
      <c r="E229" s="576" t="s">
        <v>601</v>
      </c>
      <c r="F229" s="492" t="s">
        <v>585</v>
      </c>
      <c r="G229" s="492" t="s">
        <v>706</v>
      </c>
      <c r="H229" s="492" t="s">
        <v>460</v>
      </c>
      <c r="I229" s="492" t="s">
        <v>707</v>
      </c>
      <c r="J229" s="492" t="s">
        <v>708</v>
      </c>
      <c r="K229" s="492" t="s">
        <v>709</v>
      </c>
      <c r="L229" s="493">
        <v>52.61</v>
      </c>
      <c r="M229" s="493">
        <v>52.61</v>
      </c>
      <c r="N229" s="492">
        <v>1</v>
      </c>
      <c r="O229" s="577">
        <v>1</v>
      </c>
      <c r="P229" s="493">
        <v>52.61</v>
      </c>
      <c r="Q229" s="510">
        <v>1</v>
      </c>
      <c r="R229" s="492">
        <v>1</v>
      </c>
      <c r="S229" s="510">
        <v>1</v>
      </c>
      <c r="T229" s="577">
        <v>1</v>
      </c>
      <c r="U229" s="533">
        <v>1</v>
      </c>
    </row>
    <row r="230" spans="1:21" ht="14.4" customHeight="1" x14ac:dyDescent="0.3">
      <c r="A230" s="491">
        <v>29</v>
      </c>
      <c r="B230" s="492" t="s">
        <v>584</v>
      </c>
      <c r="C230" s="492" t="s">
        <v>588</v>
      </c>
      <c r="D230" s="575" t="s">
        <v>1147</v>
      </c>
      <c r="E230" s="576" t="s">
        <v>601</v>
      </c>
      <c r="F230" s="492" t="s">
        <v>585</v>
      </c>
      <c r="G230" s="492" t="s">
        <v>1033</v>
      </c>
      <c r="H230" s="492" t="s">
        <v>460</v>
      </c>
      <c r="I230" s="492" t="s">
        <v>1034</v>
      </c>
      <c r="J230" s="492" t="s">
        <v>1035</v>
      </c>
      <c r="K230" s="492" t="s">
        <v>1036</v>
      </c>
      <c r="L230" s="493">
        <v>0</v>
      </c>
      <c r="M230" s="493">
        <v>0</v>
      </c>
      <c r="N230" s="492">
        <v>1</v>
      </c>
      <c r="O230" s="577">
        <v>1</v>
      </c>
      <c r="P230" s="493"/>
      <c r="Q230" s="510"/>
      <c r="R230" s="492"/>
      <c r="S230" s="510">
        <v>0</v>
      </c>
      <c r="T230" s="577"/>
      <c r="U230" s="533">
        <v>0</v>
      </c>
    </row>
    <row r="231" spans="1:21" ht="14.4" customHeight="1" x14ac:dyDescent="0.3">
      <c r="A231" s="491">
        <v>29</v>
      </c>
      <c r="B231" s="492" t="s">
        <v>584</v>
      </c>
      <c r="C231" s="492" t="s">
        <v>588</v>
      </c>
      <c r="D231" s="575" t="s">
        <v>1147</v>
      </c>
      <c r="E231" s="576" t="s">
        <v>601</v>
      </c>
      <c r="F231" s="492" t="s">
        <v>585</v>
      </c>
      <c r="G231" s="492" t="s">
        <v>714</v>
      </c>
      <c r="H231" s="492" t="s">
        <v>507</v>
      </c>
      <c r="I231" s="492" t="s">
        <v>569</v>
      </c>
      <c r="J231" s="492" t="s">
        <v>570</v>
      </c>
      <c r="K231" s="492" t="s">
        <v>571</v>
      </c>
      <c r="L231" s="493">
        <v>0</v>
      </c>
      <c r="M231" s="493">
        <v>0</v>
      </c>
      <c r="N231" s="492">
        <v>2</v>
      </c>
      <c r="O231" s="577">
        <v>2</v>
      </c>
      <c r="P231" s="493">
        <v>0</v>
      </c>
      <c r="Q231" s="510"/>
      <c r="R231" s="492">
        <v>2</v>
      </c>
      <c r="S231" s="510">
        <v>1</v>
      </c>
      <c r="T231" s="577">
        <v>2</v>
      </c>
      <c r="U231" s="533">
        <v>1</v>
      </c>
    </row>
    <row r="232" spans="1:21" ht="14.4" customHeight="1" x14ac:dyDescent="0.3">
      <c r="A232" s="491">
        <v>29</v>
      </c>
      <c r="B232" s="492" t="s">
        <v>584</v>
      </c>
      <c r="C232" s="492" t="s">
        <v>588</v>
      </c>
      <c r="D232" s="575" t="s">
        <v>1147</v>
      </c>
      <c r="E232" s="576" t="s">
        <v>601</v>
      </c>
      <c r="F232" s="492" t="s">
        <v>585</v>
      </c>
      <c r="G232" s="492" t="s">
        <v>714</v>
      </c>
      <c r="H232" s="492" t="s">
        <v>507</v>
      </c>
      <c r="I232" s="492" t="s">
        <v>572</v>
      </c>
      <c r="J232" s="492" t="s">
        <v>573</v>
      </c>
      <c r="K232" s="492" t="s">
        <v>574</v>
      </c>
      <c r="L232" s="493">
        <v>76.86</v>
      </c>
      <c r="M232" s="493">
        <v>76.86</v>
      </c>
      <c r="N232" s="492">
        <v>1</v>
      </c>
      <c r="O232" s="577">
        <v>0.5</v>
      </c>
      <c r="P232" s="493">
        <v>76.86</v>
      </c>
      <c r="Q232" s="510">
        <v>1</v>
      </c>
      <c r="R232" s="492">
        <v>1</v>
      </c>
      <c r="S232" s="510">
        <v>1</v>
      </c>
      <c r="T232" s="577">
        <v>0.5</v>
      </c>
      <c r="U232" s="533">
        <v>1</v>
      </c>
    </row>
    <row r="233" spans="1:21" ht="14.4" customHeight="1" x14ac:dyDescent="0.3">
      <c r="A233" s="491">
        <v>29</v>
      </c>
      <c r="B233" s="492" t="s">
        <v>584</v>
      </c>
      <c r="C233" s="492" t="s">
        <v>588</v>
      </c>
      <c r="D233" s="575" t="s">
        <v>1147</v>
      </c>
      <c r="E233" s="576" t="s">
        <v>601</v>
      </c>
      <c r="F233" s="492" t="s">
        <v>585</v>
      </c>
      <c r="G233" s="492" t="s">
        <v>715</v>
      </c>
      <c r="H233" s="492" t="s">
        <v>460</v>
      </c>
      <c r="I233" s="492" t="s">
        <v>812</v>
      </c>
      <c r="J233" s="492" t="s">
        <v>521</v>
      </c>
      <c r="K233" s="492" t="s">
        <v>813</v>
      </c>
      <c r="L233" s="493">
        <v>208.57</v>
      </c>
      <c r="M233" s="493">
        <v>417.14</v>
      </c>
      <c r="N233" s="492">
        <v>2</v>
      </c>
      <c r="O233" s="577">
        <v>0.5</v>
      </c>
      <c r="P233" s="493"/>
      <c r="Q233" s="510">
        <v>0</v>
      </c>
      <c r="R233" s="492"/>
      <c r="S233" s="510">
        <v>0</v>
      </c>
      <c r="T233" s="577"/>
      <c r="U233" s="533">
        <v>0</v>
      </c>
    </row>
    <row r="234" spans="1:21" ht="14.4" customHeight="1" x14ac:dyDescent="0.3">
      <c r="A234" s="491">
        <v>29</v>
      </c>
      <c r="B234" s="492" t="s">
        <v>584</v>
      </c>
      <c r="C234" s="492" t="s">
        <v>588</v>
      </c>
      <c r="D234" s="575" t="s">
        <v>1147</v>
      </c>
      <c r="E234" s="576" t="s">
        <v>601</v>
      </c>
      <c r="F234" s="492" t="s">
        <v>585</v>
      </c>
      <c r="G234" s="492" t="s">
        <v>715</v>
      </c>
      <c r="H234" s="492" t="s">
        <v>460</v>
      </c>
      <c r="I234" s="492" t="s">
        <v>907</v>
      </c>
      <c r="J234" s="492" t="s">
        <v>521</v>
      </c>
      <c r="K234" s="492" t="s">
        <v>908</v>
      </c>
      <c r="L234" s="493">
        <v>99.75</v>
      </c>
      <c r="M234" s="493">
        <v>99.75</v>
      </c>
      <c r="N234" s="492">
        <v>1</v>
      </c>
      <c r="O234" s="577">
        <v>1</v>
      </c>
      <c r="P234" s="493">
        <v>99.75</v>
      </c>
      <c r="Q234" s="510">
        <v>1</v>
      </c>
      <c r="R234" s="492">
        <v>1</v>
      </c>
      <c r="S234" s="510">
        <v>1</v>
      </c>
      <c r="T234" s="577">
        <v>1</v>
      </c>
      <c r="U234" s="533">
        <v>1</v>
      </c>
    </row>
    <row r="235" spans="1:21" ht="14.4" customHeight="1" x14ac:dyDescent="0.3">
      <c r="A235" s="491">
        <v>29</v>
      </c>
      <c r="B235" s="492" t="s">
        <v>584</v>
      </c>
      <c r="C235" s="492" t="s">
        <v>588</v>
      </c>
      <c r="D235" s="575" t="s">
        <v>1147</v>
      </c>
      <c r="E235" s="576" t="s">
        <v>601</v>
      </c>
      <c r="F235" s="492" t="s">
        <v>585</v>
      </c>
      <c r="G235" s="492" t="s">
        <v>715</v>
      </c>
      <c r="H235" s="492" t="s">
        <v>460</v>
      </c>
      <c r="I235" s="492" t="s">
        <v>716</v>
      </c>
      <c r="J235" s="492" t="s">
        <v>521</v>
      </c>
      <c r="K235" s="492" t="s">
        <v>717</v>
      </c>
      <c r="L235" s="493">
        <v>299.24</v>
      </c>
      <c r="M235" s="493">
        <v>3291.6400000000003</v>
      </c>
      <c r="N235" s="492">
        <v>11</v>
      </c>
      <c r="O235" s="577">
        <v>8.5</v>
      </c>
      <c r="P235" s="493">
        <v>2094.6800000000003</v>
      </c>
      <c r="Q235" s="510">
        <v>0.63636363636363635</v>
      </c>
      <c r="R235" s="492">
        <v>7</v>
      </c>
      <c r="S235" s="510">
        <v>0.63636363636363635</v>
      </c>
      <c r="T235" s="577">
        <v>5</v>
      </c>
      <c r="U235" s="533">
        <v>0.58823529411764708</v>
      </c>
    </row>
    <row r="236" spans="1:21" ht="14.4" customHeight="1" x14ac:dyDescent="0.3">
      <c r="A236" s="491">
        <v>29</v>
      </c>
      <c r="B236" s="492" t="s">
        <v>584</v>
      </c>
      <c r="C236" s="492" t="s">
        <v>588</v>
      </c>
      <c r="D236" s="575" t="s">
        <v>1147</v>
      </c>
      <c r="E236" s="576" t="s">
        <v>601</v>
      </c>
      <c r="F236" s="492" t="s">
        <v>585</v>
      </c>
      <c r="G236" s="492" t="s">
        <v>1037</v>
      </c>
      <c r="H236" s="492" t="s">
        <v>460</v>
      </c>
      <c r="I236" s="492" t="s">
        <v>1038</v>
      </c>
      <c r="J236" s="492" t="s">
        <v>1039</v>
      </c>
      <c r="K236" s="492" t="s">
        <v>1040</v>
      </c>
      <c r="L236" s="493">
        <v>139.04</v>
      </c>
      <c r="M236" s="493">
        <v>139.04</v>
      </c>
      <c r="N236" s="492">
        <v>1</v>
      </c>
      <c r="O236" s="577">
        <v>0.5</v>
      </c>
      <c r="P236" s="493">
        <v>139.04</v>
      </c>
      <c r="Q236" s="510">
        <v>1</v>
      </c>
      <c r="R236" s="492">
        <v>1</v>
      </c>
      <c r="S236" s="510">
        <v>1</v>
      </c>
      <c r="T236" s="577">
        <v>0.5</v>
      </c>
      <c r="U236" s="533">
        <v>1</v>
      </c>
    </row>
    <row r="237" spans="1:21" ht="14.4" customHeight="1" x14ac:dyDescent="0.3">
      <c r="A237" s="491">
        <v>29</v>
      </c>
      <c r="B237" s="492" t="s">
        <v>584</v>
      </c>
      <c r="C237" s="492" t="s">
        <v>588</v>
      </c>
      <c r="D237" s="575" t="s">
        <v>1147</v>
      </c>
      <c r="E237" s="576" t="s">
        <v>601</v>
      </c>
      <c r="F237" s="492" t="s">
        <v>585</v>
      </c>
      <c r="G237" s="492" t="s">
        <v>722</v>
      </c>
      <c r="H237" s="492" t="s">
        <v>460</v>
      </c>
      <c r="I237" s="492" t="s">
        <v>1041</v>
      </c>
      <c r="J237" s="492" t="s">
        <v>815</v>
      </c>
      <c r="K237" s="492" t="s">
        <v>1042</v>
      </c>
      <c r="L237" s="493">
        <v>93.96</v>
      </c>
      <c r="M237" s="493">
        <v>93.96</v>
      </c>
      <c r="N237" s="492">
        <v>1</v>
      </c>
      <c r="O237" s="577">
        <v>0.5</v>
      </c>
      <c r="P237" s="493"/>
      <c r="Q237" s="510">
        <v>0</v>
      </c>
      <c r="R237" s="492"/>
      <c r="S237" s="510">
        <v>0</v>
      </c>
      <c r="T237" s="577"/>
      <c r="U237" s="533">
        <v>0</v>
      </c>
    </row>
    <row r="238" spans="1:21" ht="14.4" customHeight="1" x14ac:dyDescent="0.3">
      <c r="A238" s="491">
        <v>29</v>
      </c>
      <c r="B238" s="492" t="s">
        <v>584</v>
      </c>
      <c r="C238" s="492" t="s">
        <v>588</v>
      </c>
      <c r="D238" s="575" t="s">
        <v>1147</v>
      </c>
      <c r="E238" s="576" t="s">
        <v>601</v>
      </c>
      <c r="F238" s="492" t="s">
        <v>585</v>
      </c>
      <c r="G238" s="492" t="s">
        <v>722</v>
      </c>
      <c r="H238" s="492" t="s">
        <v>460</v>
      </c>
      <c r="I238" s="492" t="s">
        <v>723</v>
      </c>
      <c r="J238" s="492" t="s">
        <v>724</v>
      </c>
      <c r="K238" s="492" t="s">
        <v>725</v>
      </c>
      <c r="L238" s="493">
        <v>31.32</v>
      </c>
      <c r="M238" s="493">
        <v>93.960000000000008</v>
      </c>
      <c r="N238" s="492">
        <v>3</v>
      </c>
      <c r="O238" s="577">
        <v>2</v>
      </c>
      <c r="P238" s="493">
        <v>62.64</v>
      </c>
      <c r="Q238" s="510">
        <v>0.66666666666666663</v>
      </c>
      <c r="R238" s="492">
        <v>2</v>
      </c>
      <c r="S238" s="510">
        <v>0.66666666666666663</v>
      </c>
      <c r="T238" s="577">
        <v>1</v>
      </c>
      <c r="U238" s="533">
        <v>0.5</v>
      </c>
    </row>
    <row r="239" spans="1:21" ht="14.4" customHeight="1" x14ac:dyDescent="0.3">
      <c r="A239" s="491">
        <v>29</v>
      </c>
      <c r="B239" s="492" t="s">
        <v>584</v>
      </c>
      <c r="C239" s="492" t="s">
        <v>588</v>
      </c>
      <c r="D239" s="575" t="s">
        <v>1147</v>
      </c>
      <c r="E239" s="576" t="s">
        <v>601</v>
      </c>
      <c r="F239" s="492" t="s">
        <v>585</v>
      </c>
      <c r="G239" s="492" t="s">
        <v>722</v>
      </c>
      <c r="H239" s="492" t="s">
        <v>460</v>
      </c>
      <c r="I239" s="492" t="s">
        <v>1043</v>
      </c>
      <c r="J239" s="492" t="s">
        <v>1044</v>
      </c>
      <c r="K239" s="492" t="s">
        <v>1042</v>
      </c>
      <c r="L239" s="493">
        <v>93.96</v>
      </c>
      <c r="M239" s="493">
        <v>93.96</v>
      </c>
      <c r="N239" s="492">
        <v>1</v>
      </c>
      <c r="O239" s="577">
        <v>1</v>
      </c>
      <c r="P239" s="493"/>
      <c r="Q239" s="510">
        <v>0</v>
      </c>
      <c r="R239" s="492"/>
      <c r="S239" s="510">
        <v>0</v>
      </c>
      <c r="T239" s="577"/>
      <c r="U239" s="533">
        <v>0</v>
      </c>
    </row>
    <row r="240" spans="1:21" ht="14.4" customHeight="1" x14ac:dyDescent="0.3">
      <c r="A240" s="491">
        <v>29</v>
      </c>
      <c r="B240" s="492" t="s">
        <v>584</v>
      </c>
      <c r="C240" s="492" t="s">
        <v>588</v>
      </c>
      <c r="D240" s="575" t="s">
        <v>1147</v>
      </c>
      <c r="E240" s="576" t="s">
        <v>601</v>
      </c>
      <c r="F240" s="492" t="s">
        <v>585</v>
      </c>
      <c r="G240" s="492" t="s">
        <v>1045</v>
      </c>
      <c r="H240" s="492" t="s">
        <v>460</v>
      </c>
      <c r="I240" s="492" t="s">
        <v>1046</v>
      </c>
      <c r="J240" s="492" t="s">
        <v>1047</v>
      </c>
      <c r="K240" s="492" t="s">
        <v>1048</v>
      </c>
      <c r="L240" s="493">
        <v>0</v>
      </c>
      <c r="M240" s="493">
        <v>0</v>
      </c>
      <c r="N240" s="492">
        <v>1</v>
      </c>
      <c r="O240" s="577">
        <v>1</v>
      </c>
      <c r="P240" s="493"/>
      <c r="Q240" s="510"/>
      <c r="R240" s="492"/>
      <c r="S240" s="510">
        <v>0</v>
      </c>
      <c r="T240" s="577"/>
      <c r="U240" s="533">
        <v>0</v>
      </c>
    </row>
    <row r="241" spans="1:21" ht="14.4" customHeight="1" x14ac:dyDescent="0.3">
      <c r="A241" s="491">
        <v>29</v>
      </c>
      <c r="B241" s="492" t="s">
        <v>584</v>
      </c>
      <c r="C241" s="492" t="s">
        <v>588</v>
      </c>
      <c r="D241" s="575" t="s">
        <v>1147</v>
      </c>
      <c r="E241" s="576" t="s">
        <v>601</v>
      </c>
      <c r="F241" s="492" t="s">
        <v>585</v>
      </c>
      <c r="G241" s="492" t="s">
        <v>909</v>
      </c>
      <c r="H241" s="492" t="s">
        <v>460</v>
      </c>
      <c r="I241" s="492" t="s">
        <v>910</v>
      </c>
      <c r="J241" s="492" t="s">
        <v>911</v>
      </c>
      <c r="K241" s="492" t="s">
        <v>912</v>
      </c>
      <c r="L241" s="493">
        <v>50.32</v>
      </c>
      <c r="M241" s="493">
        <v>50.32</v>
      </c>
      <c r="N241" s="492">
        <v>1</v>
      </c>
      <c r="O241" s="577">
        <v>1</v>
      </c>
      <c r="P241" s="493">
        <v>50.32</v>
      </c>
      <c r="Q241" s="510">
        <v>1</v>
      </c>
      <c r="R241" s="492">
        <v>1</v>
      </c>
      <c r="S241" s="510">
        <v>1</v>
      </c>
      <c r="T241" s="577">
        <v>1</v>
      </c>
      <c r="U241" s="533">
        <v>1</v>
      </c>
    </row>
    <row r="242" spans="1:21" ht="14.4" customHeight="1" x14ac:dyDescent="0.3">
      <c r="A242" s="491">
        <v>29</v>
      </c>
      <c r="B242" s="492" t="s">
        <v>584</v>
      </c>
      <c r="C242" s="492" t="s">
        <v>588</v>
      </c>
      <c r="D242" s="575" t="s">
        <v>1147</v>
      </c>
      <c r="E242" s="576" t="s">
        <v>601</v>
      </c>
      <c r="F242" s="492" t="s">
        <v>586</v>
      </c>
      <c r="G242" s="492" t="s">
        <v>726</v>
      </c>
      <c r="H242" s="492" t="s">
        <v>460</v>
      </c>
      <c r="I242" s="492" t="s">
        <v>1049</v>
      </c>
      <c r="J242" s="492" t="s">
        <v>728</v>
      </c>
      <c r="K242" s="492"/>
      <c r="L242" s="493">
        <v>0</v>
      </c>
      <c r="M242" s="493">
        <v>0</v>
      </c>
      <c r="N242" s="492">
        <v>1</v>
      </c>
      <c r="O242" s="577">
        <v>1</v>
      </c>
      <c r="P242" s="493">
        <v>0</v>
      </c>
      <c r="Q242" s="510"/>
      <c r="R242" s="492">
        <v>1</v>
      </c>
      <c r="S242" s="510">
        <v>1</v>
      </c>
      <c r="T242" s="577">
        <v>1</v>
      </c>
      <c r="U242" s="533">
        <v>1</v>
      </c>
    </row>
    <row r="243" spans="1:21" ht="14.4" customHeight="1" x14ac:dyDescent="0.3">
      <c r="A243" s="491">
        <v>29</v>
      </c>
      <c r="B243" s="492" t="s">
        <v>584</v>
      </c>
      <c r="C243" s="492" t="s">
        <v>588</v>
      </c>
      <c r="D243" s="575" t="s">
        <v>1147</v>
      </c>
      <c r="E243" s="576" t="s">
        <v>601</v>
      </c>
      <c r="F243" s="492" t="s">
        <v>586</v>
      </c>
      <c r="G243" s="492" t="s">
        <v>726</v>
      </c>
      <c r="H243" s="492" t="s">
        <v>460</v>
      </c>
      <c r="I243" s="492" t="s">
        <v>1050</v>
      </c>
      <c r="J243" s="492" t="s">
        <v>728</v>
      </c>
      <c r="K243" s="492"/>
      <c r="L243" s="493">
        <v>0</v>
      </c>
      <c r="M243" s="493">
        <v>0</v>
      </c>
      <c r="N243" s="492">
        <v>1</v>
      </c>
      <c r="O243" s="577">
        <v>1</v>
      </c>
      <c r="P243" s="493">
        <v>0</v>
      </c>
      <c r="Q243" s="510"/>
      <c r="R243" s="492">
        <v>1</v>
      </c>
      <c r="S243" s="510">
        <v>1</v>
      </c>
      <c r="T243" s="577">
        <v>1</v>
      </c>
      <c r="U243" s="533">
        <v>1</v>
      </c>
    </row>
    <row r="244" spans="1:21" ht="14.4" customHeight="1" x14ac:dyDescent="0.3">
      <c r="A244" s="491">
        <v>29</v>
      </c>
      <c r="B244" s="492" t="s">
        <v>584</v>
      </c>
      <c r="C244" s="492" t="s">
        <v>588</v>
      </c>
      <c r="D244" s="575" t="s">
        <v>1147</v>
      </c>
      <c r="E244" s="576" t="s">
        <v>601</v>
      </c>
      <c r="F244" s="492" t="s">
        <v>587</v>
      </c>
      <c r="G244" s="492" t="s">
        <v>730</v>
      </c>
      <c r="H244" s="492" t="s">
        <v>460</v>
      </c>
      <c r="I244" s="492" t="s">
        <v>731</v>
      </c>
      <c r="J244" s="492" t="s">
        <v>732</v>
      </c>
      <c r="K244" s="492" t="s">
        <v>733</v>
      </c>
      <c r="L244" s="493">
        <v>25</v>
      </c>
      <c r="M244" s="493">
        <v>25</v>
      </c>
      <c r="N244" s="492">
        <v>1</v>
      </c>
      <c r="O244" s="577">
        <v>1</v>
      </c>
      <c r="P244" s="493">
        <v>25</v>
      </c>
      <c r="Q244" s="510">
        <v>1</v>
      </c>
      <c r="R244" s="492">
        <v>1</v>
      </c>
      <c r="S244" s="510">
        <v>1</v>
      </c>
      <c r="T244" s="577">
        <v>1</v>
      </c>
      <c r="U244" s="533">
        <v>1</v>
      </c>
    </row>
    <row r="245" spans="1:21" ht="14.4" customHeight="1" x14ac:dyDescent="0.3">
      <c r="A245" s="491">
        <v>29</v>
      </c>
      <c r="B245" s="492" t="s">
        <v>584</v>
      </c>
      <c r="C245" s="492" t="s">
        <v>588</v>
      </c>
      <c r="D245" s="575" t="s">
        <v>1147</v>
      </c>
      <c r="E245" s="576" t="s">
        <v>601</v>
      </c>
      <c r="F245" s="492" t="s">
        <v>587</v>
      </c>
      <c r="G245" s="492" t="s">
        <v>730</v>
      </c>
      <c r="H245" s="492" t="s">
        <v>460</v>
      </c>
      <c r="I245" s="492" t="s">
        <v>734</v>
      </c>
      <c r="J245" s="492" t="s">
        <v>732</v>
      </c>
      <c r="K245" s="492" t="s">
        <v>735</v>
      </c>
      <c r="L245" s="493">
        <v>56.25</v>
      </c>
      <c r="M245" s="493">
        <v>225</v>
      </c>
      <c r="N245" s="492">
        <v>4</v>
      </c>
      <c r="O245" s="577">
        <v>3</v>
      </c>
      <c r="P245" s="493">
        <v>112.5</v>
      </c>
      <c r="Q245" s="510">
        <v>0.5</v>
      </c>
      <c r="R245" s="492">
        <v>2</v>
      </c>
      <c r="S245" s="510">
        <v>0.5</v>
      </c>
      <c r="T245" s="577">
        <v>1</v>
      </c>
      <c r="U245" s="533">
        <v>0.33333333333333331</v>
      </c>
    </row>
    <row r="246" spans="1:21" ht="14.4" customHeight="1" x14ac:dyDescent="0.3">
      <c r="A246" s="491">
        <v>29</v>
      </c>
      <c r="B246" s="492" t="s">
        <v>584</v>
      </c>
      <c r="C246" s="492" t="s">
        <v>588</v>
      </c>
      <c r="D246" s="575" t="s">
        <v>1147</v>
      </c>
      <c r="E246" s="576" t="s">
        <v>601</v>
      </c>
      <c r="F246" s="492" t="s">
        <v>587</v>
      </c>
      <c r="G246" s="492" t="s">
        <v>730</v>
      </c>
      <c r="H246" s="492" t="s">
        <v>460</v>
      </c>
      <c r="I246" s="492" t="s">
        <v>736</v>
      </c>
      <c r="J246" s="492" t="s">
        <v>732</v>
      </c>
      <c r="K246" s="492" t="s">
        <v>737</v>
      </c>
      <c r="L246" s="493">
        <v>100</v>
      </c>
      <c r="M246" s="493">
        <v>700</v>
      </c>
      <c r="N246" s="492">
        <v>7</v>
      </c>
      <c r="O246" s="577">
        <v>3</v>
      </c>
      <c r="P246" s="493">
        <v>700</v>
      </c>
      <c r="Q246" s="510">
        <v>1</v>
      </c>
      <c r="R246" s="492">
        <v>7</v>
      </c>
      <c r="S246" s="510">
        <v>1</v>
      </c>
      <c r="T246" s="577">
        <v>3</v>
      </c>
      <c r="U246" s="533">
        <v>1</v>
      </c>
    </row>
    <row r="247" spans="1:21" ht="14.4" customHeight="1" x14ac:dyDescent="0.3">
      <c r="A247" s="491">
        <v>29</v>
      </c>
      <c r="B247" s="492" t="s">
        <v>584</v>
      </c>
      <c r="C247" s="492" t="s">
        <v>588</v>
      </c>
      <c r="D247" s="575" t="s">
        <v>1147</v>
      </c>
      <c r="E247" s="576" t="s">
        <v>601</v>
      </c>
      <c r="F247" s="492" t="s">
        <v>587</v>
      </c>
      <c r="G247" s="492" t="s">
        <v>730</v>
      </c>
      <c r="H247" s="492" t="s">
        <v>460</v>
      </c>
      <c r="I247" s="492" t="s">
        <v>738</v>
      </c>
      <c r="J247" s="492" t="s">
        <v>739</v>
      </c>
      <c r="K247" s="492" t="s">
        <v>740</v>
      </c>
      <c r="L247" s="493">
        <v>156</v>
      </c>
      <c r="M247" s="493">
        <v>780</v>
      </c>
      <c r="N247" s="492">
        <v>5</v>
      </c>
      <c r="O247" s="577">
        <v>3</v>
      </c>
      <c r="P247" s="493">
        <v>780</v>
      </c>
      <c r="Q247" s="510">
        <v>1</v>
      </c>
      <c r="R247" s="492">
        <v>5</v>
      </c>
      <c r="S247" s="510">
        <v>1</v>
      </c>
      <c r="T247" s="577">
        <v>3</v>
      </c>
      <c r="U247" s="533">
        <v>1</v>
      </c>
    </row>
    <row r="248" spans="1:21" ht="14.4" customHeight="1" x14ac:dyDescent="0.3">
      <c r="A248" s="491">
        <v>29</v>
      </c>
      <c r="B248" s="492" t="s">
        <v>584</v>
      </c>
      <c r="C248" s="492" t="s">
        <v>588</v>
      </c>
      <c r="D248" s="575" t="s">
        <v>1147</v>
      </c>
      <c r="E248" s="576" t="s">
        <v>601</v>
      </c>
      <c r="F248" s="492" t="s">
        <v>587</v>
      </c>
      <c r="G248" s="492" t="s">
        <v>730</v>
      </c>
      <c r="H248" s="492" t="s">
        <v>460</v>
      </c>
      <c r="I248" s="492" t="s">
        <v>1051</v>
      </c>
      <c r="J248" s="492" t="s">
        <v>739</v>
      </c>
      <c r="K248" s="492" t="s">
        <v>1052</v>
      </c>
      <c r="L248" s="493">
        <v>6.4</v>
      </c>
      <c r="M248" s="493">
        <v>6.4</v>
      </c>
      <c r="N248" s="492">
        <v>1</v>
      </c>
      <c r="O248" s="577">
        <v>1</v>
      </c>
      <c r="P248" s="493"/>
      <c r="Q248" s="510">
        <v>0</v>
      </c>
      <c r="R248" s="492"/>
      <c r="S248" s="510">
        <v>0</v>
      </c>
      <c r="T248" s="577"/>
      <c r="U248" s="533">
        <v>0</v>
      </c>
    </row>
    <row r="249" spans="1:21" ht="14.4" customHeight="1" x14ac:dyDescent="0.3">
      <c r="A249" s="491">
        <v>29</v>
      </c>
      <c r="B249" s="492" t="s">
        <v>584</v>
      </c>
      <c r="C249" s="492" t="s">
        <v>588</v>
      </c>
      <c r="D249" s="575" t="s">
        <v>1147</v>
      </c>
      <c r="E249" s="576" t="s">
        <v>601</v>
      </c>
      <c r="F249" s="492" t="s">
        <v>587</v>
      </c>
      <c r="G249" s="492" t="s">
        <v>756</v>
      </c>
      <c r="H249" s="492" t="s">
        <v>460</v>
      </c>
      <c r="I249" s="492" t="s">
        <v>757</v>
      </c>
      <c r="J249" s="492" t="s">
        <v>758</v>
      </c>
      <c r="K249" s="492" t="s">
        <v>759</v>
      </c>
      <c r="L249" s="493">
        <v>410</v>
      </c>
      <c r="M249" s="493">
        <v>5740</v>
      </c>
      <c r="N249" s="492">
        <v>14</v>
      </c>
      <c r="O249" s="577">
        <v>14</v>
      </c>
      <c r="P249" s="493">
        <v>4100</v>
      </c>
      <c r="Q249" s="510">
        <v>0.7142857142857143</v>
      </c>
      <c r="R249" s="492">
        <v>10</v>
      </c>
      <c r="S249" s="510">
        <v>0.7142857142857143</v>
      </c>
      <c r="T249" s="577">
        <v>10</v>
      </c>
      <c r="U249" s="533">
        <v>0.7142857142857143</v>
      </c>
    </row>
    <row r="250" spans="1:21" ht="14.4" customHeight="1" x14ac:dyDescent="0.3">
      <c r="A250" s="491">
        <v>29</v>
      </c>
      <c r="B250" s="492" t="s">
        <v>584</v>
      </c>
      <c r="C250" s="492" t="s">
        <v>588</v>
      </c>
      <c r="D250" s="575" t="s">
        <v>1147</v>
      </c>
      <c r="E250" s="576" t="s">
        <v>601</v>
      </c>
      <c r="F250" s="492" t="s">
        <v>587</v>
      </c>
      <c r="G250" s="492" t="s">
        <v>756</v>
      </c>
      <c r="H250" s="492" t="s">
        <v>460</v>
      </c>
      <c r="I250" s="492" t="s">
        <v>760</v>
      </c>
      <c r="J250" s="492" t="s">
        <v>761</v>
      </c>
      <c r="K250" s="492" t="s">
        <v>762</v>
      </c>
      <c r="L250" s="493">
        <v>566</v>
      </c>
      <c r="M250" s="493">
        <v>1132</v>
      </c>
      <c r="N250" s="492">
        <v>2</v>
      </c>
      <c r="O250" s="577">
        <v>2</v>
      </c>
      <c r="P250" s="493">
        <v>1132</v>
      </c>
      <c r="Q250" s="510">
        <v>1</v>
      </c>
      <c r="R250" s="492">
        <v>2</v>
      </c>
      <c r="S250" s="510">
        <v>1</v>
      </c>
      <c r="T250" s="577">
        <v>2</v>
      </c>
      <c r="U250" s="533">
        <v>1</v>
      </c>
    </row>
    <row r="251" spans="1:21" ht="14.4" customHeight="1" x14ac:dyDescent="0.3">
      <c r="A251" s="491">
        <v>29</v>
      </c>
      <c r="B251" s="492" t="s">
        <v>584</v>
      </c>
      <c r="C251" s="492" t="s">
        <v>588</v>
      </c>
      <c r="D251" s="575" t="s">
        <v>1147</v>
      </c>
      <c r="E251" s="576" t="s">
        <v>601</v>
      </c>
      <c r="F251" s="492" t="s">
        <v>587</v>
      </c>
      <c r="G251" s="492" t="s">
        <v>763</v>
      </c>
      <c r="H251" s="492" t="s">
        <v>460</v>
      </c>
      <c r="I251" s="492" t="s">
        <v>1053</v>
      </c>
      <c r="J251" s="492" t="s">
        <v>1054</v>
      </c>
      <c r="K251" s="492" t="s">
        <v>1055</v>
      </c>
      <c r="L251" s="493">
        <v>250</v>
      </c>
      <c r="M251" s="493">
        <v>250</v>
      </c>
      <c r="N251" s="492">
        <v>1</v>
      </c>
      <c r="O251" s="577">
        <v>1</v>
      </c>
      <c r="P251" s="493"/>
      <c r="Q251" s="510">
        <v>0</v>
      </c>
      <c r="R251" s="492"/>
      <c r="S251" s="510">
        <v>0</v>
      </c>
      <c r="T251" s="577"/>
      <c r="U251" s="533">
        <v>0</v>
      </c>
    </row>
    <row r="252" spans="1:21" ht="14.4" customHeight="1" x14ac:dyDescent="0.3">
      <c r="A252" s="491">
        <v>29</v>
      </c>
      <c r="B252" s="492" t="s">
        <v>584</v>
      </c>
      <c r="C252" s="492" t="s">
        <v>588</v>
      </c>
      <c r="D252" s="575" t="s">
        <v>1147</v>
      </c>
      <c r="E252" s="576" t="s">
        <v>601</v>
      </c>
      <c r="F252" s="492" t="s">
        <v>587</v>
      </c>
      <c r="G252" s="492" t="s">
        <v>763</v>
      </c>
      <c r="H252" s="492" t="s">
        <v>460</v>
      </c>
      <c r="I252" s="492" t="s">
        <v>764</v>
      </c>
      <c r="J252" s="492" t="s">
        <v>765</v>
      </c>
      <c r="K252" s="492" t="s">
        <v>766</v>
      </c>
      <c r="L252" s="493">
        <v>50.5</v>
      </c>
      <c r="M252" s="493">
        <v>50.5</v>
      </c>
      <c r="N252" s="492">
        <v>1</v>
      </c>
      <c r="O252" s="577">
        <v>1</v>
      </c>
      <c r="P252" s="493">
        <v>50.5</v>
      </c>
      <c r="Q252" s="510">
        <v>1</v>
      </c>
      <c r="R252" s="492">
        <v>1</v>
      </c>
      <c r="S252" s="510">
        <v>1</v>
      </c>
      <c r="T252" s="577">
        <v>1</v>
      </c>
      <c r="U252" s="533">
        <v>1</v>
      </c>
    </row>
    <row r="253" spans="1:21" ht="14.4" customHeight="1" x14ac:dyDescent="0.3">
      <c r="A253" s="491">
        <v>29</v>
      </c>
      <c r="B253" s="492" t="s">
        <v>584</v>
      </c>
      <c r="C253" s="492" t="s">
        <v>588</v>
      </c>
      <c r="D253" s="575" t="s">
        <v>1147</v>
      </c>
      <c r="E253" s="576" t="s">
        <v>601</v>
      </c>
      <c r="F253" s="492" t="s">
        <v>587</v>
      </c>
      <c r="G253" s="492" t="s">
        <v>763</v>
      </c>
      <c r="H253" s="492" t="s">
        <v>460</v>
      </c>
      <c r="I253" s="492" t="s">
        <v>918</v>
      </c>
      <c r="J253" s="492" t="s">
        <v>765</v>
      </c>
      <c r="K253" s="492" t="s">
        <v>919</v>
      </c>
      <c r="L253" s="493">
        <v>58.5</v>
      </c>
      <c r="M253" s="493">
        <v>58.5</v>
      </c>
      <c r="N253" s="492">
        <v>1</v>
      </c>
      <c r="O253" s="577">
        <v>1</v>
      </c>
      <c r="P253" s="493">
        <v>58.5</v>
      </c>
      <c r="Q253" s="510">
        <v>1</v>
      </c>
      <c r="R253" s="492">
        <v>1</v>
      </c>
      <c r="S253" s="510">
        <v>1</v>
      </c>
      <c r="T253" s="577">
        <v>1</v>
      </c>
      <c r="U253" s="533">
        <v>1</v>
      </c>
    </row>
    <row r="254" spans="1:21" ht="14.4" customHeight="1" x14ac:dyDescent="0.3">
      <c r="A254" s="491">
        <v>29</v>
      </c>
      <c r="B254" s="492" t="s">
        <v>584</v>
      </c>
      <c r="C254" s="492" t="s">
        <v>588</v>
      </c>
      <c r="D254" s="575" t="s">
        <v>1147</v>
      </c>
      <c r="E254" s="576" t="s">
        <v>601</v>
      </c>
      <c r="F254" s="492" t="s">
        <v>587</v>
      </c>
      <c r="G254" s="492" t="s">
        <v>763</v>
      </c>
      <c r="H254" s="492" t="s">
        <v>460</v>
      </c>
      <c r="I254" s="492" t="s">
        <v>923</v>
      </c>
      <c r="J254" s="492" t="s">
        <v>924</v>
      </c>
      <c r="K254" s="492" t="s">
        <v>925</v>
      </c>
      <c r="L254" s="493">
        <v>378.48</v>
      </c>
      <c r="M254" s="493">
        <v>756.96</v>
      </c>
      <c r="N254" s="492">
        <v>2</v>
      </c>
      <c r="O254" s="577">
        <v>2</v>
      </c>
      <c r="P254" s="493">
        <v>378.48</v>
      </c>
      <c r="Q254" s="510">
        <v>0.5</v>
      </c>
      <c r="R254" s="492">
        <v>1</v>
      </c>
      <c r="S254" s="510">
        <v>0.5</v>
      </c>
      <c r="T254" s="577">
        <v>1</v>
      </c>
      <c r="U254" s="533">
        <v>0.5</v>
      </c>
    </row>
    <row r="255" spans="1:21" ht="14.4" customHeight="1" x14ac:dyDescent="0.3">
      <c r="A255" s="491">
        <v>29</v>
      </c>
      <c r="B255" s="492" t="s">
        <v>584</v>
      </c>
      <c r="C255" s="492" t="s">
        <v>588</v>
      </c>
      <c r="D255" s="575" t="s">
        <v>1147</v>
      </c>
      <c r="E255" s="576" t="s">
        <v>601</v>
      </c>
      <c r="F255" s="492" t="s">
        <v>587</v>
      </c>
      <c r="G255" s="492" t="s">
        <v>763</v>
      </c>
      <c r="H255" s="492" t="s">
        <v>460</v>
      </c>
      <c r="I255" s="492" t="s">
        <v>767</v>
      </c>
      <c r="J255" s="492" t="s">
        <v>765</v>
      </c>
      <c r="K255" s="492" t="s">
        <v>768</v>
      </c>
      <c r="L255" s="493">
        <v>58.5</v>
      </c>
      <c r="M255" s="493">
        <v>58.5</v>
      </c>
      <c r="N255" s="492">
        <v>1</v>
      </c>
      <c r="O255" s="577">
        <v>1</v>
      </c>
      <c r="P255" s="493">
        <v>58.5</v>
      </c>
      <c r="Q255" s="510">
        <v>1</v>
      </c>
      <c r="R255" s="492">
        <v>1</v>
      </c>
      <c r="S255" s="510">
        <v>1</v>
      </c>
      <c r="T255" s="577">
        <v>1</v>
      </c>
      <c r="U255" s="533">
        <v>1</v>
      </c>
    </row>
    <row r="256" spans="1:21" ht="14.4" customHeight="1" x14ac:dyDescent="0.3">
      <c r="A256" s="491">
        <v>29</v>
      </c>
      <c r="B256" s="492" t="s">
        <v>584</v>
      </c>
      <c r="C256" s="492" t="s">
        <v>588</v>
      </c>
      <c r="D256" s="575" t="s">
        <v>1147</v>
      </c>
      <c r="E256" s="576" t="s">
        <v>601</v>
      </c>
      <c r="F256" s="492" t="s">
        <v>587</v>
      </c>
      <c r="G256" s="492" t="s">
        <v>763</v>
      </c>
      <c r="H256" s="492" t="s">
        <v>460</v>
      </c>
      <c r="I256" s="492" t="s">
        <v>769</v>
      </c>
      <c r="J256" s="492" t="s">
        <v>770</v>
      </c>
      <c r="K256" s="492" t="s">
        <v>771</v>
      </c>
      <c r="L256" s="493">
        <v>45.52</v>
      </c>
      <c r="M256" s="493">
        <v>45.52</v>
      </c>
      <c r="N256" s="492">
        <v>1</v>
      </c>
      <c r="O256" s="577">
        <v>1</v>
      </c>
      <c r="P256" s="493">
        <v>45.52</v>
      </c>
      <c r="Q256" s="510">
        <v>1</v>
      </c>
      <c r="R256" s="492">
        <v>1</v>
      </c>
      <c r="S256" s="510">
        <v>1</v>
      </c>
      <c r="T256" s="577">
        <v>1</v>
      </c>
      <c r="U256" s="533">
        <v>1</v>
      </c>
    </row>
    <row r="257" spans="1:21" ht="14.4" customHeight="1" x14ac:dyDescent="0.3">
      <c r="A257" s="491">
        <v>29</v>
      </c>
      <c r="B257" s="492" t="s">
        <v>584</v>
      </c>
      <c r="C257" s="492" t="s">
        <v>588</v>
      </c>
      <c r="D257" s="575" t="s">
        <v>1147</v>
      </c>
      <c r="E257" s="576" t="s">
        <v>601</v>
      </c>
      <c r="F257" s="492" t="s">
        <v>587</v>
      </c>
      <c r="G257" s="492" t="s">
        <v>763</v>
      </c>
      <c r="H257" s="492" t="s">
        <v>460</v>
      </c>
      <c r="I257" s="492" t="s">
        <v>772</v>
      </c>
      <c r="J257" s="492" t="s">
        <v>773</v>
      </c>
      <c r="K257" s="492" t="s">
        <v>774</v>
      </c>
      <c r="L257" s="493">
        <v>246.48</v>
      </c>
      <c r="M257" s="493">
        <v>246.48</v>
      </c>
      <c r="N257" s="492">
        <v>1</v>
      </c>
      <c r="O257" s="577">
        <v>1</v>
      </c>
      <c r="P257" s="493">
        <v>246.48</v>
      </c>
      <c r="Q257" s="510">
        <v>1</v>
      </c>
      <c r="R257" s="492">
        <v>1</v>
      </c>
      <c r="S257" s="510">
        <v>1</v>
      </c>
      <c r="T257" s="577">
        <v>1</v>
      </c>
      <c r="U257" s="533">
        <v>1</v>
      </c>
    </row>
    <row r="258" spans="1:21" ht="14.4" customHeight="1" x14ac:dyDescent="0.3">
      <c r="A258" s="491">
        <v>29</v>
      </c>
      <c r="B258" s="492" t="s">
        <v>584</v>
      </c>
      <c r="C258" s="492" t="s">
        <v>588</v>
      </c>
      <c r="D258" s="575" t="s">
        <v>1147</v>
      </c>
      <c r="E258" s="576" t="s">
        <v>601</v>
      </c>
      <c r="F258" s="492" t="s">
        <v>587</v>
      </c>
      <c r="G258" s="492" t="s">
        <v>763</v>
      </c>
      <c r="H258" s="492" t="s">
        <v>460</v>
      </c>
      <c r="I258" s="492" t="s">
        <v>775</v>
      </c>
      <c r="J258" s="492" t="s">
        <v>776</v>
      </c>
      <c r="K258" s="492" t="s">
        <v>777</v>
      </c>
      <c r="L258" s="493">
        <v>97</v>
      </c>
      <c r="M258" s="493">
        <v>194</v>
      </c>
      <c r="N258" s="492">
        <v>2</v>
      </c>
      <c r="O258" s="577">
        <v>2</v>
      </c>
      <c r="P258" s="493">
        <v>194</v>
      </c>
      <c r="Q258" s="510">
        <v>1</v>
      </c>
      <c r="R258" s="492">
        <v>2</v>
      </c>
      <c r="S258" s="510">
        <v>1</v>
      </c>
      <c r="T258" s="577">
        <v>2</v>
      </c>
      <c r="U258" s="533">
        <v>1</v>
      </c>
    </row>
    <row r="259" spans="1:21" ht="14.4" customHeight="1" x14ac:dyDescent="0.3">
      <c r="A259" s="491">
        <v>29</v>
      </c>
      <c r="B259" s="492" t="s">
        <v>584</v>
      </c>
      <c r="C259" s="492" t="s">
        <v>588</v>
      </c>
      <c r="D259" s="575" t="s">
        <v>1147</v>
      </c>
      <c r="E259" s="576" t="s">
        <v>601</v>
      </c>
      <c r="F259" s="492" t="s">
        <v>587</v>
      </c>
      <c r="G259" s="492" t="s">
        <v>799</v>
      </c>
      <c r="H259" s="492" t="s">
        <v>460</v>
      </c>
      <c r="I259" s="492" t="s">
        <v>1056</v>
      </c>
      <c r="J259" s="492" t="s">
        <v>1057</v>
      </c>
      <c r="K259" s="492"/>
      <c r="L259" s="493">
        <v>0</v>
      </c>
      <c r="M259" s="493">
        <v>0</v>
      </c>
      <c r="N259" s="492">
        <v>1</v>
      </c>
      <c r="O259" s="577">
        <v>1</v>
      </c>
      <c r="P259" s="493"/>
      <c r="Q259" s="510"/>
      <c r="R259" s="492"/>
      <c r="S259" s="510">
        <v>0</v>
      </c>
      <c r="T259" s="577"/>
      <c r="U259" s="533">
        <v>0</v>
      </c>
    </row>
    <row r="260" spans="1:21" ht="14.4" customHeight="1" x14ac:dyDescent="0.3">
      <c r="A260" s="491">
        <v>29</v>
      </c>
      <c r="B260" s="492" t="s">
        <v>584</v>
      </c>
      <c r="C260" s="492" t="s">
        <v>588</v>
      </c>
      <c r="D260" s="575" t="s">
        <v>1147</v>
      </c>
      <c r="E260" s="576" t="s">
        <v>601</v>
      </c>
      <c r="F260" s="492" t="s">
        <v>587</v>
      </c>
      <c r="G260" s="492" t="s">
        <v>799</v>
      </c>
      <c r="H260" s="492" t="s">
        <v>460</v>
      </c>
      <c r="I260" s="492" t="s">
        <v>843</v>
      </c>
      <c r="J260" s="492" t="s">
        <v>844</v>
      </c>
      <c r="K260" s="492"/>
      <c r="L260" s="493">
        <v>0</v>
      </c>
      <c r="M260" s="493">
        <v>0</v>
      </c>
      <c r="N260" s="492">
        <v>1</v>
      </c>
      <c r="O260" s="577">
        <v>1</v>
      </c>
      <c r="P260" s="493"/>
      <c r="Q260" s="510"/>
      <c r="R260" s="492"/>
      <c r="S260" s="510">
        <v>0</v>
      </c>
      <c r="T260" s="577"/>
      <c r="U260" s="533">
        <v>0</v>
      </c>
    </row>
    <row r="261" spans="1:21" ht="14.4" customHeight="1" x14ac:dyDescent="0.3">
      <c r="A261" s="491">
        <v>29</v>
      </c>
      <c r="B261" s="492" t="s">
        <v>584</v>
      </c>
      <c r="C261" s="492" t="s">
        <v>588</v>
      </c>
      <c r="D261" s="575" t="s">
        <v>1147</v>
      </c>
      <c r="E261" s="576" t="s">
        <v>600</v>
      </c>
      <c r="F261" s="492" t="s">
        <v>585</v>
      </c>
      <c r="G261" s="492" t="s">
        <v>609</v>
      </c>
      <c r="H261" s="492" t="s">
        <v>507</v>
      </c>
      <c r="I261" s="492" t="s">
        <v>610</v>
      </c>
      <c r="J261" s="492" t="s">
        <v>611</v>
      </c>
      <c r="K261" s="492" t="s">
        <v>612</v>
      </c>
      <c r="L261" s="493">
        <v>154.36000000000001</v>
      </c>
      <c r="M261" s="493">
        <v>2778.4800000000009</v>
      </c>
      <c r="N261" s="492">
        <v>18</v>
      </c>
      <c r="O261" s="577">
        <v>15.5</v>
      </c>
      <c r="P261" s="493">
        <v>2006.6800000000007</v>
      </c>
      <c r="Q261" s="510">
        <v>0.72222222222222221</v>
      </c>
      <c r="R261" s="492">
        <v>13</v>
      </c>
      <c r="S261" s="510">
        <v>0.72222222222222221</v>
      </c>
      <c r="T261" s="577">
        <v>11.5</v>
      </c>
      <c r="U261" s="533">
        <v>0.74193548387096775</v>
      </c>
    </row>
    <row r="262" spans="1:21" ht="14.4" customHeight="1" x14ac:dyDescent="0.3">
      <c r="A262" s="491">
        <v>29</v>
      </c>
      <c r="B262" s="492" t="s">
        <v>584</v>
      </c>
      <c r="C262" s="492" t="s">
        <v>588</v>
      </c>
      <c r="D262" s="575" t="s">
        <v>1147</v>
      </c>
      <c r="E262" s="576" t="s">
        <v>600</v>
      </c>
      <c r="F262" s="492" t="s">
        <v>585</v>
      </c>
      <c r="G262" s="492" t="s">
        <v>609</v>
      </c>
      <c r="H262" s="492" t="s">
        <v>507</v>
      </c>
      <c r="I262" s="492" t="s">
        <v>561</v>
      </c>
      <c r="J262" s="492" t="s">
        <v>562</v>
      </c>
      <c r="K262" s="492" t="s">
        <v>563</v>
      </c>
      <c r="L262" s="493">
        <v>149.52000000000001</v>
      </c>
      <c r="M262" s="493">
        <v>299.04000000000002</v>
      </c>
      <c r="N262" s="492">
        <v>2</v>
      </c>
      <c r="O262" s="577">
        <v>1.5</v>
      </c>
      <c r="P262" s="493">
        <v>149.52000000000001</v>
      </c>
      <c r="Q262" s="510">
        <v>0.5</v>
      </c>
      <c r="R262" s="492">
        <v>1</v>
      </c>
      <c r="S262" s="510">
        <v>0.5</v>
      </c>
      <c r="T262" s="577">
        <v>1</v>
      </c>
      <c r="U262" s="533">
        <v>0.66666666666666663</v>
      </c>
    </row>
    <row r="263" spans="1:21" ht="14.4" customHeight="1" x14ac:dyDescent="0.3">
      <c r="A263" s="491">
        <v>29</v>
      </c>
      <c r="B263" s="492" t="s">
        <v>584</v>
      </c>
      <c r="C263" s="492" t="s">
        <v>588</v>
      </c>
      <c r="D263" s="575" t="s">
        <v>1147</v>
      </c>
      <c r="E263" s="576" t="s">
        <v>600</v>
      </c>
      <c r="F263" s="492" t="s">
        <v>585</v>
      </c>
      <c r="G263" s="492" t="s">
        <v>609</v>
      </c>
      <c r="H263" s="492" t="s">
        <v>507</v>
      </c>
      <c r="I263" s="492" t="s">
        <v>803</v>
      </c>
      <c r="J263" s="492" t="s">
        <v>611</v>
      </c>
      <c r="K263" s="492" t="s">
        <v>804</v>
      </c>
      <c r="L263" s="493">
        <v>225.06</v>
      </c>
      <c r="M263" s="493">
        <v>900.24</v>
      </c>
      <c r="N263" s="492">
        <v>4</v>
      </c>
      <c r="O263" s="577">
        <v>3.5</v>
      </c>
      <c r="P263" s="493">
        <v>225.06</v>
      </c>
      <c r="Q263" s="510">
        <v>0.25</v>
      </c>
      <c r="R263" s="492">
        <v>1</v>
      </c>
      <c r="S263" s="510">
        <v>0.25</v>
      </c>
      <c r="T263" s="577">
        <v>1</v>
      </c>
      <c r="U263" s="533">
        <v>0.2857142857142857</v>
      </c>
    </row>
    <row r="264" spans="1:21" ht="14.4" customHeight="1" x14ac:dyDescent="0.3">
      <c r="A264" s="491">
        <v>29</v>
      </c>
      <c r="B264" s="492" t="s">
        <v>584</v>
      </c>
      <c r="C264" s="492" t="s">
        <v>588</v>
      </c>
      <c r="D264" s="575" t="s">
        <v>1147</v>
      </c>
      <c r="E264" s="576" t="s">
        <v>600</v>
      </c>
      <c r="F264" s="492" t="s">
        <v>585</v>
      </c>
      <c r="G264" s="492" t="s">
        <v>620</v>
      </c>
      <c r="H264" s="492" t="s">
        <v>460</v>
      </c>
      <c r="I264" s="492" t="s">
        <v>621</v>
      </c>
      <c r="J264" s="492" t="s">
        <v>622</v>
      </c>
      <c r="K264" s="492" t="s">
        <v>623</v>
      </c>
      <c r="L264" s="493">
        <v>0</v>
      </c>
      <c r="M264" s="493">
        <v>0</v>
      </c>
      <c r="N264" s="492">
        <v>1</v>
      </c>
      <c r="O264" s="577">
        <v>1</v>
      </c>
      <c r="P264" s="493"/>
      <c r="Q264" s="510"/>
      <c r="R264" s="492"/>
      <c r="S264" s="510">
        <v>0</v>
      </c>
      <c r="T264" s="577"/>
      <c r="U264" s="533">
        <v>0</v>
      </c>
    </row>
    <row r="265" spans="1:21" ht="14.4" customHeight="1" x14ac:dyDescent="0.3">
      <c r="A265" s="491">
        <v>29</v>
      </c>
      <c r="B265" s="492" t="s">
        <v>584</v>
      </c>
      <c r="C265" s="492" t="s">
        <v>588</v>
      </c>
      <c r="D265" s="575" t="s">
        <v>1147</v>
      </c>
      <c r="E265" s="576" t="s">
        <v>600</v>
      </c>
      <c r="F265" s="492" t="s">
        <v>585</v>
      </c>
      <c r="G265" s="492" t="s">
        <v>855</v>
      </c>
      <c r="H265" s="492" t="s">
        <v>460</v>
      </c>
      <c r="I265" s="492" t="s">
        <v>1058</v>
      </c>
      <c r="J265" s="492" t="s">
        <v>857</v>
      </c>
      <c r="K265" s="492" t="s">
        <v>1059</v>
      </c>
      <c r="L265" s="493">
        <v>0</v>
      </c>
      <c r="M265" s="493">
        <v>0</v>
      </c>
      <c r="N265" s="492">
        <v>2</v>
      </c>
      <c r="O265" s="577">
        <v>1</v>
      </c>
      <c r="P265" s="493">
        <v>0</v>
      </c>
      <c r="Q265" s="510"/>
      <c r="R265" s="492">
        <v>2</v>
      </c>
      <c r="S265" s="510">
        <v>1</v>
      </c>
      <c r="T265" s="577">
        <v>1</v>
      </c>
      <c r="U265" s="533">
        <v>1</v>
      </c>
    </row>
    <row r="266" spans="1:21" ht="14.4" customHeight="1" x14ac:dyDescent="0.3">
      <c r="A266" s="491">
        <v>29</v>
      </c>
      <c r="B266" s="492" t="s">
        <v>584</v>
      </c>
      <c r="C266" s="492" t="s">
        <v>588</v>
      </c>
      <c r="D266" s="575" t="s">
        <v>1147</v>
      </c>
      <c r="E266" s="576" t="s">
        <v>600</v>
      </c>
      <c r="F266" s="492" t="s">
        <v>585</v>
      </c>
      <c r="G266" s="492" t="s">
        <v>845</v>
      </c>
      <c r="H266" s="492" t="s">
        <v>460</v>
      </c>
      <c r="I266" s="492" t="s">
        <v>1060</v>
      </c>
      <c r="J266" s="492" t="s">
        <v>847</v>
      </c>
      <c r="K266" s="492" t="s">
        <v>629</v>
      </c>
      <c r="L266" s="493">
        <v>170.52</v>
      </c>
      <c r="M266" s="493">
        <v>341.04</v>
      </c>
      <c r="N266" s="492">
        <v>2</v>
      </c>
      <c r="O266" s="577">
        <v>1</v>
      </c>
      <c r="P266" s="493">
        <v>341.04</v>
      </c>
      <c r="Q266" s="510">
        <v>1</v>
      </c>
      <c r="R266" s="492">
        <v>2</v>
      </c>
      <c r="S266" s="510">
        <v>1</v>
      </c>
      <c r="T266" s="577">
        <v>1</v>
      </c>
      <c r="U266" s="533">
        <v>1</v>
      </c>
    </row>
    <row r="267" spans="1:21" ht="14.4" customHeight="1" x14ac:dyDescent="0.3">
      <c r="A267" s="491">
        <v>29</v>
      </c>
      <c r="B267" s="492" t="s">
        <v>584</v>
      </c>
      <c r="C267" s="492" t="s">
        <v>588</v>
      </c>
      <c r="D267" s="575" t="s">
        <v>1147</v>
      </c>
      <c r="E267" s="576" t="s">
        <v>600</v>
      </c>
      <c r="F267" s="492" t="s">
        <v>585</v>
      </c>
      <c r="G267" s="492" t="s">
        <v>845</v>
      </c>
      <c r="H267" s="492" t="s">
        <v>460</v>
      </c>
      <c r="I267" s="492" t="s">
        <v>1061</v>
      </c>
      <c r="J267" s="492" t="s">
        <v>847</v>
      </c>
      <c r="K267" s="492" t="s">
        <v>1062</v>
      </c>
      <c r="L267" s="493">
        <v>0</v>
      </c>
      <c r="M267" s="493">
        <v>0</v>
      </c>
      <c r="N267" s="492">
        <v>1</v>
      </c>
      <c r="O267" s="577">
        <v>1</v>
      </c>
      <c r="P267" s="493">
        <v>0</v>
      </c>
      <c r="Q267" s="510"/>
      <c r="R267" s="492">
        <v>1</v>
      </c>
      <c r="S267" s="510">
        <v>1</v>
      </c>
      <c r="T267" s="577">
        <v>1</v>
      </c>
      <c r="U267" s="533">
        <v>1</v>
      </c>
    </row>
    <row r="268" spans="1:21" ht="14.4" customHeight="1" x14ac:dyDescent="0.3">
      <c r="A268" s="491">
        <v>29</v>
      </c>
      <c r="B268" s="492" t="s">
        <v>584</v>
      </c>
      <c r="C268" s="492" t="s">
        <v>588</v>
      </c>
      <c r="D268" s="575" t="s">
        <v>1147</v>
      </c>
      <c r="E268" s="576" t="s">
        <v>600</v>
      </c>
      <c r="F268" s="492" t="s">
        <v>585</v>
      </c>
      <c r="G268" s="492" t="s">
        <v>845</v>
      </c>
      <c r="H268" s="492" t="s">
        <v>460</v>
      </c>
      <c r="I268" s="492" t="s">
        <v>846</v>
      </c>
      <c r="J268" s="492" t="s">
        <v>847</v>
      </c>
      <c r="K268" s="492" t="s">
        <v>629</v>
      </c>
      <c r="L268" s="493">
        <v>170.52</v>
      </c>
      <c r="M268" s="493">
        <v>1534.68</v>
      </c>
      <c r="N268" s="492">
        <v>9</v>
      </c>
      <c r="O268" s="577">
        <v>8.5</v>
      </c>
      <c r="P268" s="493">
        <v>852.6</v>
      </c>
      <c r="Q268" s="510">
        <v>0.55555555555555558</v>
      </c>
      <c r="R268" s="492">
        <v>5</v>
      </c>
      <c r="S268" s="510">
        <v>0.55555555555555558</v>
      </c>
      <c r="T268" s="577">
        <v>4.5</v>
      </c>
      <c r="U268" s="533">
        <v>0.52941176470588236</v>
      </c>
    </row>
    <row r="269" spans="1:21" ht="14.4" customHeight="1" x14ac:dyDescent="0.3">
      <c r="A269" s="491">
        <v>29</v>
      </c>
      <c r="B269" s="492" t="s">
        <v>584</v>
      </c>
      <c r="C269" s="492" t="s">
        <v>588</v>
      </c>
      <c r="D269" s="575" t="s">
        <v>1147</v>
      </c>
      <c r="E269" s="576" t="s">
        <v>600</v>
      </c>
      <c r="F269" s="492" t="s">
        <v>585</v>
      </c>
      <c r="G269" s="492" t="s">
        <v>632</v>
      </c>
      <c r="H269" s="492" t="s">
        <v>460</v>
      </c>
      <c r="I269" s="492" t="s">
        <v>1063</v>
      </c>
      <c r="J269" s="492" t="s">
        <v>634</v>
      </c>
      <c r="K269" s="492" t="s">
        <v>1064</v>
      </c>
      <c r="L269" s="493">
        <v>42.05</v>
      </c>
      <c r="M269" s="493">
        <v>42.05</v>
      </c>
      <c r="N269" s="492">
        <v>1</v>
      </c>
      <c r="O269" s="577">
        <v>1</v>
      </c>
      <c r="P269" s="493">
        <v>42.05</v>
      </c>
      <c r="Q269" s="510">
        <v>1</v>
      </c>
      <c r="R269" s="492">
        <v>1</v>
      </c>
      <c r="S269" s="510">
        <v>1</v>
      </c>
      <c r="T269" s="577">
        <v>1</v>
      </c>
      <c r="U269" s="533">
        <v>1</v>
      </c>
    </row>
    <row r="270" spans="1:21" ht="14.4" customHeight="1" x14ac:dyDescent="0.3">
      <c r="A270" s="491">
        <v>29</v>
      </c>
      <c r="B270" s="492" t="s">
        <v>584</v>
      </c>
      <c r="C270" s="492" t="s">
        <v>588</v>
      </c>
      <c r="D270" s="575" t="s">
        <v>1147</v>
      </c>
      <c r="E270" s="576" t="s">
        <v>600</v>
      </c>
      <c r="F270" s="492" t="s">
        <v>585</v>
      </c>
      <c r="G270" s="492" t="s">
        <v>871</v>
      </c>
      <c r="H270" s="492" t="s">
        <v>460</v>
      </c>
      <c r="I270" s="492" t="s">
        <v>1065</v>
      </c>
      <c r="J270" s="492" t="s">
        <v>873</v>
      </c>
      <c r="K270" s="492" t="s">
        <v>1066</v>
      </c>
      <c r="L270" s="493">
        <v>159.16999999999999</v>
      </c>
      <c r="M270" s="493">
        <v>159.16999999999999</v>
      </c>
      <c r="N270" s="492">
        <v>1</v>
      </c>
      <c r="O270" s="577">
        <v>0.5</v>
      </c>
      <c r="P270" s="493">
        <v>159.16999999999999</v>
      </c>
      <c r="Q270" s="510">
        <v>1</v>
      </c>
      <c r="R270" s="492">
        <v>1</v>
      </c>
      <c r="S270" s="510">
        <v>1</v>
      </c>
      <c r="T270" s="577">
        <v>0.5</v>
      </c>
      <c r="U270" s="533">
        <v>1</v>
      </c>
    </row>
    <row r="271" spans="1:21" ht="14.4" customHeight="1" x14ac:dyDescent="0.3">
      <c r="A271" s="491">
        <v>29</v>
      </c>
      <c r="B271" s="492" t="s">
        <v>584</v>
      </c>
      <c r="C271" s="492" t="s">
        <v>588</v>
      </c>
      <c r="D271" s="575" t="s">
        <v>1147</v>
      </c>
      <c r="E271" s="576" t="s">
        <v>600</v>
      </c>
      <c r="F271" s="492" t="s">
        <v>585</v>
      </c>
      <c r="G271" s="492" t="s">
        <v>1067</v>
      </c>
      <c r="H271" s="492" t="s">
        <v>460</v>
      </c>
      <c r="I271" s="492" t="s">
        <v>1068</v>
      </c>
      <c r="J271" s="492" t="s">
        <v>1069</v>
      </c>
      <c r="K271" s="492" t="s">
        <v>1070</v>
      </c>
      <c r="L271" s="493">
        <v>42.51</v>
      </c>
      <c r="M271" s="493">
        <v>42.51</v>
      </c>
      <c r="N271" s="492">
        <v>1</v>
      </c>
      <c r="O271" s="577">
        <v>1</v>
      </c>
      <c r="P271" s="493">
        <v>42.51</v>
      </c>
      <c r="Q271" s="510">
        <v>1</v>
      </c>
      <c r="R271" s="492">
        <v>1</v>
      </c>
      <c r="S271" s="510">
        <v>1</v>
      </c>
      <c r="T271" s="577">
        <v>1</v>
      </c>
      <c r="U271" s="533">
        <v>1</v>
      </c>
    </row>
    <row r="272" spans="1:21" ht="14.4" customHeight="1" x14ac:dyDescent="0.3">
      <c r="A272" s="491">
        <v>29</v>
      </c>
      <c r="B272" s="492" t="s">
        <v>584</v>
      </c>
      <c r="C272" s="492" t="s">
        <v>588</v>
      </c>
      <c r="D272" s="575" t="s">
        <v>1147</v>
      </c>
      <c r="E272" s="576" t="s">
        <v>600</v>
      </c>
      <c r="F272" s="492" t="s">
        <v>585</v>
      </c>
      <c r="G272" s="492" t="s">
        <v>640</v>
      </c>
      <c r="H272" s="492" t="s">
        <v>460</v>
      </c>
      <c r="I272" s="492" t="s">
        <v>641</v>
      </c>
      <c r="J272" s="492" t="s">
        <v>642</v>
      </c>
      <c r="K272" s="492" t="s">
        <v>643</v>
      </c>
      <c r="L272" s="493">
        <v>107.27</v>
      </c>
      <c r="M272" s="493">
        <v>107.27</v>
      </c>
      <c r="N272" s="492">
        <v>1</v>
      </c>
      <c r="O272" s="577">
        <v>0.5</v>
      </c>
      <c r="P272" s="493"/>
      <c r="Q272" s="510">
        <v>0</v>
      </c>
      <c r="R272" s="492"/>
      <c r="S272" s="510">
        <v>0</v>
      </c>
      <c r="T272" s="577"/>
      <c r="U272" s="533">
        <v>0</v>
      </c>
    </row>
    <row r="273" spans="1:21" ht="14.4" customHeight="1" x14ac:dyDescent="0.3">
      <c r="A273" s="491">
        <v>29</v>
      </c>
      <c r="B273" s="492" t="s">
        <v>584</v>
      </c>
      <c r="C273" s="492" t="s">
        <v>588</v>
      </c>
      <c r="D273" s="575" t="s">
        <v>1147</v>
      </c>
      <c r="E273" s="576" t="s">
        <v>600</v>
      </c>
      <c r="F273" s="492" t="s">
        <v>585</v>
      </c>
      <c r="G273" s="492" t="s">
        <v>1071</v>
      </c>
      <c r="H273" s="492" t="s">
        <v>460</v>
      </c>
      <c r="I273" s="492" t="s">
        <v>1072</v>
      </c>
      <c r="J273" s="492" t="s">
        <v>1073</v>
      </c>
      <c r="K273" s="492" t="s">
        <v>1074</v>
      </c>
      <c r="L273" s="493">
        <v>33</v>
      </c>
      <c r="M273" s="493">
        <v>33</v>
      </c>
      <c r="N273" s="492">
        <v>1</v>
      </c>
      <c r="O273" s="577">
        <v>1</v>
      </c>
      <c r="P273" s="493">
        <v>33</v>
      </c>
      <c r="Q273" s="510">
        <v>1</v>
      </c>
      <c r="R273" s="492">
        <v>1</v>
      </c>
      <c r="S273" s="510">
        <v>1</v>
      </c>
      <c r="T273" s="577">
        <v>1</v>
      </c>
      <c r="U273" s="533">
        <v>1</v>
      </c>
    </row>
    <row r="274" spans="1:21" ht="14.4" customHeight="1" x14ac:dyDescent="0.3">
      <c r="A274" s="491">
        <v>29</v>
      </c>
      <c r="B274" s="492" t="s">
        <v>584</v>
      </c>
      <c r="C274" s="492" t="s">
        <v>588</v>
      </c>
      <c r="D274" s="575" t="s">
        <v>1147</v>
      </c>
      <c r="E274" s="576" t="s">
        <v>600</v>
      </c>
      <c r="F274" s="492" t="s">
        <v>585</v>
      </c>
      <c r="G274" s="492" t="s">
        <v>648</v>
      </c>
      <c r="H274" s="492" t="s">
        <v>460</v>
      </c>
      <c r="I274" s="492" t="s">
        <v>649</v>
      </c>
      <c r="J274" s="492" t="s">
        <v>519</v>
      </c>
      <c r="K274" s="492" t="s">
        <v>650</v>
      </c>
      <c r="L274" s="493">
        <v>48.09</v>
      </c>
      <c r="M274" s="493">
        <v>721.35000000000014</v>
      </c>
      <c r="N274" s="492">
        <v>15</v>
      </c>
      <c r="O274" s="577">
        <v>12</v>
      </c>
      <c r="P274" s="493">
        <v>288.54000000000002</v>
      </c>
      <c r="Q274" s="510">
        <v>0.39999999999999997</v>
      </c>
      <c r="R274" s="492">
        <v>6</v>
      </c>
      <c r="S274" s="510">
        <v>0.4</v>
      </c>
      <c r="T274" s="577">
        <v>4.5</v>
      </c>
      <c r="U274" s="533">
        <v>0.375</v>
      </c>
    </row>
    <row r="275" spans="1:21" ht="14.4" customHeight="1" x14ac:dyDescent="0.3">
      <c r="A275" s="491">
        <v>29</v>
      </c>
      <c r="B275" s="492" t="s">
        <v>584</v>
      </c>
      <c r="C275" s="492" t="s">
        <v>588</v>
      </c>
      <c r="D275" s="575" t="s">
        <v>1147</v>
      </c>
      <c r="E275" s="576" t="s">
        <v>600</v>
      </c>
      <c r="F275" s="492" t="s">
        <v>585</v>
      </c>
      <c r="G275" s="492" t="s">
        <v>887</v>
      </c>
      <c r="H275" s="492" t="s">
        <v>460</v>
      </c>
      <c r="I275" s="492" t="s">
        <v>888</v>
      </c>
      <c r="J275" s="492" t="s">
        <v>889</v>
      </c>
      <c r="K275" s="492" t="s">
        <v>890</v>
      </c>
      <c r="L275" s="493">
        <v>0</v>
      </c>
      <c r="M275" s="493">
        <v>0</v>
      </c>
      <c r="N275" s="492">
        <v>1</v>
      </c>
      <c r="O275" s="577">
        <v>0.5</v>
      </c>
      <c r="P275" s="493"/>
      <c r="Q275" s="510"/>
      <c r="R275" s="492"/>
      <c r="S275" s="510">
        <v>0</v>
      </c>
      <c r="T275" s="577"/>
      <c r="U275" s="533">
        <v>0</v>
      </c>
    </row>
    <row r="276" spans="1:21" ht="14.4" customHeight="1" x14ac:dyDescent="0.3">
      <c r="A276" s="491">
        <v>29</v>
      </c>
      <c r="B276" s="492" t="s">
        <v>584</v>
      </c>
      <c r="C276" s="492" t="s">
        <v>588</v>
      </c>
      <c r="D276" s="575" t="s">
        <v>1147</v>
      </c>
      <c r="E276" s="576" t="s">
        <v>600</v>
      </c>
      <c r="F276" s="492" t="s">
        <v>585</v>
      </c>
      <c r="G276" s="492" t="s">
        <v>887</v>
      </c>
      <c r="H276" s="492" t="s">
        <v>460</v>
      </c>
      <c r="I276" s="492" t="s">
        <v>891</v>
      </c>
      <c r="J276" s="492" t="s">
        <v>889</v>
      </c>
      <c r="K276" s="492" t="s">
        <v>892</v>
      </c>
      <c r="L276" s="493">
        <v>0</v>
      </c>
      <c r="M276" s="493">
        <v>0</v>
      </c>
      <c r="N276" s="492">
        <v>1</v>
      </c>
      <c r="O276" s="577">
        <v>0.5</v>
      </c>
      <c r="P276" s="493">
        <v>0</v>
      </c>
      <c r="Q276" s="510"/>
      <c r="R276" s="492">
        <v>1</v>
      </c>
      <c r="S276" s="510">
        <v>1</v>
      </c>
      <c r="T276" s="577">
        <v>0.5</v>
      </c>
      <c r="U276" s="533">
        <v>1</v>
      </c>
    </row>
    <row r="277" spans="1:21" ht="14.4" customHeight="1" x14ac:dyDescent="0.3">
      <c r="A277" s="491">
        <v>29</v>
      </c>
      <c r="B277" s="492" t="s">
        <v>584</v>
      </c>
      <c r="C277" s="492" t="s">
        <v>588</v>
      </c>
      <c r="D277" s="575" t="s">
        <v>1147</v>
      </c>
      <c r="E277" s="576" t="s">
        <v>600</v>
      </c>
      <c r="F277" s="492" t="s">
        <v>585</v>
      </c>
      <c r="G277" s="492" t="s">
        <v>887</v>
      </c>
      <c r="H277" s="492" t="s">
        <v>460</v>
      </c>
      <c r="I277" s="492" t="s">
        <v>1075</v>
      </c>
      <c r="J277" s="492" t="s">
        <v>889</v>
      </c>
      <c r="K277" s="492" t="s">
        <v>1076</v>
      </c>
      <c r="L277" s="493">
        <v>0</v>
      </c>
      <c r="M277" s="493">
        <v>0</v>
      </c>
      <c r="N277" s="492">
        <v>1</v>
      </c>
      <c r="O277" s="577">
        <v>0.5</v>
      </c>
      <c r="P277" s="493"/>
      <c r="Q277" s="510"/>
      <c r="R277" s="492"/>
      <c r="S277" s="510">
        <v>0</v>
      </c>
      <c r="T277" s="577"/>
      <c r="U277" s="533">
        <v>0</v>
      </c>
    </row>
    <row r="278" spans="1:21" ht="14.4" customHeight="1" x14ac:dyDescent="0.3">
      <c r="A278" s="491">
        <v>29</v>
      </c>
      <c r="B278" s="492" t="s">
        <v>584</v>
      </c>
      <c r="C278" s="492" t="s">
        <v>588</v>
      </c>
      <c r="D278" s="575" t="s">
        <v>1147</v>
      </c>
      <c r="E278" s="576" t="s">
        <v>600</v>
      </c>
      <c r="F278" s="492" t="s">
        <v>585</v>
      </c>
      <c r="G278" s="492" t="s">
        <v>654</v>
      </c>
      <c r="H278" s="492" t="s">
        <v>460</v>
      </c>
      <c r="I278" s="492" t="s">
        <v>658</v>
      </c>
      <c r="J278" s="492" t="s">
        <v>656</v>
      </c>
      <c r="K278" s="492" t="s">
        <v>659</v>
      </c>
      <c r="L278" s="493">
        <v>114</v>
      </c>
      <c r="M278" s="493">
        <v>228</v>
      </c>
      <c r="N278" s="492">
        <v>2</v>
      </c>
      <c r="O278" s="577">
        <v>2</v>
      </c>
      <c r="P278" s="493">
        <v>228</v>
      </c>
      <c r="Q278" s="510">
        <v>1</v>
      </c>
      <c r="R278" s="492">
        <v>2</v>
      </c>
      <c r="S278" s="510">
        <v>1</v>
      </c>
      <c r="T278" s="577">
        <v>2</v>
      </c>
      <c r="U278" s="533">
        <v>1</v>
      </c>
    </row>
    <row r="279" spans="1:21" ht="14.4" customHeight="1" x14ac:dyDescent="0.3">
      <c r="A279" s="491">
        <v>29</v>
      </c>
      <c r="B279" s="492" t="s">
        <v>584</v>
      </c>
      <c r="C279" s="492" t="s">
        <v>588</v>
      </c>
      <c r="D279" s="575" t="s">
        <v>1147</v>
      </c>
      <c r="E279" s="576" t="s">
        <v>600</v>
      </c>
      <c r="F279" s="492" t="s">
        <v>585</v>
      </c>
      <c r="G279" s="492" t="s">
        <v>666</v>
      </c>
      <c r="H279" s="492" t="s">
        <v>460</v>
      </c>
      <c r="I279" s="492" t="s">
        <v>1077</v>
      </c>
      <c r="J279" s="492" t="s">
        <v>668</v>
      </c>
      <c r="K279" s="492" t="s">
        <v>952</v>
      </c>
      <c r="L279" s="493">
        <v>132.97999999999999</v>
      </c>
      <c r="M279" s="493">
        <v>531.91999999999996</v>
      </c>
      <c r="N279" s="492">
        <v>4</v>
      </c>
      <c r="O279" s="577">
        <v>3</v>
      </c>
      <c r="P279" s="493">
        <v>398.93999999999994</v>
      </c>
      <c r="Q279" s="510">
        <v>0.75</v>
      </c>
      <c r="R279" s="492">
        <v>3</v>
      </c>
      <c r="S279" s="510">
        <v>0.75</v>
      </c>
      <c r="T279" s="577">
        <v>2</v>
      </c>
      <c r="U279" s="533">
        <v>0.66666666666666663</v>
      </c>
    </row>
    <row r="280" spans="1:21" ht="14.4" customHeight="1" x14ac:dyDescent="0.3">
      <c r="A280" s="491">
        <v>29</v>
      </c>
      <c r="B280" s="492" t="s">
        <v>584</v>
      </c>
      <c r="C280" s="492" t="s">
        <v>588</v>
      </c>
      <c r="D280" s="575" t="s">
        <v>1147</v>
      </c>
      <c r="E280" s="576" t="s">
        <v>600</v>
      </c>
      <c r="F280" s="492" t="s">
        <v>585</v>
      </c>
      <c r="G280" s="492" t="s">
        <v>666</v>
      </c>
      <c r="H280" s="492" t="s">
        <v>460</v>
      </c>
      <c r="I280" s="492" t="s">
        <v>951</v>
      </c>
      <c r="J280" s="492" t="s">
        <v>668</v>
      </c>
      <c r="K280" s="492" t="s">
        <v>952</v>
      </c>
      <c r="L280" s="493">
        <v>132.97999999999999</v>
      </c>
      <c r="M280" s="493">
        <v>132.97999999999999</v>
      </c>
      <c r="N280" s="492">
        <v>1</v>
      </c>
      <c r="O280" s="577">
        <v>0.5</v>
      </c>
      <c r="P280" s="493"/>
      <c r="Q280" s="510">
        <v>0</v>
      </c>
      <c r="R280" s="492"/>
      <c r="S280" s="510">
        <v>0</v>
      </c>
      <c r="T280" s="577"/>
      <c r="U280" s="533">
        <v>0</v>
      </c>
    </row>
    <row r="281" spans="1:21" ht="14.4" customHeight="1" x14ac:dyDescent="0.3">
      <c r="A281" s="491">
        <v>29</v>
      </c>
      <c r="B281" s="492" t="s">
        <v>584</v>
      </c>
      <c r="C281" s="492" t="s">
        <v>588</v>
      </c>
      <c r="D281" s="575" t="s">
        <v>1147</v>
      </c>
      <c r="E281" s="576" t="s">
        <v>600</v>
      </c>
      <c r="F281" s="492" t="s">
        <v>585</v>
      </c>
      <c r="G281" s="492" t="s">
        <v>670</v>
      </c>
      <c r="H281" s="492" t="s">
        <v>460</v>
      </c>
      <c r="I281" s="492" t="s">
        <v>671</v>
      </c>
      <c r="J281" s="492" t="s">
        <v>524</v>
      </c>
      <c r="K281" s="492" t="s">
        <v>672</v>
      </c>
      <c r="L281" s="493">
        <v>61.97</v>
      </c>
      <c r="M281" s="493">
        <v>929.55000000000018</v>
      </c>
      <c r="N281" s="492">
        <v>15</v>
      </c>
      <c r="O281" s="577">
        <v>13.5</v>
      </c>
      <c r="P281" s="493">
        <v>805.61000000000013</v>
      </c>
      <c r="Q281" s="510">
        <v>0.86666666666666659</v>
      </c>
      <c r="R281" s="492">
        <v>13</v>
      </c>
      <c r="S281" s="510">
        <v>0.8666666666666667</v>
      </c>
      <c r="T281" s="577">
        <v>11.5</v>
      </c>
      <c r="U281" s="533">
        <v>0.85185185185185186</v>
      </c>
    </row>
    <row r="282" spans="1:21" ht="14.4" customHeight="1" x14ac:dyDescent="0.3">
      <c r="A282" s="491">
        <v>29</v>
      </c>
      <c r="B282" s="492" t="s">
        <v>584</v>
      </c>
      <c r="C282" s="492" t="s">
        <v>588</v>
      </c>
      <c r="D282" s="575" t="s">
        <v>1147</v>
      </c>
      <c r="E282" s="576" t="s">
        <v>600</v>
      </c>
      <c r="F282" s="492" t="s">
        <v>585</v>
      </c>
      <c r="G282" s="492" t="s">
        <v>957</v>
      </c>
      <c r="H282" s="492" t="s">
        <v>460</v>
      </c>
      <c r="I282" s="492" t="s">
        <v>1078</v>
      </c>
      <c r="J282" s="492" t="s">
        <v>959</v>
      </c>
      <c r="K282" s="492" t="s">
        <v>1079</v>
      </c>
      <c r="L282" s="493">
        <v>35.18</v>
      </c>
      <c r="M282" s="493">
        <v>35.18</v>
      </c>
      <c r="N282" s="492">
        <v>1</v>
      </c>
      <c r="O282" s="577">
        <v>1</v>
      </c>
      <c r="P282" s="493">
        <v>35.18</v>
      </c>
      <c r="Q282" s="510">
        <v>1</v>
      </c>
      <c r="R282" s="492">
        <v>1</v>
      </c>
      <c r="S282" s="510">
        <v>1</v>
      </c>
      <c r="T282" s="577">
        <v>1</v>
      </c>
      <c r="U282" s="533">
        <v>1</v>
      </c>
    </row>
    <row r="283" spans="1:21" ht="14.4" customHeight="1" x14ac:dyDescent="0.3">
      <c r="A283" s="491">
        <v>29</v>
      </c>
      <c r="B283" s="492" t="s">
        <v>584</v>
      </c>
      <c r="C283" s="492" t="s">
        <v>588</v>
      </c>
      <c r="D283" s="575" t="s">
        <v>1147</v>
      </c>
      <c r="E283" s="576" t="s">
        <v>600</v>
      </c>
      <c r="F283" s="492" t="s">
        <v>585</v>
      </c>
      <c r="G283" s="492" t="s">
        <v>1080</v>
      </c>
      <c r="H283" s="492" t="s">
        <v>507</v>
      </c>
      <c r="I283" s="492" t="s">
        <v>1081</v>
      </c>
      <c r="J283" s="492" t="s">
        <v>1082</v>
      </c>
      <c r="K283" s="492" t="s">
        <v>1083</v>
      </c>
      <c r="L283" s="493">
        <v>164.94</v>
      </c>
      <c r="M283" s="493">
        <v>164.94</v>
      </c>
      <c r="N283" s="492">
        <v>1</v>
      </c>
      <c r="O283" s="577">
        <v>0.5</v>
      </c>
      <c r="P283" s="493">
        <v>164.94</v>
      </c>
      <c r="Q283" s="510">
        <v>1</v>
      </c>
      <c r="R283" s="492">
        <v>1</v>
      </c>
      <c r="S283" s="510">
        <v>1</v>
      </c>
      <c r="T283" s="577">
        <v>0.5</v>
      </c>
      <c r="U283" s="533">
        <v>1</v>
      </c>
    </row>
    <row r="284" spans="1:21" ht="14.4" customHeight="1" x14ac:dyDescent="0.3">
      <c r="A284" s="491">
        <v>29</v>
      </c>
      <c r="B284" s="492" t="s">
        <v>584</v>
      </c>
      <c r="C284" s="492" t="s">
        <v>588</v>
      </c>
      <c r="D284" s="575" t="s">
        <v>1147</v>
      </c>
      <c r="E284" s="576" t="s">
        <v>600</v>
      </c>
      <c r="F284" s="492" t="s">
        <v>585</v>
      </c>
      <c r="G284" s="492" t="s">
        <v>677</v>
      </c>
      <c r="H284" s="492" t="s">
        <v>507</v>
      </c>
      <c r="I284" s="492" t="s">
        <v>678</v>
      </c>
      <c r="J284" s="492" t="s">
        <v>679</v>
      </c>
      <c r="K284" s="492" t="s">
        <v>680</v>
      </c>
      <c r="L284" s="493">
        <v>16.8</v>
      </c>
      <c r="M284" s="493">
        <v>33.6</v>
      </c>
      <c r="N284" s="492">
        <v>2</v>
      </c>
      <c r="O284" s="577">
        <v>2</v>
      </c>
      <c r="P284" s="493">
        <v>33.6</v>
      </c>
      <c r="Q284" s="510">
        <v>1</v>
      </c>
      <c r="R284" s="492">
        <v>2</v>
      </c>
      <c r="S284" s="510">
        <v>1</v>
      </c>
      <c r="T284" s="577">
        <v>2</v>
      </c>
      <c r="U284" s="533">
        <v>1</v>
      </c>
    </row>
    <row r="285" spans="1:21" ht="14.4" customHeight="1" x14ac:dyDescent="0.3">
      <c r="A285" s="491">
        <v>29</v>
      </c>
      <c r="B285" s="492" t="s">
        <v>584</v>
      </c>
      <c r="C285" s="492" t="s">
        <v>588</v>
      </c>
      <c r="D285" s="575" t="s">
        <v>1147</v>
      </c>
      <c r="E285" s="576" t="s">
        <v>600</v>
      </c>
      <c r="F285" s="492" t="s">
        <v>585</v>
      </c>
      <c r="G285" s="492" t="s">
        <v>681</v>
      </c>
      <c r="H285" s="492" t="s">
        <v>507</v>
      </c>
      <c r="I285" s="492" t="s">
        <v>685</v>
      </c>
      <c r="J285" s="492" t="s">
        <v>683</v>
      </c>
      <c r="K285" s="492" t="s">
        <v>686</v>
      </c>
      <c r="L285" s="493">
        <v>490.89</v>
      </c>
      <c r="M285" s="493">
        <v>3436.23</v>
      </c>
      <c r="N285" s="492">
        <v>7</v>
      </c>
      <c r="O285" s="577">
        <v>5.5</v>
      </c>
      <c r="P285" s="493">
        <v>1963.56</v>
      </c>
      <c r="Q285" s="510">
        <v>0.5714285714285714</v>
      </c>
      <c r="R285" s="492">
        <v>4</v>
      </c>
      <c r="S285" s="510">
        <v>0.5714285714285714</v>
      </c>
      <c r="T285" s="577">
        <v>4</v>
      </c>
      <c r="U285" s="533">
        <v>0.72727272727272729</v>
      </c>
    </row>
    <row r="286" spans="1:21" ht="14.4" customHeight="1" x14ac:dyDescent="0.3">
      <c r="A286" s="491">
        <v>29</v>
      </c>
      <c r="B286" s="492" t="s">
        <v>584</v>
      </c>
      <c r="C286" s="492" t="s">
        <v>588</v>
      </c>
      <c r="D286" s="575" t="s">
        <v>1147</v>
      </c>
      <c r="E286" s="576" t="s">
        <v>600</v>
      </c>
      <c r="F286" s="492" t="s">
        <v>585</v>
      </c>
      <c r="G286" s="492" t="s">
        <v>681</v>
      </c>
      <c r="H286" s="492" t="s">
        <v>507</v>
      </c>
      <c r="I286" s="492" t="s">
        <v>687</v>
      </c>
      <c r="J286" s="492" t="s">
        <v>683</v>
      </c>
      <c r="K286" s="492" t="s">
        <v>688</v>
      </c>
      <c r="L286" s="493">
        <v>736.33</v>
      </c>
      <c r="M286" s="493">
        <v>736.33</v>
      </c>
      <c r="N286" s="492">
        <v>1</v>
      </c>
      <c r="O286" s="577">
        <v>1</v>
      </c>
      <c r="P286" s="493">
        <v>736.33</v>
      </c>
      <c r="Q286" s="510">
        <v>1</v>
      </c>
      <c r="R286" s="492">
        <v>1</v>
      </c>
      <c r="S286" s="510">
        <v>1</v>
      </c>
      <c r="T286" s="577">
        <v>1</v>
      </c>
      <c r="U286" s="533">
        <v>1</v>
      </c>
    </row>
    <row r="287" spans="1:21" ht="14.4" customHeight="1" x14ac:dyDescent="0.3">
      <c r="A287" s="491">
        <v>29</v>
      </c>
      <c r="B287" s="492" t="s">
        <v>584</v>
      </c>
      <c r="C287" s="492" t="s">
        <v>588</v>
      </c>
      <c r="D287" s="575" t="s">
        <v>1147</v>
      </c>
      <c r="E287" s="576" t="s">
        <v>600</v>
      </c>
      <c r="F287" s="492" t="s">
        <v>585</v>
      </c>
      <c r="G287" s="492" t="s">
        <v>681</v>
      </c>
      <c r="H287" s="492" t="s">
        <v>507</v>
      </c>
      <c r="I287" s="492" t="s">
        <v>1084</v>
      </c>
      <c r="J287" s="492" t="s">
        <v>683</v>
      </c>
      <c r="K287" s="492" t="s">
        <v>684</v>
      </c>
      <c r="L287" s="493">
        <v>368.16</v>
      </c>
      <c r="M287" s="493">
        <v>368.16</v>
      </c>
      <c r="N287" s="492">
        <v>1</v>
      </c>
      <c r="O287" s="577">
        <v>0.5</v>
      </c>
      <c r="P287" s="493">
        <v>368.16</v>
      </c>
      <c r="Q287" s="510">
        <v>1</v>
      </c>
      <c r="R287" s="492">
        <v>1</v>
      </c>
      <c r="S287" s="510">
        <v>1</v>
      </c>
      <c r="T287" s="577">
        <v>0.5</v>
      </c>
      <c r="U287" s="533">
        <v>1</v>
      </c>
    </row>
    <row r="288" spans="1:21" ht="14.4" customHeight="1" x14ac:dyDescent="0.3">
      <c r="A288" s="491">
        <v>29</v>
      </c>
      <c r="B288" s="492" t="s">
        <v>584</v>
      </c>
      <c r="C288" s="492" t="s">
        <v>588</v>
      </c>
      <c r="D288" s="575" t="s">
        <v>1147</v>
      </c>
      <c r="E288" s="576" t="s">
        <v>600</v>
      </c>
      <c r="F288" s="492" t="s">
        <v>585</v>
      </c>
      <c r="G288" s="492" t="s">
        <v>1085</v>
      </c>
      <c r="H288" s="492" t="s">
        <v>460</v>
      </c>
      <c r="I288" s="492" t="s">
        <v>1086</v>
      </c>
      <c r="J288" s="492" t="s">
        <v>1087</v>
      </c>
      <c r="K288" s="492" t="s">
        <v>1088</v>
      </c>
      <c r="L288" s="493">
        <v>0</v>
      </c>
      <c r="M288" s="493">
        <v>0</v>
      </c>
      <c r="N288" s="492">
        <v>1</v>
      </c>
      <c r="O288" s="577">
        <v>0.5</v>
      </c>
      <c r="P288" s="493">
        <v>0</v>
      </c>
      <c r="Q288" s="510"/>
      <c r="R288" s="492">
        <v>1</v>
      </c>
      <c r="S288" s="510">
        <v>1</v>
      </c>
      <c r="T288" s="577">
        <v>0.5</v>
      </c>
      <c r="U288" s="533">
        <v>1</v>
      </c>
    </row>
    <row r="289" spans="1:21" ht="14.4" customHeight="1" x14ac:dyDescent="0.3">
      <c r="A289" s="491">
        <v>29</v>
      </c>
      <c r="B289" s="492" t="s">
        <v>584</v>
      </c>
      <c r="C289" s="492" t="s">
        <v>588</v>
      </c>
      <c r="D289" s="575" t="s">
        <v>1147</v>
      </c>
      <c r="E289" s="576" t="s">
        <v>600</v>
      </c>
      <c r="F289" s="492" t="s">
        <v>585</v>
      </c>
      <c r="G289" s="492" t="s">
        <v>692</v>
      </c>
      <c r="H289" s="492" t="s">
        <v>507</v>
      </c>
      <c r="I289" s="492" t="s">
        <v>693</v>
      </c>
      <c r="J289" s="492" t="s">
        <v>526</v>
      </c>
      <c r="K289" s="492" t="s">
        <v>694</v>
      </c>
      <c r="L289" s="493">
        <v>48.42</v>
      </c>
      <c r="M289" s="493">
        <v>48.42</v>
      </c>
      <c r="N289" s="492">
        <v>1</v>
      </c>
      <c r="O289" s="577">
        <v>0.5</v>
      </c>
      <c r="P289" s="493">
        <v>48.42</v>
      </c>
      <c r="Q289" s="510">
        <v>1</v>
      </c>
      <c r="R289" s="492">
        <v>1</v>
      </c>
      <c r="S289" s="510">
        <v>1</v>
      </c>
      <c r="T289" s="577">
        <v>0.5</v>
      </c>
      <c r="U289" s="533">
        <v>1</v>
      </c>
    </row>
    <row r="290" spans="1:21" ht="14.4" customHeight="1" x14ac:dyDescent="0.3">
      <c r="A290" s="491">
        <v>29</v>
      </c>
      <c r="B290" s="492" t="s">
        <v>584</v>
      </c>
      <c r="C290" s="492" t="s">
        <v>588</v>
      </c>
      <c r="D290" s="575" t="s">
        <v>1147</v>
      </c>
      <c r="E290" s="576" t="s">
        <v>600</v>
      </c>
      <c r="F290" s="492" t="s">
        <v>585</v>
      </c>
      <c r="G290" s="492" t="s">
        <v>692</v>
      </c>
      <c r="H290" s="492" t="s">
        <v>460</v>
      </c>
      <c r="I290" s="492" t="s">
        <v>895</v>
      </c>
      <c r="J290" s="492" t="s">
        <v>526</v>
      </c>
      <c r="K290" s="492" t="s">
        <v>896</v>
      </c>
      <c r="L290" s="493">
        <v>48.42</v>
      </c>
      <c r="M290" s="493">
        <v>193.68</v>
      </c>
      <c r="N290" s="492">
        <v>4</v>
      </c>
      <c r="O290" s="577">
        <v>2</v>
      </c>
      <c r="P290" s="493">
        <v>96.84</v>
      </c>
      <c r="Q290" s="510">
        <v>0.5</v>
      </c>
      <c r="R290" s="492">
        <v>2</v>
      </c>
      <c r="S290" s="510">
        <v>0.5</v>
      </c>
      <c r="T290" s="577">
        <v>1</v>
      </c>
      <c r="U290" s="533">
        <v>0.5</v>
      </c>
    </row>
    <row r="291" spans="1:21" ht="14.4" customHeight="1" x14ac:dyDescent="0.3">
      <c r="A291" s="491">
        <v>29</v>
      </c>
      <c r="B291" s="492" t="s">
        <v>584</v>
      </c>
      <c r="C291" s="492" t="s">
        <v>588</v>
      </c>
      <c r="D291" s="575" t="s">
        <v>1147</v>
      </c>
      <c r="E291" s="576" t="s">
        <v>600</v>
      </c>
      <c r="F291" s="492" t="s">
        <v>585</v>
      </c>
      <c r="G291" s="492" t="s">
        <v>706</v>
      </c>
      <c r="H291" s="492" t="s">
        <v>460</v>
      </c>
      <c r="I291" s="492" t="s">
        <v>1089</v>
      </c>
      <c r="J291" s="492" t="s">
        <v>708</v>
      </c>
      <c r="K291" s="492" t="s">
        <v>709</v>
      </c>
      <c r="L291" s="493">
        <v>108.44</v>
      </c>
      <c r="M291" s="493">
        <v>108.44</v>
      </c>
      <c r="N291" s="492">
        <v>1</v>
      </c>
      <c r="O291" s="577">
        <v>1</v>
      </c>
      <c r="P291" s="493">
        <v>108.44</v>
      </c>
      <c r="Q291" s="510">
        <v>1</v>
      </c>
      <c r="R291" s="492">
        <v>1</v>
      </c>
      <c r="S291" s="510">
        <v>1</v>
      </c>
      <c r="T291" s="577">
        <v>1</v>
      </c>
      <c r="U291" s="533">
        <v>1</v>
      </c>
    </row>
    <row r="292" spans="1:21" ht="14.4" customHeight="1" x14ac:dyDescent="0.3">
      <c r="A292" s="491">
        <v>29</v>
      </c>
      <c r="B292" s="492" t="s">
        <v>584</v>
      </c>
      <c r="C292" s="492" t="s">
        <v>588</v>
      </c>
      <c r="D292" s="575" t="s">
        <v>1147</v>
      </c>
      <c r="E292" s="576" t="s">
        <v>600</v>
      </c>
      <c r="F292" s="492" t="s">
        <v>585</v>
      </c>
      <c r="G292" s="492" t="s">
        <v>1090</v>
      </c>
      <c r="H292" s="492" t="s">
        <v>460</v>
      </c>
      <c r="I292" s="492" t="s">
        <v>1091</v>
      </c>
      <c r="J292" s="492" t="s">
        <v>1092</v>
      </c>
      <c r="K292" s="492" t="s">
        <v>1093</v>
      </c>
      <c r="L292" s="493">
        <v>130.36000000000001</v>
      </c>
      <c r="M292" s="493">
        <v>130.36000000000001</v>
      </c>
      <c r="N292" s="492">
        <v>1</v>
      </c>
      <c r="O292" s="577">
        <v>1</v>
      </c>
      <c r="P292" s="493"/>
      <c r="Q292" s="510">
        <v>0</v>
      </c>
      <c r="R292" s="492"/>
      <c r="S292" s="510">
        <v>0</v>
      </c>
      <c r="T292" s="577"/>
      <c r="U292" s="533">
        <v>0</v>
      </c>
    </row>
    <row r="293" spans="1:21" ht="14.4" customHeight="1" x14ac:dyDescent="0.3">
      <c r="A293" s="491">
        <v>29</v>
      </c>
      <c r="B293" s="492" t="s">
        <v>584</v>
      </c>
      <c r="C293" s="492" t="s">
        <v>588</v>
      </c>
      <c r="D293" s="575" t="s">
        <v>1147</v>
      </c>
      <c r="E293" s="576" t="s">
        <v>600</v>
      </c>
      <c r="F293" s="492" t="s">
        <v>585</v>
      </c>
      <c r="G293" s="492" t="s">
        <v>1094</v>
      </c>
      <c r="H293" s="492" t="s">
        <v>460</v>
      </c>
      <c r="I293" s="492" t="s">
        <v>1095</v>
      </c>
      <c r="J293" s="492" t="s">
        <v>1096</v>
      </c>
      <c r="K293" s="492" t="s">
        <v>1097</v>
      </c>
      <c r="L293" s="493">
        <v>0</v>
      </c>
      <c r="M293" s="493">
        <v>0</v>
      </c>
      <c r="N293" s="492">
        <v>3</v>
      </c>
      <c r="O293" s="577">
        <v>1.5</v>
      </c>
      <c r="P293" s="493">
        <v>0</v>
      </c>
      <c r="Q293" s="510"/>
      <c r="R293" s="492">
        <v>3</v>
      </c>
      <c r="S293" s="510">
        <v>1</v>
      </c>
      <c r="T293" s="577">
        <v>1.5</v>
      </c>
      <c r="U293" s="533">
        <v>1</v>
      </c>
    </row>
    <row r="294" spans="1:21" ht="14.4" customHeight="1" x14ac:dyDescent="0.3">
      <c r="A294" s="491">
        <v>29</v>
      </c>
      <c r="B294" s="492" t="s">
        <v>584</v>
      </c>
      <c r="C294" s="492" t="s">
        <v>588</v>
      </c>
      <c r="D294" s="575" t="s">
        <v>1147</v>
      </c>
      <c r="E294" s="576" t="s">
        <v>600</v>
      </c>
      <c r="F294" s="492" t="s">
        <v>585</v>
      </c>
      <c r="G294" s="492" t="s">
        <v>1098</v>
      </c>
      <c r="H294" s="492" t="s">
        <v>460</v>
      </c>
      <c r="I294" s="492" t="s">
        <v>1099</v>
      </c>
      <c r="J294" s="492" t="s">
        <v>1100</v>
      </c>
      <c r="K294" s="492" t="s">
        <v>1101</v>
      </c>
      <c r="L294" s="493">
        <v>128.69999999999999</v>
      </c>
      <c r="M294" s="493">
        <v>128.69999999999999</v>
      </c>
      <c r="N294" s="492">
        <v>1</v>
      </c>
      <c r="O294" s="577">
        <v>1</v>
      </c>
      <c r="P294" s="493">
        <v>128.69999999999999</v>
      </c>
      <c r="Q294" s="510">
        <v>1</v>
      </c>
      <c r="R294" s="492">
        <v>1</v>
      </c>
      <c r="S294" s="510">
        <v>1</v>
      </c>
      <c r="T294" s="577">
        <v>1</v>
      </c>
      <c r="U294" s="533">
        <v>1</v>
      </c>
    </row>
    <row r="295" spans="1:21" ht="14.4" customHeight="1" x14ac:dyDescent="0.3">
      <c r="A295" s="491">
        <v>29</v>
      </c>
      <c r="B295" s="492" t="s">
        <v>584</v>
      </c>
      <c r="C295" s="492" t="s">
        <v>588</v>
      </c>
      <c r="D295" s="575" t="s">
        <v>1147</v>
      </c>
      <c r="E295" s="576" t="s">
        <v>600</v>
      </c>
      <c r="F295" s="492" t="s">
        <v>585</v>
      </c>
      <c r="G295" s="492" t="s">
        <v>714</v>
      </c>
      <c r="H295" s="492" t="s">
        <v>507</v>
      </c>
      <c r="I295" s="492" t="s">
        <v>569</v>
      </c>
      <c r="J295" s="492" t="s">
        <v>570</v>
      </c>
      <c r="K295" s="492" t="s">
        <v>571</v>
      </c>
      <c r="L295" s="493">
        <v>0</v>
      </c>
      <c r="M295" s="493">
        <v>0</v>
      </c>
      <c r="N295" s="492">
        <v>13</v>
      </c>
      <c r="O295" s="577">
        <v>7</v>
      </c>
      <c r="P295" s="493">
        <v>0</v>
      </c>
      <c r="Q295" s="510"/>
      <c r="R295" s="492">
        <v>9</v>
      </c>
      <c r="S295" s="510">
        <v>0.69230769230769229</v>
      </c>
      <c r="T295" s="577">
        <v>5</v>
      </c>
      <c r="U295" s="533">
        <v>0.7142857142857143</v>
      </c>
    </row>
    <row r="296" spans="1:21" ht="14.4" customHeight="1" x14ac:dyDescent="0.3">
      <c r="A296" s="491">
        <v>29</v>
      </c>
      <c r="B296" s="492" t="s">
        <v>584</v>
      </c>
      <c r="C296" s="492" t="s">
        <v>588</v>
      </c>
      <c r="D296" s="575" t="s">
        <v>1147</v>
      </c>
      <c r="E296" s="576" t="s">
        <v>600</v>
      </c>
      <c r="F296" s="492" t="s">
        <v>585</v>
      </c>
      <c r="G296" s="492" t="s">
        <v>715</v>
      </c>
      <c r="H296" s="492" t="s">
        <v>460</v>
      </c>
      <c r="I296" s="492" t="s">
        <v>716</v>
      </c>
      <c r="J296" s="492" t="s">
        <v>521</v>
      </c>
      <c r="K296" s="492" t="s">
        <v>717</v>
      </c>
      <c r="L296" s="493">
        <v>299.24</v>
      </c>
      <c r="M296" s="493">
        <v>15859.719999999996</v>
      </c>
      <c r="N296" s="492">
        <v>53</v>
      </c>
      <c r="O296" s="577">
        <v>35.5</v>
      </c>
      <c r="P296" s="493">
        <v>11371.119999999995</v>
      </c>
      <c r="Q296" s="510">
        <v>0.71698113207547165</v>
      </c>
      <c r="R296" s="492">
        <v>38</v>
      </c>
      <c r="S296" s="510">
        <v>0.71698113207547165</v>
      </c>
      <c r="T296" s="577">
        <v>25</v>
      </c>
      <c r="U296" s="533">
        <v>0.70422535211267601</v>
      </c>
    </row>
    <row r="297" spans="1:21" ht="14.4" customHeight="1" x14ac:dyDescent="0.3">
      <c r="A297" s="491">
        <v>29</v>
      </c>
      <c r="B297" s="492" t="s">
        <v>584</v>
      </c>
      <c r="C297" s="492" t="s">
        <v>588</v>
      </c>
      <c r="D297" s="575" t="s">
        <v>1147</v>
      </c>
      <c r="E297" s="576" t="s">
        <v>600</v>
      </c>
      <c r="F297" s="492" t="s">
        <v>585</v>
      </c>
      <c r="G297" s="492" t="s">
        <v>1102</v>
      </c>
      <c r="H297" s="492" t="s">
        <v>460</v>
      </c>
      <c r="I297" s="492" t="s">
        <v>1103</v>
      </c>
      <c r="J297" s="492" t="s">
        <v>1104</v>
      </c>
      <c r="K297" s="492" t="s">
        <v>1105</v>
      </c>
      <c r="L297" s="493">
        <v>1578.41</v>
      </c>
      <c r="M297" s="493">
        <v>1578.41</v>
      </c>
      <c r="N297" s="492">
        <v>1</v>
      </c>
      <c r="O297" s="577">
        <v>1</v>
      </c>
      <c r="P297" s="493"/>
      <c r="Q297" s="510">
        <v>0</v>
      </c>
      <c r="R297" s="492"/>
      <c r="S297" s="510">
        <v>0</v>
      </c>
      <c r="T297" s="577"/>
      <c r="U297" s="533">
        <v>0</v>
      </c>
    </row>
    <row r="298" spans="1:21" ht="14.4" customHeight="1" x14ac:dyDescent="0.3">
      <c r="A298" s="491">
        <v>29</v>
      </c>
      <c r="B298" s="492" t="s">
        <v>584</v>
      </c>
      <c r="C298" s="492" t="s">
        <v>588</v>
      </c>
      <c r="D298" s="575" t="s">
        <v>1147</v>
      </c>
      <c r="E298" s="576" t="s">
        <v>600</v>
      </c>
      <c r="F298" s="492" t="s">
        <v>585</v>
      </c>
      <c r="G298" s="492" t="s">
        <v>1106</v>
      </c>
      <c r="H298" s="492" t="s">
        <v>460</v>
      </c>
      <c r="I298" s="492" t="s">
        <v>1107</v>
      </c>
      <c r="J298" s="492" t="s">
        <v>1108</v>
      </c>
      <c r="K298" s="492" t="s">
        <v>1109</v>
      </c>
      <c r="L298" s="493">
        <v>60.39</v>
      </c>
      <c r="M298" s="493">
        <v>120.78</v>
      </c>
      <c r="N298" s="492">
        <v>2</v>
      </c>
      <c r="O298" s="577">
        <v>0.5</v>
      </c>
      <c r="P298" s="493">
        <v>120.78</v>
      </c>
      <c r="Q298" s="510">
        <v>1</v>
      </c>
      <c r="R298" s="492">
        <v>2</v>
      </c>
      <c r="S298" s="510">
        <v>1</v>
      </c>
      <c r="T298" s="577">
        <v>0.5</v>
      </c>
      <c r="U298" s="533">
        <v>1</v>
      </c>
    </row>
    <row r="299" spans="1:21" ht="14.4" customHeight="1" x14ac:dyDescent="0.3">
      <c r="A299" s="491">
        <v>29</v>
      </c>
      <c r="B299" s="492" t="s">
        <v>584</v>
      </c>
      <c r="C299" s="492" t="s">
        <v>588</v>
      </c>
      <c r="D299" s="575" t="s">
        <v>1147</v>
      </c>
      <c r="E299" s="576" t="s">
        <v>600</v>
      </c>
      <c r="F299" s="492" t="s">
        <v>585</v>
      </c>
      <c r="G299" s="492" t="s">
        <v>1106</v>
      </c>
      <c r="H299" s="492" t="s">
        <v>460</v>
      </c>
      <c r="I299" s="492" t="s">
        <v>1110</v>
      </c>
      <c r="J299" s="492" t="s">
        <v>1111</v>
      </c>
      <c r="K299" s="492" t="s">
        <v>1112</v>
      </c>
      <c r="L299" s="493">
        <v>60.39</v>
      </c>
      <c r="M299" s="493">
        <v>120.78</v>
      </c>
      <c r="N299" s="492">
        <v>2</v>
      </c>
      <c r="O299" s="577">
        <v>0.5</v>
      </c>
      <c r="P299" s="493"/>
      <c r="Q299" s="510">
        <v>0</v>
      </c>
      <c r="R299" s="492"/>
      <c r="S299" s="510">
        <v>0</v>
      </c>
      <c r="T299" s="577"/>
      <c r="U299" s="533">
        <v>0</v>
      </c>
    </row>
    <row r="300" spans="1:21" ht="14.4" customHeight="1" x14ac:dyDescent="0.3">
      <c r="A300" s="491">
        <v>29</v>
      </c>
      <c r="B300" s="492" t="s">
        <v>584</v>
      </c>
      <c r="C300" s="492" t="s">
        <v>588</v>
      </c>
      <c r="D300" s="575" t="s">
        <v>1147</v>
      </c>
      <c r="E300" s="576" t="s">
        <v>600</v>
      </c>
      <c r="F300" s="492" t="s">
        <v>585</v>
      </c>
      <c r="G300" s="492" t="s">
        <v>722</v>
      </c>
      <c r="H300" s="492" t="s">
        <v>460</v>
      </c>
      <c r="I300" s="492" t="s">
        <v>723</v>
      </c>
      <c r="J300" s="492" t="s">
        <v>724</v>
      </c>
      <c r="K300" s="492" t="s">
        <v>725</v>
      </c>
      <c r="L300" s="493">
        <v>31.32</v>
      </c>
      <c r="M300" s="493">
        <v>187.92000000000002</v>
      </c>
      <c r="N300" s="492">
        <v>6</v>
      </c>
      <c r="O300" s="577">
        <v>3.5</v>
      </c>
      <c r="P300" s="493">
        <v>62.64</v>
      </c>
      <c r="Q300" s="510">
        <v>0.33333333333333331</v>
      </c>
      <c r="R300" s="492">
        <v>2</v>
      </c>
      <c r="S300" s="510">
        <v>0.33333333333333331</v>
      </c>
      <c r="T300" s="577">
        <v>1</v>
      </c>
      <c r="U300" s="533">
        <v>0.2857142857142857</v>
      </c>
    </row>
    <row r="301" spans="1:21" ht="14.4" customHeight="1" x14ac:dyDescent="0.3">
      <c r="A301" s="491">
        <v>29</v>
      </c>
      <c r="B301" s="492" t="s">
        <v>584</v>
      </c>
      <c r="C301" s="492" t="s">
        <v>588</v>
      </c>
      <c r="D301" s="575" t="s">
        <v>1147</v>
      </c>
      <c r="E301" s="576" t="s">
        <v>600</v>
      </c>
      <c r="F301" s="492" t="s">
        <v>585</v>
      </c>
      <c r="G301" s="492" t="s">
        <v>722</v>
      </c>
      <c r="H301" s="492" t="s">
        <v>460</v>
      </c>
      <c r="I301" s="492" t="s">
        <v>1043</v>
      </c>
      <c r="J301" s="492" t="s">
        <v>1044</v>
      </c>
      <c r="K301" s="492" t="s">
        <v>1042</v>
      </c>
      <c r="L301" s="493">
        <v>93.96</v>
      </c>
      <c r="M301" s="493">
        <v>93.96</v>
      </c>
      <c r="N301" s="492">
        <v>1</v>
      </c>
      <c r="O301" s="577">
        <v>0.5</v>
      </c>
      <c r="P301" s="493"/>
      <c r="Q301" s="510">
        <v>0</v>
      </c>
      <c r="R301" s="492"/>
      <c r="S301" s="510">
        <v>0</v>
      </c>
      <c r="T301" s="577"/>
      <c r="U301" s="533">
        <v>0</v>
      </c>
    </row>
    <row r="302" spans="1:21" ht="14.4" customHeight="1" x14ac:dyDescent="0.3">
      <c r="A302" s="491">
        <v>29</v>
      </c>
      <c r="B302" s="492" t="s">
        <v>584</v>
      </c>
      <c r="C302" s="492" t="s">
        <v>588</v>
      </c>
      <c r="D302" s="575" t="s">
        <v>1147</v>
      </c>
      <c r="E302" s="576" t="s">
        <v>600</v>
      </c>
      <c r="F302" s="492" t="s">
        <v>585</v>
      </c>
      <c r="G302" s="492" t="s">
        <v>722</v>
      </c>
      <c r="H302" s="492" t="s">
        <v>460</v>
      </c>
      <c r="I302" s="492" t="s">
        <v>1113</v>
      </c>
      <c r="J302" s="492" t="s">
        <v>1044</v>
      </c>
      <c r="K302" s="492" t="s">
        <v>1114</v>
      </c>
      <c r="L302" s="493">
        <v>156.61000000000001</v>
      </c>
      <c r="M302" s="493">
        <v>156.61000000000001</v>
      </c>
      <c r="N302" s="492">
        <v>1</v>
      </c>
      <c r="O302" s="577">
        <v>1</v>
      </c>
      <c r="P302" s="493"/>
      <c r="Q302" s="510">
        <v>0</v>
      </c>
      <c r="R302" s="492"/>
      <c r="S302" s="510">
        <v>0</v>
      </c>
      <c r="T302" s="577"/>
      <c r="U302" s="533">
        <v>0</v>
      </c>
    </row>
    <row r="303" spans="1:21" ht="14.4" customHeight="1" x14ac:dyDescent="0.3">
      <c r="A303" s="491">
        <v>29</v>
      </c>
      <c r="B303" s="492" t="s">
        <v>584</v>
      </c>
      <c r="C303" s="492" t="s">
        <v>588</v>
      </c>
      <c r="D303" s="575" t="s">
        <v>1147</v>
      </c>
      <c r="E303" s="576" t="s">
        <v>600</v>
      </c>
      <c r="F303" s="492" t="s">
        <v>586</v>
      </c>
      <c r="G303" s="492" t="s">
        <v>726</v>
      </c>
      <c r="H303" s="492" t="s">
        <v>460</v>
      </c>
      <c r="I303" s="492" t="s">
        <v>727</v>
      </c>
      <c r="J303" s="492" t="s">
        <v>728</v>
      </c>
      <c r="K303" s="492"/>
      <c r="L303" s="493">
        <v>0</v>
      </c>
      <c r="M303" s="493">
        <v>0</v>
      </c>
      <c r="N303" s="492">
        <v>1</v>
      </c>
      <c r="O303" s="577">
        <v>1</v>
      </c>
      <c r="P303" s="493"/>
      <c r="Q303" s="510"/>
      <c r="R303" s="492"/>
      <c r="S303" s="510">
        <v>0</v>
      </c>
      <c r="T303" s="577"/>
      <c r="U303" s="533">
        <v>0</v>
      </c>
    </row>
    <row r="304" spans="1:21" ht="14.4" customHeight="1" x14ac:dyDescent="0.3">
      <c r="A304" s="491">
        <v>29</v>
      </c>
      <c r="B304" s="492" t="s">
        <v>584</v>
      </c>
      <c r="C304" s="492" t="s">
        <v>588</v>
      </c>
      <c r="D304" s="575" t="s">
        <v>1147</v>
      </c>
      <c r="E304" s="576" t="s">
        <v>600</v>
      </c>
      <c r="F304" s="492" t="s">
        <v>587</v>
      </c>
      <c r="G304" s="492" t="s">
        <v>730</v>
      </c>
      <c r="H304" s="492" t="s">
        <v>460</v>
      </c>
      <c r="I304" s="492" t="s">
        <v>1115</v>
      </c>
      <c r="J304" s="492" t="s">
        <v>1116</v>
      </c>
      <c r="K304" s="492" t="s">
        <v>1117</v>
      </c>
      <c r="L304" s="493">
        <v>100</v>
      </c>
      <c r="M304" s="493">
        <v>100</v>
      </c>
      <c r="N304" s="492">
        <v>1</v>
      </c>
      <c r="O304" s="577">
        <v>1</v>
      </c>
      <c r="P304" s="493"/>
      <c r="Q304" s="510">
        <v>0</v>
      </c>
      <c r="R304" s="492"/>
      <c r="S304" s="510">
        <v>0</v>
      </c>
      <c r="T304" s="577"/>
      <c r="U304" s="533">
        <v>0</v>
      </c>
    </row>
    <row r="305" spans="1:21" ht="14.4" customHeight="1" x14ac:dyDescent="0.3">
      <c r="A305" s="491">
        <v>29</v>
      </c>
      <c r="B305" s="492" t="s">
        <v>584</v>
      </c>
      <c r="C305" s="492" t="s">
        <v>588</v>
      </c>
      <c r="D305" s="575" t="s">
        <v>1147</v>
      </c>
      <c r="E305" s="576" t="s">
        <v>600</v>
      </c>
      <c r="F305" s="492" t="s">
        <v>587</v>
      </c>
      <c r="G305" s="492" t="s">
        <v>730</v>
      </c>
      <c r="H305" s="492" t="s">
        <v>460</v>
      </c>
      <c r="I305" s="492" t="s">
        <v>731</v>
      </c>
      <c r="J305" s="492" t="s">
        <v>732</v>
      </c>
      <c r="K305" s="492" t="s">
        <v>733</v>
      </c>
      <c r="L305" s="493">
        <v>25</v>
      </c>
      <c r="M305" s="493">
        <v>25</v>
      </c>
      <c r="N305" s="492">
        <v>1</v>
      </c>
      <c r="O305" s="577">
        <v>1</v>
      </c>
      <c r="P305" s="493">
        <v>25</v>
      </c>
      <c r="Q305" s="510">
        <v>1</v>
      </c>
      <c r="R305" s="492">
        <v>1</v>
      </c>
      <c r="S305" s="510">
        <v>1</v>
      </c>
      <c r="T305" s="577">
        <v>1</v>
      </c>
      <c r="U305" s="533">
        <v>1</v>
      </c>
    </row>
    <row r="306" spans="1:21" ht="14.4" customHeight="1" x14ac:dyDescent="0.3">
      <c r="A306" s="491">
        <v>29</v>
      </c>
      <c r="B306" s="492" t="s">
        <v>584</v>
      </c>
      <c r="C306" s="492" t="s">
        <v>588</v>
      </c>
      <c r="D306" s="575" t="s">
        <v>1147</v>
      </c>
      <c r="E306" s="576" t="s">
        <v>600</v>
      </c>
      <c r="F306" s="492" t="s">
        <v>587</v>
      </c>
      <c r="G306" s="492" t="s">
        <v>730</v>
      </c>
      <c r="H306" s="492" t="s">
        <v>460</v>
      </c>
      <c r="I306" s="492" t="s">
        <v>736</v>
      </c>
      <c r="J306" s="492" t="s">
        <v>732</v>
      </c>
      <c r="K306" s="492" t="s">
        <v>737</v>
      </c>
      <c r="L306" s="493">
        <v>100</v>
      </c>
      <c r="M306" s="493">
        <v>2000</v>
      </c>
      <c r="N306" s="492">
        <v>20</v>
      </c>
      <c r="O306" s="577">
        <v>18</v>
      </c>
      <c r="P306" s="493">
        <v>1600</v>
      </c>
      <c r="Q306" s="510">
        <v>0.8</v>
      </c>
      <c r="R306" s="492">
        <v>16</v>
      </c>
      <c r="S306" s="510">
        <v>0.8</v>
      </c>
      <c r="T306" s="577">
        <v>14</v>
      </c>
      <c r="U306" s="533">
        <v>0.77777777777777779</v>
      </c>
    </row>
    <row r="307" spans="1:21" ht="14.4" customHeight="1" x14ac:dyDescent="0.3">
      <c r="A307" s="491">
        <v>29</v>
      </c>
      <c r="B307" s="492" t="s">
        <v>584</v>
      </c>
      <c r="C307" s="492" t="s">
        <v>588</v>
      </c>
      <c r="D307" s="575" t="s">
        <v>1147</v>
      </c>
      <c r="E307" s="576" t="s">
        <v>600</v>
      </c>
      <c r="F307" s="492" t="s">
        <v>587</v>
      </c>
      <c r="G307" s="492" t="s">
        <v>730</v>
      </c>
      <c r="H307" s="492" t="s">
        <v>460</v>
      </c>
      <c r="I307" s="492" t="s">
        <v>738</v>
      </c>
      <c r="J307" s="492" t="s">
        <v>739</v>
      </c>
      <c r="K307" s="492" t="s">
        <v>740</v>
      </c>
      <c r="L307" s="493">
        <v>156</v>
      </c>
      <c r="M307" s="493">
        <v>1092</v>
      </c>
      <c r="N307" s="492">
        <v>7</v>
      </c>
      <c r="O307" s="577">
        <v>7</v>
      </c>
      <c r="P307" s="493">
        <v>1092</v>
      </c>
      <c r="Q307" s="510">
        <v>1</v>
      </c>
      <c r="R307" s="492">
        <v>7</v>
      </c>
      <c r="S307" s="510">
        <v>1</v>
      </c>
      <c r="T307" s="577">
        <v>7</v>
      </c>
      <c r="U307" s="533">
        <v>1</v>
      </c>
    </row>
    <row r="308" spans="1:21" ht="14.4" customHeight="1" x14ac:dyDescent="0.3">
      <c r="A308" s="491">
        <v>29</v>
      </c>
      <c r="B308" s="492" t="s">
        <v>584</v>
      </c>
      <c r="C308" s="492" t="s">
        <v>588</v>
      </c>
      <c r="D308" s="575" t="s">
        <v>1147</v>
      </c>
      <c r="E308" s="576" t="s">
        <v>600</v>
      </c>
      <c r="F308" s="492" t="s">
        <v>587</v>
      </c>
      <c r="G308" s="492" t="s">
        <v>730</v>
      </c>
      <c r="H308" s="492" t="s">
        <v>460</v>
      </c>
      <c r="I308" s="492" t="s">
        <v>741</v>
      </c>
      <c r="J308" s="492" t="s">
        <v>739</v>
      </c>
      <c r="K308" s="492" t="s">
        <v>742</v>
      </c>
      <c r="L308" s="493">
        <v>178</v>
      </c>
      <c r="M308" s="493">
        <v>712</v>
      </c>
      <c r="N308" s="492">
        <v>4</v>
      </c>
      <c r="O308" s="577">
        <v>2</v>
      </c>
      <c r="P308" s="493">
        <v>534</v>
      </c>
      <c r="Q308" s="510">
        <v>0.75</v>
      </c>
      <c r="R308" s="492">
        <v>3</v>
      </c>
      <c r="S308" s="510">
        <v>0.75</v>
      </c>
      <c r="T308" s="577">
        <v>1</v>
      </c>
      <c r="U308" s="533">
        <v>0.5</v>
      </c>
    </row>
    <row r="309" spans="1:21" ht="14.4" customHeight="1" x14ac:dyDescent="0.3">
      <c r="A309" s="491">
        <v>29</v>
      </c>
      <c r="B309" s="492" t="s">
        <v>584</v>
      </c>
      <c r="C309" s="492" t="s">
        <v>588</v>
      </c>
      <c r="D309" s="575" t="s">
        <v>1147</v>
      </c>
      <c r="E309" s="576" t="s">
        <v>600</v>
      </c>
      <c r="F309" s="492" t="s">
        <v>587</v>
      </c>
      <c r="G309" s="492" t="s">
        <v>730</v>
      </c>
      <c r="H309" s="492" t="s">
        <v>460</v>
      </c>
      <c r="I309" s="492" t="s">
        <v>1118</v>
      </c>
      <c r="J309" s="492" t="s">
        <v>748</v>
      </c>
      <c r="K309" s="492" t="s">
        <v>1119</v>
      </c>
      <c r="L309" s="493">
        <v>30</v>
      </c>
      <c r="M309" s="493">
        <v>300</v>
      </c>
      <c r="N309" s="492">
        <v>10</v>
      </c>
      <c r="O309" s="577">
        <v>1</v>
      </c>
      <c r="P309" s="493"/>
      <c r="Q309" s="510">
        <v>0</v>
      </c>
      <c r="R309" s="492"/>
      <c r="S309" s="510">
        <v>0</v>
      </c>
      <c r="T309" s="577"/>
      <c r="U309" s="533">
        <v>0</v>
      </c>
    </row>
    <row r="310" spans="1:21" ht="14.4" customHeight="1" x14ac:dyDescent="0.3">
      <c r="A310" s="491">
        <v>29</v>
      </c>
      <c r="B310" s="492" t="s">
        <v>584</v>
      </c>
      <c r="C310" s="492" t="s">
        <v>588</v>
      </c>
      <c r="D310" s="575" t="s">
        <v>1147</v>
      </c>
      <c r="E310" s="576" t="s">
        <v>600</v>
      </c>
      <c r="F310" s="492" t="s">
        <v>587</v>
      </c>
      <c r="G310" s="492" t="s">
        <v>730</v>
      </c>
      <c r="H310" s="492" t="s">
        <v>460</v>
      </c>
      <c r="I310" s="492" t="s">
        <v>1120</v>
      </c>
      <c r="J310" s="492" t="s">
        <v>1121</v>
      </c>
      <c r="K310" s="492" t="s">
        <v>1122</v>
      </c>
      <c r="L310" s="493">
        <v>4</v>
      </c>
      <c r="M310" s="493">
        <v>4</v>
      </c>
      <c r="N310" s="492">
        <v>1</v>
      </c>
      <c r="O310" s="577">
        <v>1</v>
      </c>
      <c r="P310" s="493">
        <v>4</v>
      </c>
      <c r="Q310" s="510">
        <v>1</v>
      </c>
      <c r="R310" s="492">
        <v>1</v>
      </c>
      <c r="S310" s="510">
        <v>1</v>
      </c>
      <c r="T310" s="577">
        <v>1</v>
      </c>
      <c r="U310" s="533">
        <v>1</v>
      </c>
    </row>
    <row r="311" spans="1:21" ht="14.4" customHeight="1" x14ac:dyDescent="0.3">
      <c r="A311" s="491">
        <v>29</v>
      </c>
      <c r="B311" s="492" t="s">
        <v>584</v>
      </c>
      <c r="C311" s="492" t="s">
        <v>588</v>
      </c>
      <c r="D311" s="575" t="s">
        <v>1147</v>
      </c>
      <c r="E311" s="576" t="s">
        <v>600</v>
      </c>
      <c r="F311" s="492" t="s">
        <v>587</v>
      </c>
      <c r="G311" s="492" t="s">
        <v>756</v>
      </c>
      <c r="H311" s="492" t="s">
        <v>460</v>
      </c>
      <c r="I311" s="492" t="s">
        <v>757</v>
      </c>
      <c r="J311" s="492" t="s">
        <v>758</v>
      </c>
      <c r="K311" s="492" t="s">
        <v>759</v>
      </c>
      <c r="L311" s="493">
        <v>410</v>
      </c>
      <c r="M311" s="493">
        <v>11480</v>
      </c>
      <c r="N311" s="492">
        <v>28</v>
      </c>
      <c r="O311" s="577">
        <v>28</v>
      </c>
      <c r="P311" s="493">
        <v>10660</v>
      </c>
      <c r="Q311" s="510">
        <v>0.9285714285714286</v>
      </c>
      <c r="R311" s="492">
        <v>26</v>
      </c>
      <c r="S311" s="510">
        <v>0.9285714285714286</v>
      </c>
      <c r="T311" s="577">
        <v>26</v>
      </c>
      <c r="U311" s="533">
        <v>0.9285714285714286</v>
      </c>
    </row>
    <row r="312" spans="1:21" ht="14.4" customHeight="1" x14ac:dyDescent="0.3">
      <c r="A312" s="491">
        <v>29</v>
      </c>
      <c r="B312" s="492" t="s">
        <v>584</v>
      </c>
      <c r="C312" s="492" t="s">
        <v>588</v>
      </c>
      <c r="D312" s="575" t="s">
        <v>1147</v>
      </c>
      <c r="E312" s="576" t="s">
        <v>600</v>
      </c>
      <c r="F312" s="492" t="s">
        <v>587</v>
      </c>
      <c r="G312" s="492" t="s">
        <v>756</v>
      </c>
      <c r="H312" s="492" t="s">
        <v>460</v>
      </c>
      <c r="I312" s="492" t="s">
        <v>760</v>
      </c>
      <c r="J312" s="492" t="s">
        <v>761</v>
      </c>
      <c r="K312" s="492" t="s">
        <v>762</v>
      </c>
      <c r="L312" s="493">
        <v>566</v>
      </c>
      <c r="M312" s="493">
        <v>566</v>
      </c>
      <c r="N312" s="492">
        <v>1</v>
      </c>
      <c r="O312" s="577">
        <v>1</v>
      </c>
      <c r="P312" s="493">
        <v>566</v>
      </c>
      <c r="Q312" s="510">
        <v>1</v>
      </c>
      <c r="R312" s="492">
        <v>1</v>
      </c>
      <c r="S312" s="510">
        <v>1</v>
      </c>
      <c r="T312" s="577">
        <v>1</v>
      </c>
      <c r="U312" s="533">
        <v>1</v>
      </c>
    </row>
    <row r="313" spans="1:21" ht="14.4" customHeight="1" x14ac:dyDescent="0.3">
      <c r="A313" s="491">
        <v>29</v>
      </c>
      <c r="B313" s="492" t="s">
        <v>584</v>
      </c>
      <c r="C313" s="492" t="s">
        <v>588</v>
      </c>
      <c r="D313" s="575" t="s">
        <v>1147</v>
      </c>
      <c r="E313" s="576" t="s">
        <v>600</v>
      </c>
      <c r="F313" s="492" t="s">
        <v>587</v>
      </c>
      <c r="G313" s="492" t="s">
        <v>763</v>
      </c>
      <c r="H313" s="492" t="s">
        <v>460</v>
      </c>
      <c r="I313" s="492" t="s">
        <v>1123</v>
      </c>
      <c r="J313" s="492" t="s">
        <v>1124</v>
      </c>
      <c r="K313" s="492" t="s">
        <v>1125</v>
      </c>
      <c r="L313" s="493">
        <v>347.81</v>
      </c>
      <c r="M313" s="493">
        <v>347.81</v>
      </c>
      <c r="N313" s="492">
        <v>1</v>
      </c>
      <c r="O313" s="577">
        <v>1</v>
      </c>
      <c r="P313" s="493">
        <v>347.81</v>
      </c>
      <c r="Q313" s="510">
        <v>1</v>
      </c>
      <c r="R313" s="492">
        <v>1</v>
      </c>
      <c r="S313" s="510">
        <v>1</v>
      </c>
      <c r="T313" s="577">
        <v>1</v>
      </c>
      <c r="U313" s="533">
        <v>1</v>
      </c>
    </row>
    <row r="314" spans="1:21" ht="14.4" customHeight="1" x14ac:dyDescent="0.3">
      <c r="A314" s="491">
        <v>29</v>
      </c>
      <c r="B314" s="492" t="s">
        <v>584</v>
      </c>
      <c r="C314" s="492" t="s">
        <v>588</v>
      </c>
      <c r="D314" s="575" t="s">
        <v>1147</v>
      </c>
      <c r="E314" s="576" t="s">
        <v>600</v>
      </c>
      <c r="F314" s="492" t="s">
        <v>587</v>
      </c>
      <c r="G314" s="492" t="s">
        <v>763</v>
      </c>
      <c r="H314" s="492" t="s">
        <v>460</v>
      </c>
      <c r="I314" s="492" t="s">
        <v>764</v>
      </c>
      <c r="J314" s="492" t="s">
        <v>765</v>
      </c>
      <c r="K314" s="492" t="s">
        <v>766</v>
      </c>
      <c r="L314" s="493">
        <v>50.5</v>
      </c>
      <c r="M314" s="493">
        <v>101</v>
      </c>
      <c r="N314" s="492">
        <v>2</v>
      </c>
      <c r="O314" s="577">
        <v>2</v>
      </c>
      <c r="P314" s="493">
        <v>101</v>
      </c>
      <c r="Q314" s="510">
        <v>1</v>
      </c>
      <c r="R314" s="492">
        <v>2</v>
      </c>
      <c r="S314" s="510">
        <v>1</v>
      </c>
      <c r="T314" s="577">
        <v>2</v>
      </c>
      <c r="U314" s="533">
        <v>1</v>
      </c>
    </row>
    <row r="315" spans="1:21" ht="14.4" customHeight="1" x14ac:dyDescent="0.3">
      <c r="A315" s="491">
        <v>29</v>
      </c>
      <c r="B315" s="492" t="s">
        <v>584</v>
      </c>
      <c r="C315" s="492" t="s">
        <v>588</v>
      </c>
      <c r="D315" s="575" t="s">
        <v>1147</v>
      </c>
      <c r="E315" s="576" t="s">
        <v>600</v>
      </c>
      <c r="F315" s="492" t="s">
        <v>587</v>
      </c>
      <c r="G315" s="492" t="s">
        <v>763</v>
      </c>
      <c r="H315" s="492" t="s">
        <v>460</v>
      </c>
      <c r="I315" s="492" t="s">
        <v>918</v>
      </c>
      <c r="J315" s="492" t="s">
        <v>765</v>
      </c>
      <c r="K315" s="492" t="s">
        <v>919</v>
      </c>
      <c r="L315" s="493">
        <v>58.5</v>
      </c>
      <c r="M315" s="493">
        <v>58.5</v>
      </c>
      <c r="N315" s="492">
        <v>1</v>
      </c>
      <c r="O315" s="577">
        <v>1</v>
      </c>
      <c r="P315" s="493">
        <v>58.5</v>
      </c>
      <c r="Q315" s="510">
        <v>1</v>
      </c>
      <c r="R315" s="492">
        <v>1</v>
      </c>
      <c r="S315" s="510">
        <v>1</v>
      </c>
      <c r="T315" s="577">
        <v>1</v>
      </c>
      <c r="U315" s="533">
        <v>1</v>
      </c>
    </row>
    <row r="316" spans="1:21" ht="14.4" customHeight="1" x14ac:dyDescent="0.3">
      <c r="A316" s="491">
        <v>29</v>
      </c>
      <c r="B316" s="492" t="s">
        <v>584</v>
      </c>
      <c r="C316" s="492" t="s">
        <v>588</v>
      </c>
      <c r="D316" s="575" t="s">
        <v>1147</v>
      </c>
      <c r="E316" s="576" t="s">
        <v>600</v>
      </c>
      <c r="F316" s="492" t="s">
        <v>587</v>
      </c>
      <c r="G316" s="492" t="s">
        <v>763</v>
      </c>
      <c r="H316" s="492" t="s">
        <v>460</v>
      </c>
      <c r="I316" s="492" t="s">
        <v>923</v>
      </c>
      <c r="J316" s="492" t="s">
        <v>924</v>
      </c>
      <c r="K316" s="492" t="s">
        <v>925</v>
      </c>
      <c r="L316" s="493">
        <v>378.48</v>
      </c>
      <c r="M316" s="493">
        <v>756.96</v>
      </c>
      <c r="N316" s="492">
        <v>2</v>
      </c>
      <c r="O316" s="577">
        <v>2</v>
      </c>
      <c r="P316" s="493">
        <v>756.96</v>
      </c>
      <c r="Q316" s="510">
        <v>1</v>
      </c>
      <c r="R316" s="492">
        <v>2</v>
      </c>
      <c r="S316" s="510">
        <v>1</v>
      </c>
      <c r="T316" s="577">
        <v>2</v>
      </c>
      <c r="U316" s="533">
        <v>1</v>
      </c>
    </row>
    <row r="317" spans="1:21" ht="14.4" customHeight="1" x14ac:dyDescent="0.3">
      <c r="A317" s="491">
        <v>29</v>
      </c>
      <c r="B317" s="492" t="s">
        <v>584</v>
      </c>
      <c r="C317" s="492" t="s">
        <v>588</v>
      </c>
      <c r="D317" s="575" t="s">
        <v>1147</v>
      </c>
      <c r="E317" s="576" t="s">
        <v>600</v>
      </c>
      <c r="F317" s="492" t="s">
        <v>587</v>
      </c>
      <c r="G317" s="492" t="s">
        <v>763</v>
      </c>
      <c r="H317" s="492" t="s">
        <v>460</v>
      </c>
      <c r="I317" s="492" t="s">
        <v>1126</v>
      </c>
      <c r="J317" s="492" t="s">
        <v>1127</v>
      </c>
      <c r="K317" s="492" t="s">
        <v>1128</v>
      </c>
      <c r="L317" s="493">
        <v>378.48</v>
      </c>
      <c r="M317" s="493">
        <v>1135.44</v>
      </c>
      <c r="N317" s="492">
        <v>3</v>
      </c>
      <c r="O317" s="577">
        <v>3</v>
      </c>
      <c r="P317" s="493">
        <v>1135.44</v>
      </c>
      <c r="Q317" s="510">
        <v>1</v>
      </c>
      <c r="R317" s="492">
        <v>3</v>
      </c>
      <c r="S317" s="510">
        <v>1</v>
      </c>
      <c r="T317" s="577">
        <v>3</v>
      </c>
      <c r="U317" s="533">
        <v>1</v>
      </c>
    </row>
    <row r="318" spans="1:21" ht="14.4" customHeight="1" x14ac:dyDescent="0.3">
      <c r="A318" s="491">
        <v>29</v>
      </c>
      <c r="B318" s="492" t="s">
        <v>584</v>
      </c>
      <c r="C318" s="492" t="s">
        <v>588</v>
      </c>
      <c r="D318" s="575" t="s">
        <v>1147</v>
      </c>
      <c r="E318" s="576" t="s">
        <v>600</v>
      </c>
      <c r="F318" s="492" t="s">
        <v>587</v>
      </c>
      <c r="G318" s="492" t="s">
        <v>763</v>
      </c>
      <c r="H318" s="492" t="s">
        <v>460</v>
      </c>
      <c r="I318" s="492" t="s">
        <v>828</v>
      </c>
      <c r="J318" s="492" t="s">
        <v>829</v>
      </c>
      <c r="K318" s="492" t="s">
        <v>830</v>
      </c>
      <c r="L318" s="493">
        <v>378.48</v>
      </c>
      <c r="M318" s="493">
        <v>378.48</v>
      </c>
      <c r="N318" s="492">
        <v>1</v>
      </c>
      <c r="O318" s="577">
        <v>1</v>
      </c>
      <c r="P318" s="493">
        <v>378.48</v>
      </c>
      <c r="Q318" s="510">
        <v>1</v>
      </c>
      <c r="R318" s="492">
        <v>1</v>
      </c>
      <c r="S318" s="510">
        <v>1</v>
      </c>
      <c r="T318" s="577">
        <v>1</v>
      </c>
      <c r="U318" s="533">
        <v>1</v>
      </c>
    </row>
    <row r="319" spans="1:21" ht="14.4" customHeight="1" x14ac:dyDescent="0.3">
      <c r="A319" s="491">
        <v>29</v>
      </c>
      <c r="B319" s="492" t="s">
        <v>584</v>
      </c>
      <c r="C319" s="492" t="s">
        <v>588</v>
      </c>
      <c r="D319" s="575" t="s">
        <v>1147</v>
      </c>
      <c r="E319" s="576" t="s">
        <v>600</v>
      </c>
      <c r="F319" s="492" t="s">
        <v>587</v>
      </c>
      <c r="G319" s="492" t="s">
        <v>763</v>
      </c>
      <c r="H319" s="492" t="s">
        <v>460</v>
      </c>
      <c r="I319" s="492" t="s">
        <v>767</v>
      </c>
      <c r="J319" s="492" t="s">
        <v>765</v>
      </c>
      <c r="K319" s="492" t="s">
        <v>768</v>
      </c>
      <c r="L319" s="493">
        <v>58.5</v>
      </c>
      <c r="M319" s="493">
        <v>117</v>
      </c>
      <c r="N319" s="492">
        <v>2</v>
      </c>
      <c r="O319" s="577">
        <v>2</v>
      </c>
      <c r="P319" s="493">
        <v>58.5</v>
      </c>
      <c r="Q319" s="510">
        <v>0.5</v>
      </c>
      <c r="R319" s="492">
        <v>1</v>
      </c>
      <c r="S319" s="510">
        <v>0.5</v>
      </c>
      <c r="T319" s="577">
        <v>1</v>
      </c>
      <c r="U319" s="533">
        <v>0.5</v>
      </c>
    </row>
    <row r="320" spans="1:21" ht="14.4" customHeight="1" x14ac:dyDescent="0.3">
      <c r="A320" s="491">
        <v>29</v>
      </c>
      <c r="B320" s="492" t="s">
        <v>584</v>
      </c>
      <c r="C320" s="492" t="s">
        <v>588</v>
      </c>
      <c r="D320" s="575" t="s">
        <v>1147</v>
      </c>
      <c r="E320" s="576" t="s">
        <v>600</v>
      </c>
      <c r="F320" s="492" t="s">
        <v>587</v>
      </c>
      <c r="G320" s="492" t="s">
        <v>763</v>
      </c>
      <c r="H320" s="492" t="s">
        <v>460</v>
      </c>
      <c r="I320" s="492" t="s">
        <v>831</v>
      </c>
      <c r="J320" s="492" t="s">
        <v>832</v>
      </c>
      <c r="K320" s="492" t="s">
        <v>833</v>
      </c>
      <c r="L320" s="493">
        <v>331.32</v>
      </c>
      <c r="M320" s="493">
        <v>331.32</v>
      </c>
      <c r="N320" s="492">
        <v>1</v>
      </c>
      <c r="O320" s="577">
        <v>1</v>
      </c>
      <c r="P320" s="493"/>
      <c r="Q320" s="510">
        <v>0</v>
      </c>
      <c r="R320" s="492"/>
      <c r="S320" s="510">
        <v>0</v>
      </c>
      <c r="T320" s="577"/>
      <c r="U320" s="533">
        <v>0</v>
      </c>
    </row>
    <row r="321" spans="1:21" ht="14.4" customHeight="1" x14ac:dyDescent="0.3">
      <c r="A321" s="491">
        <v>29</v>
      </c>
      <c r="B321" s="492" t="s">
        <v>584</v>
      </c>
      <c r="C321" s="492" t="s">
        <v>588</v>
      </c>
      <c r="D321" s="575" t="s">
        <v>1147</v>
      </c>
      <c r="E321" s="576" t="s">
        <v>600</v>
      </c>
      <c r="F321" s="492" t="s">
        <v>587</v>
      </c>
      <c r="G321" s="492" t="s">
        <v>763</v>
      </c>
      <c r="H321" s="492" t="s">
        <v>460</v>
      </c>
      <c r="I321" s="492" t="s">
        <v>775</v>
      </c>
      <c r="J321" s="492" t="s">
        <v>776</v>
      </c>
      <c r="K321" s="492" t="s">
        <v>777</v>
      </c>
      <c r="L321" s="493">
        <v>97</v>
      </c>
      <c r="M321" s="493">
        <v>291</v>
      </c>
      <c r="N321" s="492">
        <v>3</v>
      </c>
      <c r="O321" s="577">
        <v>3</v>
      </c>
      <c r="P321" s="493">
        <v>194</v>
      </c>
      <c r="Q321" s="510">
        <v>0.66666666666666663</v>
      </c>
      <c r="R321" s="492">
        <v>2</v>
      </c>
      <c r="S321" s="510">
        <v>0.66666666666666663</v>
      </c>
      <c r="T321" s="577">
        <v>2</v>
      </c>
      <c r="U321" s="533">
        <v>0.66666666666666663</v>
      </c>
    </row>
    <row r="322" spans="1:21" ht="14.4" customHeight="1" x14ac:dyDescent="0.3">
      <c r="A322" s="491">
        <v>29</v>
      </c>
      <c r="B322" s="492" t="s">
        <v>584</v>
      </c>
      <c r="C322" s="492" t="s">
        <v>588</v>
      </c>
      <c r="D322" s="575" t="s">
        <v>1147</v>
      </c>
      <c r="E322" s="576" t="s">
        <v>600</v>
      </c>
      <c r="F322" s="492" t="s">
        <v>587</v>
      </c>
      <c r="G322" s="492" t="s">
        <v>763</v>
      </c>
      <c r="H322" s="492" t="s">
        <v>460</v>
      </c>
      <c r="I322" s="492" t="s">
        <v>786</v>
      </c>
      <c r="J322" s="492" t="s">
        <v>787</v>
      </c>
      <c r="K322" s="492" t="s">
        <v>788</v>
      </c>
      <c r="L322" s="493">
        <v>245.11</v>
      </c>
      <c r="M322" s="493">
        <v>245.11</v>
      </c>
      <c r="N322" s="492">
        <v>1</v>
      </c>
      <c r="O322" s="577">
        <v>1</v>
      </c>
      <c r="P322" s="493"/>
      <c r="Q322" s="510">
        <v>0</v>
      </c>
      <c r="R322" s="492"/>
      <c r="S322" s="510">
        <v>0</v>
      </c>
      <c r="T322" s="577"/>
      <c r="U322" s="533">
        <v>0</v>
      </c>
    </row>
    <row r="323" spans="1:21" ht="14.4" customHeight="1" x14ac:dyDescent="0.3">
      <c r="A323" s="491">
        <v>29</v>
      </c>
      <c r="B323" s="492" t="s">
        <v>584</v>
      </c>
      <c r="C323" s="492" t="s">
        <v>588</v>
      </c>
      <c r="D323" s="575" t="s">
        <v>1147</v>
      </c>
      <c r="E323" s="576" t="s">
        <v>600</v>
      </c>
      <c r="F323" s="492" t="s">
        <v>587</v>
      </c>
      <c r="G323" s="492" t="s">
        <v>792</v>
      </c>
      <c r="H323" s="492" t="s">
        <v>460</v>
      </c>
      <c r="I323" s="492" t="s">
        <v>1129</v>
      </c>
      <c r="J323" s="492" t="s">
        <v>1130</v>
      </c>
      <c r="K323" s="492" t="s">
        <v>1131</v>
      </c>
      <c r="L323" s="493">
        <v>260</v>
      </c>
      <c r="M323" s="493">
        <v>520</v>
      </c>
      <c r="N323" s="492">
        <v>2</v>
      </c>
      <c r="O323" s="577">
        <v>1</v>
      </c>
      <c r="P323" s="493">
        <v>520</v>
      </c>
      <c r="Q323" s="510">
        <v>1</v>
      </c>
      <c r="R323" s="492">
        <v>2</v>
      </c>
      <c r="S323" s="510">
        <v>1</v>
      </c>
      <c r="T323" s="577">
        <v>1</v>
      </c>
      <c r="U323" s="533">
        <v>1</v>
      </c>
    </row>
    <row r="324" spans="1:21" ht="14.4" customHeight="1" x14ac:dyDescent="0.3">
      <c r="A324" s="491">
        <v>29</v>
      </c>
      <c r="B324" s="492" t="s">
        <v>584</v>
      </c>
      <c r="C324" s="492" t="s">
        <v>588</v>
      </c>
      <c r="D324" s="575" t="s">
        <v>1147</v>
      </c>
      <c r="E324" s="576" t="s">
        <v>597</v>
      </c>
      <c r="F324" s="492" t="s">
        <v>585</v>
      </c>
      <c r="G324" s="492" t="s">
        <v>605</v>
      </c>
      <c r="H324" s="492" t="s">
        <v>460</v>
      </c>
      <c r="I324" s="492" t="s">
        <v>606</v>
      </c>
      <c r="J324" s="492" t="s">
        <v>607</v>
      </c>
      <c r="K324" s="492" t="s">
        <v>608</v>
      </c>
      <c r="L324" s="493">
        <v>0</v>
      </c>
      <c r="M324" s="493">
        <v>0</v>
      </c>
      <c r="N324" s="492">
        <v>1</v>
      </c>
      <c r="O324" s="577">
        <v>1</v>
      </c>
      <c r="P324" s="493"/>
      <c r="Q324" s="510"/>
      <c r="R324" s="492"/>
      <c r="S324" s="510">
        <v>0</v>
      </c>
      <c r="T324" s="577"/>
      <c r="U324" s="533">
        <v>0</v>
      </c>
    </row>
    <row r="325" spans="1:21" ht="14.4" customHeight="1" x14ac:dyDescent="0.3">
      <c r="A325" s="491">
        <v>29</v>
      </c>
      <c r="B325" s="492" t="s">
        <v>584</v>
      </c>
      <c r="C325" s="492" t="s">
        <v>588</v>
      </c>
      <c r="D325" s="575" t="s">
        <v>1147</v>
      </c>
      <c r="E325" s="576" t="s">
        <v>597</v>
      </c>
      <c r="F325" s="492" t="s">
        <v>585</v>
      </c>
      <c r="G325" s="492" t="s">
        <v>609</v>
      </c>
      <c r="H325" s="492" t="s">
        <v>507</v>
      </c>
      <c r="I325" s="492" t="s">
        <v>610</v>
      </c>
      <c r="J325" s="492" t="s">
        <v>611</v>
      </c>
      <c r="K325" s="492" t="s">
        <v>612</v>
      </c>
      <c r="L325" s="493">
        <v>154.36000000000001</v>
      </c>
      <c r="M325" s="493">
        <v>463.08000000000004</v>
      </c>
      <c r="N325" s="492">
        <v>3</v>
      </c>
      <c r="O325" s="577">
        <v>2.5</v>
      </c>
      <c r="P325" s="493">
        <v>463.08000000000004</v>
      </c>
      <c r="Q325" s="510">
        <v>1</v>
      </c>
      <c r="R325" s="492">
        <v>3</v>
      </c>
      <c r="S325" s="510">
        <v>1</v>
      </c>
      <c r="T325" s="577">
        <v>2.5</v>
      </c>
      <c r="U325" s="533">
        <v>1</v>
      </c>
    </row>
    <row r="326" spans="1:21" ht="14.4" customHeight="1" x14ac:dyDescent="0.3">
      <c r="A326" s="491">
        <v>29</v>
      </c>
      <c r="B326" s="492" t="s">
        <v>584</v>
      </c>
      <c r="C326" s="492" t="s">
        <v>588</v>
      </c>
      <c r="D326" s="575" t="s">
        <v>1147</v>
      </c>
      <c r="E326" s="576" t="s">
        <v>597</v>
      </c>
      <c r="F326" s="492" t="s">
        <v>585</v>
      </c>
      <c r="G326" s="492" t="s">
        <v>609</v>
      </c>
      <c r="H326" s="492" t="s">
        <v>507</v>
      </c>
      <c r="I326" s="492" t="s">
        <v>803</v>
      </c>
      <c r="J326" s="492" t="s">
        <v>611</v>
      </c>
      <c r="K326" s="492" t="s">
        <v>804</v>
      </c>
      <c r="L326" s="493">
        <v>225.06</v>
      </c>
      <c r="M326" s="493">
        <v>1125.3000000000002</v>
      </c>
      <c r="N326" s="492">
        <v>5</v>
      </c>
      <c r="O326" s="577">
        <v>4</v>
      </c>
      <c r="P326" s="493">
        <v>675.18000000000006</v>
      </c>
      <c r="Q326" s="510">
        <v>0.6</v>
      </c>
      <c r="R326" s="492">
        <v>3</v>
      </c>
      <c r="S326" s="510">
        <v>0.6</v>
      </c>
      <c r="T326" s="577">
        <v>2.5</v>
      </c>
      <c r="U326" s="533">
        <v>0.625</v>
      </c>
    </row>
    <row r="327" spans="1:21" ht="14.4" customHeight="1" x14ac:dyDescent="0.3">
      <c r="A327" s="491">
        <v>29</v>
      </c>
      <c r="B327" s="492" t="s">
        <v>584</v>
      </c>
      <c r="C327" s="492" t="s">
        <v>588</v>
      </c>
      <c r="D327" s="575" t="s">
        <v>1147</v>
      </c>
      <c r="E327" s="576" t="s">
        <v>597</v>
      </c>
      <c r="F327" s="492" t="s">
        <v>585</v>
      </c>
      <c r="G327" s="492" t="s">
        <v>620</v>
      </c>
      <c r="H327" s="492" t="s">
        <v>460</v>
      </c>
      <c r="I327" s="492" t="s">
        <v>624</v>
      </c>
      <c r="J327" s="492" t="s">
        <v>622</v>
      </c>
      <c r="K327" s="492" t="s">
        <v>625</v>
      </c>
      <c r="L327" s="493">
        <v>210.08</v>
      </c>
      <c r="M327" s="493">
        <v>210.08</v>
      </c>
      <c r="N327" s="492">
        <v>1</v>
      </c>
      <c r="O327" s="577">
        <v>1</v>
      </c>
      <c r="P327" s="493">
        <v>210.08</v>
      </c>
      <c r="Q327" s="510">
        <v>1</v>
      </c>
      <c r="R327" s="492">
        <v>1</v>
      </c>
      <c r="S327" s="510">
        <v>1</v>
      </c>
      <c r="T327" s="577">
        <v>1</v>
      </c>
      <c r="U327" s="533">
        <v>1</v>
      </c>
    </row>
    <row r="328" spans="1:21" ht="14.4" customHeight="1" x14ac:dyDescent="0.3">
      <c r="A328" s="491">
        <v>29</v>
      </c>
      <c r="B328" s="492" t="s">
        <v>584</v>
      </c>
      <c r="C328" s="492" t="s">
        <v>588</v>
      </c>
      <c r="D328" s="575" t="s">
        <v>1147</v>
      </c>
      <c r="E328" s="576" t="s">
        <v>597</v>
      </c>
      <c r="F328" s="492" t="s">
        <v>585</v>
      </c>
      <c r="G328" s="492" t="s">
        <v>845</v>
      </c>
      <c r="H328" s="492" t="s">
        <v>460</v>
      </c>
      <c r="I328" s="492" t="s">
        <v>1132</v>
      </c>
      <c r="J328" s="492" t="s">
        <v>847</v>
      </c>
      <c r="K328" s="492" t="s">
        <v>1133</v>
      </c>
      <c r="L328" s="493">
        <v>55.41</v>
      </c>
      <c r="M328" s="493">
        <v>55.41</v>
      </c>
      <c r="N328" s="492">
        <v>1</v>
      </c>
      <c r="O328" s="577">
        <v>1</v>
      </c>
      <c r="P328" s="493"/>
      <c r="Q328" s="510">
        <v>0</v>
      </c>
      <c r="R328" s="492"/>
      <c r="S328" s="510">
        <v>0</v>
      </c>
      <c r="T328" s="577"/>
      <c r="U328" s="533">
        <v>0</v>
      </c>
    </row>
    <row r="329" spans="1:21" ht="14.4" customHeight="1" x14ac:dyDescent="0.3">
      <c r="A329" s="491">
        <v>29</v>
      </c>
      <c r="B329" s="492" t="s">
        <v>584</v>
      </c>
      <c r="C329" s="492" t="s">
        <v>588</v>
      </c>
      <c r="D329" s="575" t="s">
        <v>1147</v>
      </c>
      <c r="E329" s="576" t="s">
        <v>597</v>
      </c>
      <c r="F329" s="492" t="s">
        <v>585</v>
      </c>
      <c r="G329" s="492" t="s">
        <v>626</v>
      </c>
      <c r="H329" s="492" t="s">
        <v>460</v>
      </c>
      <c r="I329" s="492" t="s">
        <v>630</v>
      </c>
      <c r="J329" s="492" t="s">
        <v>628</v>
      </c>
      <c r="K329" s="492" t="s">
        <v>631</v>
      </c>
      <c r="L329" s="493">
        <v>391.67</v>
      </c>
      <c r="M329" s="493">
        <v>391.67</v>
      </c>
      <c r="N329" s="492">
        <v>1</v>
      </c>
      <c r="O329" s="577">
        <v>1</v>
      </c>
      <c r="P329" s="493">
        <v>391.67</v>
      </c>
      <c r="Q329" s="510">
        <v>1</v>
      </c>
      <c r="R329" s="492">
        <v>1</v>
      </c>
      <c r="S329" s="510">
        <v>1</v>
      </c>
      <c r="T329" s="577">
        <v>1</v>
      </c>
      <c r="U329" s="533">
        <v>1</v>
      </c>
    </row>
    <row r="330" spans="1:21" ht="14.4" customHeight="1" x14ac:dyDescent="0.3">
      <c r="A330" s="491">
        <v>29</v>
      </c>
      <c r="B330" s="492" t="s">
        <v>584</v>
      </c>
      <c r="C330" s="492" t="s">
        <v>588</v>
      </c>
      <c r="D330" s="575" t="s">
        <v>1147</v>
      </c>
      <c r="E330" s="576" t="s">
        <v>597</v>
      </c>
      <c r="F330" s="492" t="s">
        <v>585</v>
      </c>
      <c r="G330" s="492" t="s">
        <v>648</v>
      </c>
      <c r="H330" s="492" t="s">
        <v>460</v>
      </c>
      <c r="I330" s="492" t="s">
        <v>649</v>
      </c>
      <c r="J330" s="492" t="s">
        <v>519</v>
      </c>
      <c r="K330" s="492" t="s">
        <v>650</v>
      </c>
      <c r="L330" s="493">
        <v>48.09</v>
      </c>
      <c r="M330" s="493">
        <v>48.09</v>
      </c>
      <c r="N330" s="492">
        <v>1</v>
      </c>
      <c r="O330" s="577">
        <v>1</v>
      </c>
      <c r="P330" s="493">
        <v>48.09</v>
      </c>
      <c r="Q330" s="510">
        <v>1</v>
      </c>
      <c r="R330" s="492">
        <v>1</v>
      </c>
      <c r="S330" s="510">
        <v>1</v>
      </c>
      <c r="T330" s="577">
        <v>1</v>
      </c>
      <c r="U330" s="533">
        <v>1</v>
      </c>
    </row>
    <row r="331" spans="1:21" ht="14.4" customHeight="1" x14ac:dyDescent="0.3">
      <c r="A331" s="491">
        <v>29</v>
      </c>
      <c r="B331" s="492" t="s">
        <v>584</v>
      </c>
      <c r="C331" s="492" t="s">
        <v>588</v>
      </c>
      <c r="D331" s="575" t="s">
        <v>1147</v>
      </c>
      <c r="E331" s="576" t="s">
        <v>597</v>
      </c>
      <c r="F331" s="492" t="s">
        <v>585</v>
      </c>
      <c r="G331" s="492" t="s">
        <v>887</v>
      </c>
      <c r="H331" s="492" t="s">
        <v>460</v>
      </c>
      <c r="I331" s="492" t="s">
        <v>888</v>
      </c>
      <c r="J331" s="492" t="s">
        <v>889</v>
      </c>
      <c r="K331" s="492" t="s">
        <v>890</v>
      </c>
      <c r="L331" s="493">
        <v>0</v>
      </c>
      <c r="M331" s="493">
        <v>0</v>
      </c>
      <c r="N331" s="492">
        <v>1</v>
      </c>
      <c r="O331" s="577">
        <v>1</v>
      </c>
      <c r="P331" s="493"/>
      <c r="Q331" s="510"/>
      <c r="R331" s="492"/>
      <c r="S331" s="510">
        <v>0</v>
      </c>
      <c r="T331" s="577"/>
      <c r="U331" s="533">
        <v>0</v>
      </c>
    </row>
    <row r="332" spans="1:21" ht="14.4" customHeight="1" x14ac:dyDescent="0.3">
      <c r="A332" s="491">
        <v>29</v>
      </c>
      <c r="B332" s="492" t="s">
        <v>584</v>
      </c>
      <c r="C332" s="492" t="s">
        <v>588</v>
      </c>
      <c r="D332" s="575" t="s">
        <v>1147</v>
      </c>
      <c r="E332" s="576" t="s">
        <v>597</v>
      </c>
      <c r="F332" s="492" t="s">
        <v>585</v>
      </c>
      <c r="G332" s="492" t="s">
        <v>887</v>
      </c>
      <c r="H332" s="492" t="s">
        <v>460</v>
      </c>
      <c r="I332" s="492" t="s">
        <v>1075</v>
      </c>
      <c r="J332" s="492" t="s">
        <v>889</v>
      </c>
      <c r="K332" s="492" t="s">
        <v>1076</v>
      </c>
      <c r="L332" s="493">
        <v>0</v>
      </c>
      <c r="M332" s="493">
        <v>0</v>
      </c>
      <c r="N332" s="492">
        <v>1</v>
      </c>
      <c r="O332" s="577">
        <v>0.5</v>
      </c>
      <c r="P332" s="493"/>
      <c r="Q332" s="510"/>
      <c r="R332" s="492"/>
      <c r="S332" s="510">
        <v>0</v>
      </c>
      <c r="T332" s="577"/>
      <c r="U332" s="533">
        <v>0</v>
      </c>
    </row>
    <row r="333" spans="1:21" ht="14.4" customHeight="1" x14ac:dyDescent="0.3">
      <c r="A333" s="491">
        <v>29</v>
      </c>
      <c r="B333" s="492" t="s">
        <v>584</v>
      </c>
      <c r="C333" s="492" t="s">
        <v>588</v>
      </c>
      <c r="D333" s="575" t="s">
        <v>1147</v>
      </c>
      <c r="E333" s="576" t="s">
        <v>597</v>
      </c>
      <c r="F333" s="492" t="s">
        <v>585</v>
      </c>
      <c r="G333" s="492" t="s">
        <v>654</v>
      </c>
      <c r="H333" s="492" t="s">
        <v>460</v>
      </c>
      <c r="I333" s="492" t="s">
        <v>658</v>
      </c>
      <c r="J333" s="492" t="s">
        <v>656</v>
      </c>
      <c r="K333" s="492" t="s">
        <v>659</v>
      </c>
      <c r="L333" s="493">
        <v>114</v>
      </c>
      <c r="M333" s="493">
        <v>114</v>
      </c>
      <c r="N333" s="492">
        <v>1</v>
      </c>
      <c r="O333" s="577">
        <v>1</v>
      </c>
      <c r="P333" s="493"/>
      <c r="Q333" s="510">
        <v>0</v>
      </c>
      <c r="R333" s="492"/>
      <c r="S333" s="510">
        <v>0</v>
      </c>
      <c r="T333" s="577"/>
      <c r="U333" s="533">
        <v>0</v>
      </c>
    </row>
    <row r="334" spans="1:21" ht="14.4" customHeight="1" x14ac:dyDescent="0.3">
      <c r="A334" s="491">
        <v>29</v>
      </c>
      <c r="B334" s="492" t="s">
        <v>584</v>
      </c>
      <c r="C334" s="492" t="s">
        <v>588</v>
      </c>
      <c r="D334" s="575" t="s">
        <v>1147</v>
      </c>
      <c r="E334" s="576" t="s">
        <v>597</v>
      </c>
      <c r="F334" s="492" t="s">
        <v>585</v>
      </c>
      <c r="G334" s="492" t="s">
        <v>654</v>
      </c>
      <c r="H334" s="492" t="s">
        <v>460</v>
      </c>
      <c r="I334" s="492" t="s">
        <v>1007</v>
      </c>
      <c r="J334" s="492" t="s">
        <v>1008</v>
      </c>
      <c r="K334" s="492" t="s">
        <v>657</v>
      </c>
      <c r="L334" s="493">
        <v>0</v>
      </c>
      <c r="M334" s="493">
        <v>0</v>
      </c>
      <c r="N334" s="492">
        <v>1</v>
      </c>
      <c r="O334" s="577">
        <v>1</v>
      </c>
      <c r="P334" s="493">
        <v>0</v>
      </c>
      <c r="Q334" s="510"/>
      <c r="R334" s="492">
        <v>1</v>
      </c>
      <c r="S334" s="510">
        <v>1</v>
      </c>
      <c r="T334" s="577">
        <v>1</v>
      </c>
      <c r="U334" s="533">
        <v>1</v>
      </c>
    </row>
    <row r="335" spans="1:21" ht="14.4" customHeight="1" x14ac:dyDescent="0.3">
      <c r="A335" s="491">
        <v>29</v>
      </c>
      <c r="B335" s="492" t="s">
        <v>584</v>
      </c>
      <c r="C335" s="492" t="s">
        <v>588</v>
      </c>
      <c r="D335" s="575" t="s">
        <v>1147</v>
      </c>
      <c r="E335" s="576" t="s">
        <v>597</v>
      </c>
      <c r="F335" s="492" t="s">
        <v>585</v>
      </c>
      <c r="G335" s="492" t="s">
        <v>654</v>
      </c>
      <c r="H335" s="492" t="s">
        <v>460</v>
      </c>
      <c r="I335" s="492" t="s">
        <v>1134</v>
      </c>
      <c r="J335" s="492" t="s">
        <v>1008</v>
      </c>
      <c r="K335" s="492" t="s">
        <v>659</v>
      </c>
      <c r="L335" s="493">
        <v>0</v>
      </c>
      <c r="M335" s="493">
        <v>0</v>
      </c>
      <c r="N335" s="492">
        <v>2</v>
      </c>
      <c r="O335" s="577">
        <v>2</v>
      </c>
      <c r="P335" s="493">
        <v>0</v>
      </c>
      <c r="Q335" s="510"/>
      <c r="R335" s="492">
        <v>2</v>
      </c>
      <c r="S335" s="510">
        <v>1</v>
      </c>
      <c r="T335" s="577">
        <v>2</v>
      </c>
      <c r="U335" s="533">
        <v>1</v>
      </c>
    </row>
    <row r="336" spans="1:21" ht="14.4" customHeight="1" x14ac:dyDescent="0.3">
      <c r="A336" s="491">
        <v>29</v>
      </c>
      <c r="B336" s="492" t="s">
        <v>584</v>
      </c>
      <c r="C336" s="492" t="s">
        <v>588</v>
      </c>
      <c r="D336" s="575" t="s">
        <v>1147</v>
      </c>
      <c r="E336" s="576" t="s">
        <v>597</v>
      </c>
      <c r="F336" s="492" t="s">
        <v>585</v>
      </c>
      <c r="G336" s="492" t="s">
        <v>666</v>
      </c>
      <c r="H336" s="492" t="s">
        <v>460</v>
      </c>
      <c r="I336" s="492" t="s">
        <v>1077</v>
      </c>
      <c r="J336" s="492" t="s">
        <v>668</v>
      </c>
      <c r="K336" s="492" t="s">
        <v>952</v>
      </c>
      <c r="L336" s="493">
        <v>132.97999999999999</v>
      </c>
      <c r="M336" s="493">
        <v>265.95999999999998</v>
      </c>
      <c r="N336" s="492">
        <v>2</v>
      </c>
      <c r="O336" s="577">
        <v>1</v>
      </c>
      <c r="P336" s="493">
        <v>265.95999999999998</v>
      </c>
      <c r="Q336" s="510">
        <v>1</v>
      </c>
      <c r="R336" s="492">
        <v>2</v>
      </c>
      <c r="S336" s="510">
        <v>1</v>
      </c>
      <c r="T336" s="577">
        <v>1</v>
      </c>
      <c r="U336" s="533">
        <v>1</v>
      </c>
    </row>
    <row r="337" spans="1:21" ht="14.4" customHeight="1" x14ac:dyDescent="0.3">
      <c r="A337" s="491">
        <v>29</v>
      </c>
      <c r="B337" s="492" t="s">
        <v>584</v>
      </c>
      <c r="C337" s="492" t="s">
        <v>588</v>
      </c>
      <c r="D337" s="575" t="s">
        <v>1147</v>
      </c>
      <c r="E337" s="576" t="s">
        <v>597</v>
      </c>
      <c r="F337" s="492" t="s">
        <v>585</v>
      </c>
      <c r="G337" s="492" t="s">
        <v>670</v>
      </c>
      <c r="H337" s="492" t="s">
        <v>460</v>
      </c>
      <c r="I337" s="492" t="s">
        <v>671</v>
      </c>
      <c r="J337" s="492" t="s">
        <v>524</v>
      </c>
      <c r="K337" s="492" t="s">
        <v>672</v>
      </c>
      <c r="L337" s="493">
        <v>61.97</v>
      </c>
      <c r="M337" s="493">
        <v>61.97</v>
      </c>
      <c r="N337" s="492">
        <v>1</v>
      </c>
      <c r="O337" s="577">
        <v>1</v>
      </c>
      <c r="P337" s="493"/>
      <c r="Q337" s="510">
        <v>0</v>
      </c>
      <c r="R337" s="492"/>
      <c r="S337" s="510">
        <v>0</v>
      </c>
      <c r="T337" s="577"/>
      <c r="U337" s="533">
        <v>0</v>
      </c>
    </row>
    <row r="338" spans="1:21" ht="14.4" customHeight="1" x14ac:dyDescent="0.3">
      <c r="A338" s="491">
        <v>29</v>
      </c>
      <c r="B338" s="492" t="s">
        <v>584</v>
      </c>
      <c r="C338" s="492" t="s">
        <v>588</v>
      </c>
      <c r="D338" s="575" t="s">
        <v>1147</v>
      </c>
      <c r="E338" s="576" t="s">
        <v>597</v>
      </c>
      <c r="F338" s="492" t="s">
        <v>585</v>
      </c>
      <c r="G338" s="492" t="s">
        <v>681</v>
      </c>
      <c r="H338" s="492" t="s">
        <v>507</v>
      </c>
      <c r="I338" s="492" t="s">
        <v>682</v>
      </c>
      <c r="J338" s="492" t="s">
        <v>683</v>
      </c>
      <c r="K338" s="492" t="s">
        <v>684</v>
      </c>
      <c r="L338" s="493">
        <v>368.16</v>
      </c>
      <c r="M338" s="493">
        <v>1472.64</v>
      </c>
      <c r="N338" s="492">
        <v>4</v>
      </c>
      <c r="O338" s="577">
        <v>4</v>
      </c>
      <c r="P338" s="493">
        <v>736.32</v>
      </c>
      <c r="Q338" s="510">
        <v>0.5</v>
      </c>
      <c r="R338" s="492">
        <v>2</v>
      </c>
      <c r="S338" s="510">
        <v>0.5</v>
      </c>
      <c r="T338" s="577">
        <v>2</v>
      </c>
      <c r="U338" s="533">
        <v>0.5</v>
      </c>
    </row>
    <row r="339" spans="1:21" ht="14.4" customHeight="1" x14ac:dyDescent="0.3">
      <c r="A339" s="491">
        <v>29</v>
      </c>
      <c r="B339" s="492" t="s">
        <v>584</v>
      </c>
      <c r="C339" s="492" t="s">
        <v>588</v>
      </c>
      <c r="D339" s="575" t="s">
        <v>1147</v>
      </c>
      <c r="E339" s="576" t="s">
        <v>597</v>
      </c>
      <c r="F339" s="492" t="s">
        <v>585</v>
      </c>
      <c r="G339" s="492" t="s">
        <v>681</v>
      </c>
      <c r="H339" s="492" t="s">
        <v>507</v>
      </c>
      <c r="I339" s="492" t="s">
        <v>685</v>
      </c>
      <c r="J339" s="492" t="s">
        <v>683</v>
      </c>
      <c r="K339" s="492" t="s">
        <v>686</v>
      </c>
      <c r="L339" s="493">
        <v>490.89</v>
      </c>
      <c r="M339" s="493">
        <v>2945.3399999999997</v>
      </c>
      <c r="N339" s="492">
        <v>6</v>
      </c>
      <c r="O339" s="577">
        <v>6</v>
      </c>
      <c r="P339" s="493">
        <v>2945.3399999999997</v>
      </c>
      <c r="Q339" s="510">
        <v>1</v>
      </c>
      <c r="R339" s="492">
        <v>6</v>
      </c>
      <c r="S339" s="510">
        <v>1</v>
      </c>
      <c r="T339" s="577">
        <v>6</v>
      </c>
      <c r="U339" s="533">
        <v>1</v>
      </c>
    </row>
    <row r="340" spans="1:21" ht="14.4" customHeight="1" x14ac:dyDescent="0.3">
      <c r="A340" s="491">
        <v>29</v>
      </c>
      <c r="B340" s="492" t="s">
        <v>584</v>
      </c>
      <c r="C340" s="492" t="s">
        <v>588</v>
      </c>
      <c r="D340" s="575" t="s">
        <v>1147</v>
      </c>
      <c r="E340" s="576" t="s">
        <v>597</v>
      </c>
      <c r="F340" s="492" t="s">
        <v>585</v>
      </c>
      <c r="G340" s="492" t="s">
        <v>692</v>
      </c>
      <c r="H340" s="492" t="s">
        <v>507</v>
      </c>
      <c r="I340" s="492" t="s">
        <v>693</v>
      </c>
      <c r="J340" s="492" t="s">
        <v>526</v>
      </c>
      <c r="K340" s="492" t="s">
        <v>694</v>
      </c>
      <c r="L340" s="493">
        <v>48.42</v>
      </c>
      <c r="M340" s="493">
        <v>48.42</v>
      </c>
      <c r="N340" s="492">
        <v>1</v>
      </c>
      <c r="O340" s="577">
        <v>0.5</v>
      </c>
      <c r="P340" s="493">
        <v>48.42</v>
      </c>
      <c r="Q340" s="510">
        <v>1</v>
      </c>
      <c r="R340" s="492">
        <v>1</v>
      </c>
      <c r="S340" s="510">
        <v>1</v>
      </c>
      <c r="T340" s="577">
        <v>0.5</v>
      </c>
      <c r="U340" s="533">
        <v>1</v>
      </c>
    </row>
    <row r="341" spans="1:21" ht="14.4" customHeight="1" x14ac:dyDescent="0.3">
      <c r="A341" s="491">
        <v>29</v>
      </c>
      <c r="B341" s="492" t="s">
        <v>584</v>
      </c>
      <c r="C341" s="492" t="s">
        <v>588</v>
      </c>
      <c r="D341" s="575" t="s">
        <v>1147</v>
      </c>
      <c r="E341" s="576" t="s">
        <v>597</v>
      </c>
      <c r="F341" s="492" t="s">
        <v>585</v>
      </c>
      <c r="G341" s="492" t="s">
        <v>706</v>
      </c>
      <c r="H341" s="492" t="s">
        <v>460</v>
      </c>
      <c r="I341" s="492" t="s">
        <v>1089</v>
      </c>
      <c r="J341" s="492" t="s">
        <v>708</v>
      </c>
      <c r="K341" s="492" t="s">
        <v>709</v>
      </c>
      <c r="L341" s="493">
        <v>108.44</v>
      </c>
      <c r="M341" s="493">
        <v>108.44</v>
      </c>
      <c r="N341" s="492">
        <v>1</v>
      </c>
      <c r="O341" s="577">
        <v>1</v>
      </c>
      <c r="P341" s="493">
        <v>108.44</v>
      </c>
      <c r="Q341" s="510">
        <v>1</v>
      </c>
      <c r="R341" s="492">
        <v>1</v>
      </c>
      <c r="S341" s="510">
        <v>1</v>
      </c>
      <c r="T341" s="577">
        <v>1</v>
      </c>
      <c r="U341" s="533">
        <v>1</v>
      </c>
    </row>
    <row r="342" spans="1:21" ht="14.4" customHeight="1" x14ac:dyDescent="0.3">
      <c r="A342" s="491">
        <v>29</v>
      </c>
      <c r="B342" s="492" t="s">
        <v>584</v>
      </c>
      <c r="C342" s="492" t="s">
        <v>588</v>
      </c>
      <c r="D342" s="575" t="s">
        <v>1147</v>
      </c>
      <c r="E342" s="576" t="s">
        <v>597</v>
      </c>
      <c r="F342" s="492" t="s">
        <v>585</v>
      </c>
      <c r="G342" s="492" t="s">
        <v>714</v>
      </c>
      <c r="H342" s="492" t="s">
        <v>507</v>
      </c>
      <c r="I342" s="492" t="s">
        <v>569</v>
      </c>
      <c r="J342" s="492" t="s">
        <v>570</v>
      </c>
      <c r="K342" s="492" t="s">
        <v>571</v>
      </c>
      <c r="L342" s="493">
        <v>0</v>
      </c>
      <c r="M342" s="493">
        <v>0</v>
      </c>
      <c r="N342" s="492">
        <v>4</v>
      </c>
      <c r="O342" s="577">
        <v>2.5</v>
      </c>
      <c r="P342" s="493">
        <v>0</v>
      </c>
      <c r="Q342" s="510"/>
      <c r="R342" s="492">
        <v>2</v>
      </c>
      <c r="S342" s="510">
        <v>0.5</v>
      </c>
      <c r="T342" s="577">
        <v>1.5</v>
      </c>
      <c r="U342" s="533">
        <v>0.6</v>
      </c>
    </row>
    <row r="343" spans="1:21" ht="14.4" customHeight="1" x14ac:dyDescent="0.3">
      <c r="A343" s="491">
        <v>29</v>
      </c>
      <c r="B343" s="492" t="s">
        <v>584</v>
      </c>
      <c r="C343" s="492" t="s">
        <v>588</v>
      </c>
      <c r="D343" s="575" t="s">
        <v>1147</v>
      </c>
      <c r="E343" s="576" t="s">
        <v>597</v>
      </c>
      <c r="F343" s="492" t="s">
        <v>585</v>
      </c>
      <c r="G343" s="492" t="s">
        <v>715</v>
      </c>
      <c r="H343" s="492" t="s">
        <v>460</v>
      </c>
      <c r="I343" s="492" t="s">
        <v>716</v>
      </c>
      <c r="J343" s="492" t="s">
        <v>521</v>
      </c>
      <c r="K343" s="492" t="s">
        <v>717</v>
      </c>
      <c r="L343" s="493">
        <v>299.24</v>
      </c>
      <c r="M343" s="493">
        <v>3590.88</v>
      </c>
      <c r="N343" s="492">
        <v>12</v>
      </c>
      <c r="O343" s="577">
        <v>12</v>
      </c>
      <c r="P343" s="493">
        <v>2693.16</v>
      </c>
      <c r="Q343" s="510">
        <v>0.74999999999999989</v>
      </c>
      <c r="R343" s="492">
        <v>9</v>
      </c>
      <c r="S343" s="510">
        <v>0.75</v>
      </c>
      <c r="T343" s="577">
        <v>9</v>
      </c>
      <c r="U343" s="533">
        <v>0.75</v>
      </c>
    </row>
    <row r="344" spans="1:21" ht="14.4" customHeight="1" x14ac:dyDescent="0.3">
      <c r="A344" s="491">
        <v>29</v>
      </c>
      <c r="B344" s="492" t="s">
        <v>584</v>
      </c>
      <c r="C344" s="492" t="s">
        <v>588</v>
      </c>
      <c r="D344" s="575" t="s">
        <v>1147</v>
      </c>
      <c r="E344" s="576" t="s">
        <v>597</v>
      </c>
      <c r="F344" s="492" t="s">
        <v>585</v>
      </c>
      <c r="G344" s="492" t="s">
        <v>722</v>
      </c>
      <c r="H344" s="492" t="s">
        <v>460</v>
      </c>
      <c r="I344" s="492" t="s">
        <v>1043</v>
      </c>
      <c r="J344" s="492" t="s">
        <v>1044</v>
      </c>
      <c r="K344" s="492" t="s">
        <v>1042</v>
      </c>
      <c r="L344" s="493">
        <v>93.96</v>
      </c>
      <c r="M344" s="493">
        <v>93.96</v>
      </c>
      <c r="N344" s="492">
        <v>1</v>
      </c>
      <c r="O344" s="577">
        <v>1</v>
      </c>
      <c r="P344" s="493"/>
      <c r="Q344" s="510">
        <v>0</v>
      </c>
      <c r="R344" s="492"/>
      <c r="S344" s="510">
        <v>0</v>
      </c>
      <c r="T344" s="577"/>
      <c r="U344" s="533">
        <v>0</v>
      </c>
    </row>
    <row r="345" spans="1:21" ht="14.4" customHeight="1" x14ac:dyDescent="0.3">
      <c r="A345" s="491">
        <v>29</v>
      </c>
      <c r="B345" s="492" t="s">
        <v>584</v>
      </c>
      <c r="C345" s="492" t="s">
        <v>588</v>
      </c>
      <c r="D345" s="575" t="s">
        <v>1147</v>
      </c>
      <c r="E345" s="576" t="s">
        <v>597</v>
      </c>
      <c r="F345" s="492" t="s">
        <v>585</v>
      </c>
      <c r="G345" s="492" t="s">
        <v>1045</v>
      </c>
      <c r="H345" s="492" t="s">
        <v>507</v>
      </c>
      <c r="I345" s="492" t="s">
        <v>1135</v>
      </c>
      <c r="J345" s="492" t="s">
        <v>1047</v>
      </c>
      <c r="K345" s="492" t="s">
        <v>1136</v>
      </c>
      <c r="L345" s="493">
        <v>0</v>
      </c>
      <c r="M345" s="493">
        <v>0</v>
      </c>
      <c r="N345" s="492">
        <v>1</v>
      </c>
      <c r="O345" s="577">
        <v>1</v>
      </c>
      <c r="P345" s="493">
        <v>0</v>
      </c>
      <c r="Q345" s="510"/>
      <c r="R345" s="492">
        <v>1</v>
      </c>
      <c r="S345" s="510">
        <v>1</v>
      </c>
      <c r="T345" s="577">
        <v>1</v>
      </c>
      <c r="U345" s="533">
        <v>1</v>
      </c>
    </row>
    <row r="346" spans="1:21" ht="14.4" customHeight="1" x14ac:dyDescent="0.3">
      <c r="A346" s="491">
        <v>29</v>
      </c>
      <c r="B346" s="492" t="s">
        <v>584</v>
      </c>
      <c r="C346" s="492" t="s">
        <v>588</v>
      </c>
      <c r="D346" s="575" t="s">
        <v>1147</v>
      </c>
      <c r="E346" s="576" t="s">
        <v>597</v>
      </c>
      <c r="F346" s="492" t="s">
        <v>587</v>
      </c>
      <c r="G346" s="492" t="s">
        <v>730</v>
      </c>
      <c r="H346" s="492" t="s">
        <v>460</v>
      </c>
      <c r="I346" s="492" t="s">
        <v>1115</v>
      </c>
      <c r="J346" s="492" t="s">
        <v>1116</v>
      </c>
      <c r="K346" s="492" t="s">
        <v>1117</v>
      </c>
      <c r="L346" s="493">
        <v>100</v>
      </c>
      <c r="M346" s="493">
        <v>100</v>
      </c>
      <c r="N346" s="492">
        <v>1</v>
      </c>
      <c r="O346" s="577">
        <v>1</v>
      </c>
      <c r="P346" s="493">
        <v>100</v>
      </c>
      <c r="Q346" s="510">
        <v>1</v>
      </c>
      <c r="R346" s="492">
        <v>1</v>
      </c>
      <c r="S346" s="510">
        <v>1</v>
      </c>
      <c r="T346" s="577">
        <v>1</v>
      </c>
      <c r="U346" s="533">
        <v>1</v>
      </c>
    </row>
    <row r="347" spans="1:21" ht="14.4" customHeight="1" x14ac:dyDescent="0.3">
      <c r="A347" s="491">
        <v>29</v>
      </c>
      <c r="B347" s="492" t="s">
        <v>584</v>
      </c>
      <c r="C347" s="492" t="s">
        <v>588</v>
      </c>
      <c r="D347" s="575" t="s">
        <v>1147</v>
      </c>
      <c r="E347" s="576" t="s">
        <v>597</v>
      </c>
      <c r="F347" s="492" t="s">
        <v>587</v>
      </c>
      <c r="G347" s="492" t="s">
        <v>730</v>
      </c>
      <c r="H347" s="492" t="s">
        <v>460</v>
      </c>
      <c r="I347" s="492" t="s">
        <v>736</v>
      </c>
      <c r="J347" s="492" t="s">
        <v>732</v>
      </c>
      <c r="K347" s="492" t="s">
        <v>737</v>
      </c>
      <c r="L347" s="493">
        <v>100</v>
      </c>
      <c r="M347" s="493">
        <v>500</v>
      </c>
      <c r="N347" s="492">
        <v>5</v>
      </c>
      <c r="O347" s="577">
        <v>3</v>
      </c>
      <c r="P347" s="493">
        <v>500</v>
      </c>
      <c r="Q347" s="510">
        <v>1</v>
      </c>
      <c r="R347" s="492">
        <v>5</v>
      </c>
      <c r="S347" s="510">
        <v>1</v>
      </c>
      <c r="T347" s="577">
        <v>3</v>
      </c>
      <c r="U347" s="533">
        <v>1</v>
      </c>
    </row>
    <row r="348" spans="1:21" ht="14.4" customHeight="1" x14ac:dyDescent="0.3">
      <c r="A348" s="491">
        <v>29</v>
      </c>
      <c r="B348" s="492" t="s">
        <v>584</v>
      </c>
      <c r="C348" s="492" t="s">
        <v>588</v>
      </c>
      <c r="D348" s="575" t="s">
        <v>1147</v>
      </c>
      <c r="E348" s="576" t="s">
        <v>597</v>
      </c>
      <c r="F348" s="492" t="s">
        <v>587</v>
      </c>
      <c r="G348" s="492" t="s">
        <v>730</v>
      </c>
      <c r="H348" s="492" t="s">
        <v>460</v>
      </c>
      <c r="I348" s="492" t="s">
        <v>738</v>
      </c>
      <c r="J348" s="492" t="s">
        <v>739</v>
      </c>
      <c r="K348" s="492" t="s">
        <v>740</v>
      </c>
      <c r="L348" s="493">
        <v>156</v>
      </c>
      <c r="M348" s="493">
        <v>1404</v>
      </c>
      <c r="N348" s="492">
        <v>9</v>
      </c>
      <c r="O348" s="577">
        <v>4</v>
      </c>
      <c r="P348" s="493">
        <v>1404</v>
      </c>
      <c r="Q348" s="510">
        <v>1</v>
      </c>
      <c r="R348" s="492">
        <v>9</v>
      </c>
      <c r="S348" s="510">
        <v>1</v>
      </c>
      <c r="T348" s="577">
        <v>4</v>
      </c>
      <c r="U348" s="533">
        <v>1</v>
      </c>
    </row>
    <row r="349" spans="1:21" ht="14.4" customHeight="1" x14ac:dyDescent="0.3">
      <c r="A349" s="491">
        <v>29</v>
      </c>
      <c r="B349" s="492" t="s">
        <v>584</v>
      </c>
      <c r="C349" s="492" t="s">
        <v>588</v>
      </c>
      <c r="D349" s="575" t="s">
        <v>1147</v>
      </c>
      <c r="E349" s="576" t="s">
        <v>597</v>
      </c>
      <c r="F349" s="492" t="s">
        <v>587</v>
      </c>
      <c r="G349" s="492" t="s">
        <v>730</v>
      </c>
      <c r="H349" s="492" t="s">
        <v>460</v>
      </c>
      <c r="I349" s="492" t="s">
        <v>1137</v>
      </c>
      <c r="J349" s="492" t="s">
        <v>1138</v>
      </c>
      <c r="K349" s="492" t="s">
        <v>1139</v>
      </c>
      <c r="L349" s="493">
        <v>56.25</v>
      </c>
      <c r="M349" s="493">
        <v>56.25</v>
      </c>
      <c r="N349" s="492">
        <v>1</v>
      </c>
      <c r="O349" s="577">
        <v>1</v>
      </c>
      <c r="P349" s="493">
        <v>56.25</v>
      </c>
      <c r="Q349" s="510">
        <v>1</v>
      </c>
      <c r="R349" s="492">
        <v>1</v>
      </c>
      <c r="S349" s="510">
        <v>1</v>
      </c>
      <c r="T349" s="577">
        <v>1</v>
      </c>
      <c r="U349" s="533">
        <v>1</v>
      </c>
    </row>
    <row r="350" spans="1:21" ht="14.4" customHeight="1" x14ac:dyDescent="0.3">
      <c r="A350" s="491">
        <v>29</v>
      </c>
      <c r="B350" s="492" t="s">
        <v>584</v>
      </c>
      <c r="C350" s="492" t="s">
        <v>588</v>
      </c>
      <c r="D350" s="575" t="s">
        <v>1147</v>
      </c>
      <c r="E350" s="576" t="s">
        <v>597</v>
      </c>
      <c r="F350" s="492" t="s">
        <v>587</v>
      </c>
      <c r="G350" s="492" t="s">
        <v>730</v>
      </c>
      <c r="H350" s="492" t="s">
        <v>460</v>
      </c>
      <c r="I350" s="492" t="s">
        <v>1140</v>
      </c>
      <c r="J350" s="492" t="s">
        <v>1141</v>
      </c>
      <c r="K350" s="492" t="s">
        <v>1139</v>
      </c>
      <c r="L350" s="493">
        <v>112.5</v>
      </c>
      <c r="M350" s="493">
        <v>112.5</v>
      </c>
      <c r="N350" s="492">
        <v>1</v>
      </c>
      <c r="O350" s="577">
        <v>1</v>
      </c>
      <c r="P350" s="493">
        <v>112.5</v>
      </c>
      <c r="Q350" s="510">
        <v>1</v>
      </c>
      <c r="R350" s="492">
        <v>1</v>
      </c>
      <c r="S350" s="510">
        <v>1</v>
      </c>
      <c r="T350" s="577">
        <v>1</v>
      </c>
      <c r="U350" s="533">
        <v>1</v>
      </c>
    </row>
    <row r="351" spans="1:21" ht="14.4" customHeight="1" x14ac:dyDescent="0.3">
      <c r="A351" s="491">
        <v>29</v>
      </c>
      <c r="B351" s="492" t="s">
        <v>584</v>
      </c>
      <c r="C351" s="492" t="s">
        <v>588</v>
      </c>
      <c r="D351" s="575" t="s">
        <v>1147</v>
      </c>
      <c r="E351" s="576" t="s">
        <v>597</v>
      </c>
      <c r="F351" s="492" t="s">
        <v>587</v>
      </c>
      <c r="G351" s="492" t="s">
        <v>730</v>
      </c>
      <c r="H351" s="492" t="s">
        <v>460</v>
      </c>
      <c r="I351" s="492" t="s">
        <v>750</v>
      </c>
      <c r="J351" s="492" t="s">
        <v>751</v>
      </c>
      <c r="K351" s="492" t="s">
        <v>752</v>
      </c>
      <c r="L351" s="493">
        <v>200</v>
      </c>
      <c r="M351" s="493">
        <v>800</v>
      </c>
      <c r="N351" s="492">
        <v>4</v>
      </c>
      <c r="O351" s="577">
        <v>4</v>
      </c>
      <c r="P351" s="493">
        <v>800</v>
      </c>
      <c r="Q351" s="510">
        <v>1</v>
      </c>
      <c r="R351" s="492">
        <v>4</v>
      </c>
      <c r="S351" s="510">
        <v>1</v>
      </c>
      <c r="T351" s="577">
        <v>4</v>
      </c>
      <c r="U351" s="533">
        <v>1</v>
      </c>
    </row>
    <row r="352" spans="1:21" ht="14.4" customHeight="1" x14ac:dyDescent="0.3">
      <c r="A352" s="491">
        <v>29</v>
      </c>
      <c r="B352" s="492" t="s">
        <v>584</v>
      </c>
      <c r="C352" s="492" t="s">
        <v>588</v>
      </c>
      <c r="D352" s="575" t="s">
        <v>1147</v>
      </c>
      <c r="E352" s="576" t="s">
        <v>597</v>
      </c>
      <c r="F352" s="492" t="s">
        <v>587</v>
      </c>
      <c r="G352" s="492" t="s">
        <v>730</v>
      </c>
      <c r="H352" s="492" t="s">
        <v>460</v>
      </c>
      <c r="I352" s="492" t="s">
        <v>1142</v>
      </c>
      <c r="J352" s="492" t="s">
        <v>1143</v>
      </c>
      <c r="K352" s="492" t="s">
        <v>1144</v>
      </c>
      <c r="L352" s="493">
        <v>1600</v>
      </c>
      <c r="M352" s="493">
        <v>3200</v>
      </c>
      <c r="N352" s="492">
        <v>2</v>
      </c>
      <c r="O352" s="577">
        <v>1</v>
      </c>
      <c r="P352" s="493">
        <v>3200</v>
      </c>
      <c r="Q352" s="510">
        <v>1</v>
      </c>
      <c r="R352" s="492">
        <v>2</v>
      </c>
      <c r="S352" s="510">
        <v>1</v>
      </c>
      <c r="T352" s="577">
        <v>1</v>
      </c>
      <c r="U352" s="533">
        <v>1</v>
      </c>
    </row>
    <row r="353" spans="1:21" ht="14.4" customHeight="1" x14ac:dyDescent="0.3">
      <c r="A353" s="491">
        <v>29</v>
      </c>
      <c r="B353" s="492" t="s">
        <v>584</v>
      </c>
      <c r="C353" s="492" t="s">
        <v>588</v>
      </c>
      <c r="D353" s="575" t="s">
        <v>1147</v>
      </c>
      <c r="E353" s="576" t="s">
        <v>597</v>
      </c>
      <c r="F353" s="492" t="s">
        <v>587</v>
      </c>
      <c r="G353" s="492" t="s">
        <v>730</v>
      </c>
      <c r="H353" s="492" t="s">
        <v>460</v>
      </c>
      <c r="I353" s="492" t="s">
        <v>1145</v>
      </c>
      <c r="J353" s="492" t="s">
        <v>1143</v>
      </c>
      <c r="K353" s="492" t="s">
        <v>1146</v>
      </c>
      <c r="L353" s="493">
        <v>832.2</v>
      </c>
      <c r="M353" s="493">
        <v>1664.4</v>
      </c>
      <c r="N353" s="492">
        <v>2</v>
      </c>
      <c r="O353" s="577">
        <v>1</v>
      </c>
      <c r="P353" s="493"/>
      <c r="Q353" s="510">
        <v>0</v>
      </c>
      <c r="R353" s="492"/>
      <c r="S353" s="510">
        <v>0</v>
      </c>
      <c r="T353" s="577"/>
      <c r="U353" s="533">
        <v>0</v>
      </c>
    </row>
    <row r="354" spans="1:21" ht="14.4" customHeight="1" x14ac:dyDescent="0.3">
      <c r="A354" s="491">
        <v>29</v>
      </c>
      <c r="B354" s="492" t="s">
        <v>584</v>
      </c>
      <c r="C354" s="492" t="s">
        <v>588</v>
      </c>
      <c r="D354" s="575" t="s">
        <v>1147</v>
      </c>
      <c r="E354" s="576" t="s">
        <v>597</v>
      </c>
      <c r="F354" s="492" t="s">
        <v>587</v>
      </c>
      <c r="G354" s="492" t="s">
        <v>756</v>
      </c>
      <c r="H354" s="492" t="s">
        <v>460</v>
      </c>
      <c r="I354" s="492" t="s">
        <v>757</v>
      </c>
      <c r="J354" s="492" t="s">
        <v>758</v>
      </c>
      <c r="K354" s="492" t="s">
        <v>759</v>
      </c>
      <c r="L354" s="493">
        <v>410</v>
      </c>
      <c r="M354" s="493">
        <v>6970</v>
      </c>
      <c r="N354" s="492">
        <v>17</v>
      </c>
      <c r="O354" s="577">
        <v>17</v>
      </c>
      <c r="P354" s="493">
        <v>6560</v>
      </c>
      <c r="Q354" s="510">
        <v>0.94117647058823528</v>
      </c>
      <c r="R354" s="492">
        <v>16</v>
      </c>
      <c r="S354" s="510">
        <v>0.94117647058823528</v>
      </c>
      <c r="T354" s="577">
        <v>16</v>
      </c>
      <c r="U354" s="533">
        <v>0.94117647058823528</v>
      </c>
    </row>
    <row r="355" spans="1:21" ht="14.4" customHeight="1" x14ac:dyDescent="0.3">
      <c r="A355" s="491">
        <v>29</v>
      </c>
      <c r="B355" s="492" t="s">
        <v>584</v>
      </c>
      <c r="C355" s="492" t="s">
        <v>588</v>
      </c>
      <c r="D355" s="575" t="s">
        <v>1147</v>
      </c>
      <c r="E355" s="576" t="s">
        <v>597</v>
      </c>
      <c r="F355" s="492" t="s">
        <v>587</v>
      </c>
      <c r="G355" s="492" t="s">
        <v>756</v>
      </c>
      <c r="H355" s="492" t="s">
        <v>460</v>
      </c>
      <c r="I355" s="492" t="s">
        <v>760</v>
      </c>
      <c r="J355" s="492" t="s">
        <v>761</v>
      </c>
      <c r="K355" s="492" t="s">
        <v>762</v>
      </c>
      <c r="L355" s="493">
        <v>566</v>
      </c>
      <c r="M355" s="493">
        <v>1132</v>
      </c>
      <c r="N355" s="492">
        <v>2</v>
      </c>
      <c r="O355" s="577">
        <v>2</v>
      </c>
      <c r="P355" s="493">
        <v>1132</v>
      </c>
      <c r="Q355" s="510">
        <v>1</v>
      </c>
      <c r="R355" s="492">
        <v>2</v>
      </c>
      <c r="S355" s="510">
        <v>1</v>
      </c>
      <c r="T355" s="577">
        <v>2</v>
      </c>
      <c r="U355" s="533">
        <v>1</v>
      </c>
    </row>
    <row r="356" spans="1:21" ht="14.4" customHeight="1" x14ac:dyDescent="0.3">
      <c r="A356" s="491">
        <v>29</v>
      </c>
      <c r="B356" s="492" t="s">
        <v>584</v>
      </c>
      <c r="C356" s="492" t="s">
        <v>588</v>
      </c>
      <c r="D356" s="575" t="s">
        <v>1147</v>
      </c>
      <c r="E356" s="576" t="s">
        <v>597</v>
      </c>
      <c r="F356" s="492" t="s">
        <v>587</v>
      </c>
      <c r="G356" s="492" t="s">
        <v>763</v>
      </c>
      <c r="H356" s="492" t="s">
        <v>460</v>
      </c>
      <c r="I356" s="492" t="s">
        <v>764</v>
      </c>
      <c r="J356" s="492" t="s">
        <v>765</v>
      </c>
      <c r="K356" s="492" t="s">
        <v>766</v>
      </c>
      <c r="L356" s="493">
        <v>50.5</v>
      </c>
      <c r="M356" s="493">
        <v>50.5</v>
      </c>
      <c r="N356" s="492">
        <v>1</v>
      </c>
      <c r="O356" s="577">
        <v>1</v>
      </c>
      <c r="P356" s="493">
        <v>50.5</v>
      </c>
      <c r="Q356" s="510">
        <v>1</v>
      </c>
      <c r="R356" s="492">
        <v>1</v>
      </c>
      <c r="S356" s="510">
        <v>1</v>
      </c>
      <c r="T356" s="577">
        <v>1</v>
      </c>
      <c r="U356" s="533">
        <v>1</v>
      </c>
    </row>
    <row r="357" spans="1:21" ht="14.4" customHeight="1" x14ac:dyDescent="0.3">
      <c r="A357" s="491">
        <v>29</v>
      </c>
      <c r="B357" s="492" t="s">
        <v>584</v>
      </c>
      <c r="C357" s="492" t="s">
        <v>588</v>
      </c>
      <c r="D357" s="575" t="s">
        <v>1147</v>
      </c>
      <c r="E357" s="576" t="s">
        <v>597</v>
      </c>
      <c r="F357" s="492" t="s">
        <v>587</v>
      </c>
      <c r="G357" s="492" t="s">
        <v>763</v>
      </c>
      <c r="H357" s="492" t="s">
        <v>460</v>
      </c>
      <c r="I357" s="492" t="s">
        <v>1126</v>
      </c>
      <c r="J357" s="492" t="s">
        <v>1127</v>
      </c>
      <c r="K357" s="492" t="s">
        <v>1128</v>
      </c>
      <c r="L357" s="493">
        <v>378.48</v>
      </c>
      <c r="M357" s="493">
        <v>378.48</v>
      </c>
      <c r="N357" s="492">
        <v>1</v>
      </c>
      <c r="O357" s="577">
        <v>1</v>
      </c>
      <c r="P357" s="493">
        <v>378.48</v>
      </c>
      <c r="Q357" s="510">
        <v>1</v>
      </c>
      <c r="R357" s="492">
        <v>1</v>
      </c>
      <c r="S357" s="510">
        <v>1</v>
      </c>
      <c r="T357" s="577">
        <v>1</v>
      </c>
      <c r="U357" s="533">
        <v>1</v>
      </c>
    </row>
    <row r="358" spans="1:21" ht="14.4" customHeight="1" x14ac:dyDescent="0.3">
      <c r="A358" s="491">
        <v>29</v>
      </c>
      <c r="B358" s="492" t="s">
        <v>584</v>
      </c>
      <c r="C358" s="492" t="s">
        <v>588</v>
      </c>
      <c r="D358" s="575" t="s">
        <v>1147</v>
      </c>
      <c r="E358" s="576" t="s">
        <v>597</v>
      </c>
      <c r="F358" s="492" t="s">
        <v>587</v>
      </c>
      <c r="G358" s="492" t="s">
        <v>763</v>
      </c>
      <c r="H358" s="492" t="s">
        <v>460</v>
      </c>
      <c r="I358" s="492" t="s">
        <v>929</v>
      </c>
      <c r="J358" s="492" t="s">
        <v>930</v>
      </c>
      <c r="K358" s="492" t="s">
        <v>931</v>
      </c>
      <c r="L358" s="493">
        <v>345.18</v>
      </c>
      <c r="M358" s="493">
        <v>345.18</v>
      </c>
      <c r="N358" s="492">
        <v>1</v>
      </c>
      <c r="O358" s="577">
        <v>1</v>
      </c>
      <c r="P358" s="493"/>
      <c r="Q358" s="510">
        <v>0</v>
      </c>
      <c r="R358" s="492"/>
      <c r="S358" s="510">
        <v>0</v>
      </c>
      <c r="T358" s="577"/>
      <c r="U358" s="533">
        <v>0</v>
      </c>
    </row>
    <row r="359" spans="1:21" ht="14.4" customHeight="1" x14ac:dyDescent="0.3">
      <c r="A359" s="491">
        <v>29</v>
      </c>
      <c r="B359" s="492" t="s">
        <v>584</v>
      </c>
      <c r="C359" s="492" t="s">
        <v>588</v>
      </c>
      <c r="D359" s="575" t="s">
        <v>1147</v>
      </c>
      <c r="E359" s="576" t="s">
        <v>597</v>
      </c>
      <c r="F359" s="492" t="s">
        <v>587</v>
      </c>
      <c r="G359" s="492" t="s">
        <v>763</v>
      </c>
      <c r="H359" s="492" t="s">
        <v>460</v>
      </c>
      <c r="I359" s="492" t="s">
        <v>786</v>
      </c>
      <c r="J359" s="492" t="s">
        <v>787</v>
      </c>
      <c r="K359" s="492" t="s">
        <v>788</v>
      </c>
      <c r="L359" s="493">
        <v>245.11</v>
      </c>
      <c r="M359" s="493">
        <v>245.11</v>
      </c>
      <c r="N359" s="492">
        <v>1</v>
      </c>
      <c r="O359" s="577">
        <v>1</v>
      </c>
      <c r="P359" s="493">
        <v>245.11</v>
      </c>
      <c r="Q359" s="510">
        <v>1</v>
      </c>
      <c r="R359" s="492">
        <v>1</v>
      </c>
      <c r="S359" s="510">
        <v>1</v>
      </c>
      <c r="T359" s="577">
        <v>1</v>
      </c>
      <c r="U359" s="533">
        <v>1</v>
      </c>
    </row>
    <row r="360" spans="1:21" ht="14.4" customHeight="1" x14ac:dyDescent="0.3">
      <c r="A360" s="491">
        <v>29</v>
      </c>
      <c r="B360" s="492" t="s">
        <v>584</v>
      </c>
      <c r="C360" s="492" t="s">
        <v>590</v>
      </c>
      <c r="D360" s="575" t="s">
        <v>1148</v>
      </c>
      <c r="E360" s="576" t="s">
        <v>602</v>
      </c>
      <c r="F360" s="492" t="s">
        <v>585</v>
      </c>
      <c r="G360" s="492" t="s">
        <v>609</v>
      </c>
      <c r="H360" s="492" t="s">
        <v>507</v>
      </c>
      <c r="I360" s="492" t="s">
        <v>610</v>
      </c>
      <c r="J360" s="492" t="s">
        <v>611</v>
      </c>
      <c r="K360" s="492" t="s">
        <v>612</v>
      </c>
      <c r="L360" s="493">
        <v>154.36000000000001</v>
      </c>
      <c r="M360" s="493">
        <v>154.36000000000001</v>
      </c>
      <c r="N360" s="492">
        <v>1</v>
      </c>
      <c r="O360" s="577">
        <v>0.5</v>
      </c>
      <c r="P360" s="493">
        <v>154.36000000000001</v>
      </c>
      <c r="Q360" s="510">
        <v>1</v>
      </c>
      <c r="R360" s="492">
        <v>1</v>
      </c>
      <c r="S360" s="510">
        <v>1</v>
      </c>
      <c r="T360" s="577">
        <v>0.5</v>
      </c>
      <c r="U360" s="533">
        <v>1</v>
      </c>
    </row>
    <row r="361" spans="1:21" ht="14.4" customHeight="1" thickBot="1" x14ac:dyDescent="0.35">
      <c r="A361" s="498">
        <v>29</v>
      </c>
      <c r="B361" s="499" t="s">
        <v>584</v>
      </c>
      <c r="C361" s="499" t="s">
        <v>590</v>
      </c>
      <c r="D361" s="578" t="s">
        <v>1148</v>
      </c>
      <c r="E361" s="579" t="s">
        <v>602</v>
      </c>
      <c r="F361" s="499" t="s">
        <v>585</v>
      </c>
      <c r="G361" s="499" t="s">
        <v>714</v>
      </c>
      <c r="H361" s="499" t="s">
        <v>507</v>
      </c>
      <c r="I361" s="499" t="s">
        <v>569</v>
      </c>
      <c r="J361" s="499" t="s">
        <v>570</v>
      </c>
      <c r="K361" s="499" t="s">
        <v>571</v>
      </c>
      <c r="L361" s="500">
        <v>0</v>
      </c>
      <c r="M361" s="500">
        <v>0</v>
      </c>
      <c r="N361" s="499">
        <v>1</v>
      </c>
      <c r="O361" s="580">
        <v>0.5</v>
      </c>
      <c r="P361" s="500">
        <v>0</v>
      </c>
      <c r="Q361" s="511"/>
      <c r="R361" s="499">
        <v>1</v>
      </c>
      <c r="S361" s="511">
        <v>1</v>
      </c>
      <c r="T361" s="580">
        <v>0.5</v>
      </c>
      <c r="U361" s="534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2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7" width="8.88671875" style="132" customWidth="1"/>
    <col min="8" max="16384" width="8.88671875" style="132"/>
  </cols>
  <sheetData>
    <row r="1" spans="1:6" ht="37.799999999999997" customHeight="1" thickBot="1" x14ac:dyDescent="0.4">
      <c r="A1" s="387" t="s">
        <v>1150</v>
      </c>
      <c r="B1" s="388"/>
      <c r="C1" s="388"/>
      <c r="D1" s="388"/>
      <c r="E1" s="388"/>
      <c r="F1" s="388"/>
    </row>
    <row r="2" spans="1:6" ht="14.4" customHeight="1" thickBot="1" x14ac:dyDescent="0.35">
      <c r="A2" s="239" t="s">
        <v>265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89" t="s">
        <v>134</v>
      </c>
      <c r="C3" s="390"/>
      <c r="D3" s="391" t="s">
        <v>133</v>
      </c>
      <c r="E3" s="390"/>
      <c r="F3" s="80" t="s">
        <v>3</v>
      </c>
    </row>
    <row r="4" spans="1:6" ht="14.4" customHeight="1" thickBot="1" x14ac:dyDescent="0.35">
      <c r="A4" s="581" t="s">
        <v>170</v>
      </c>
      <c r="B4" s="506" t="s">
        <v>14</v>
      </c>
      <c r="C4" s="507" t="s">
        <v>2</v>
      </c>
      <c r="D4" s="506" t="s">
        <v>14</v>
      </c>
      <c r="E4" s="507" t="s">
        <v>2</v>
      </c>
      <c r="F4" s="508" t="s">
        <v>14</v>
      </c>
    </row>
    <row r="5" spans="1:6" ht="14.4" customHeight="1" x14ac:dyDescent="0.3">
      <c r="A5" s="583" t="s">
        <v>600</v>
      </c>
      <c r="B5" s="119">
        <v>1909.22</v>
      </c>
      <c r="C5" s="574">
        <v>0.17885534527563404</v>
      </c>
      <c r="D5" s="119">
        <v>8765.4400000000023</v>
      </c>
      <c r="E5" s="574">
        <v>0.82114465472436604</v>
      </c>
      <c r="F5" s="582">
        <v>10674.660000000002</v>
      </c>
    </row>
    <row r="6" spans="1:6" ht="14.4" customHeight="1" x14ac:dyDescent="0.3">
      <c r="A6" s="522" t="s">
        <v>602</v>
      </c>
      <c r="B6" s="496">
        <v>852.60000000000014</v>
      </c>
      <c r="C6" s="510">
        <v>0.2554185827054718</v>
      </c>
      <c r="D6" s="496">
        <v>2485.4499999999998</v>
      </c>
      <c r="E6" s="510">
        <v>0.7445814172945282</v>
      </c>
      <c r="F6" s="497">
        <v>3338.05</v>
      </c>
    </row>
    <row r="7" spans="1:6" ht="14.4" customHeight="1" x14ac:dyDescent="0.3">
      <c r="A7" s="522" t="s">
        <v>601</v>
      </c>
      <c r="B7" s="496">
        <v>760.06999999999994</v>
      </c>
      <c r="C7" s="510">
        <v>0.22311361601573393</v>
      </c>
      <c r="D7" s="496">
        <v>2646.58</v>
      </c>
      <c r="E7" s="510">
        <v>0.77688638398426613</v>
      </c>
      <c r="F7" s="497">
        <v>3406.6499999999996</v>
      </c>
    </row>
    <row r="8" spans="1:6" ht="14.4" customHeight="1" x14ac:dyDescent="0.3">
      <c r="A8" s="522" t="s">
        <v>604</v>
      </c>
      <c r="B8" s="496">
        <v>415.48</v>
      </c>
      <c r="C8" s="510">
        <v>0.2139487940019362</v>
      </c>
      <c r="D8" s="496">
        <v>1526.48</v>
      </c>
      <c r="E8" s="510">
        <v>0.78605120599806377</v>
      </c>
      <c r="F8" s="497">
        <v>1941.96</v>
      </c>
    </row>
    <row r="9" spans="1:6" ht="14.4" customHeight="1" x14ac:dyDescent="0.3">
      <c r="A9" s="522" t="s">
        <v>596</v>
      </c>
      <c r="B9" s="496">
        <v>202.78000000000003</v>
      </c>
      <c r="C9" s="510">
        <v>1.5948431464922971E-2</v>
      </c>
      <c r="D9" s="496">
        <v>12511.949999999999</v>
      </c>
      <c r="E9" s="510">
        <v>0.98405156853507703</v>
      </c>
      <c r="F9" s="497">
        <v>12714.73</v>
      </c>
    </row>
    <row r="10" spans="1:6" ht="14.4" customHeight="1" x14ac:dyDescent="0.3">
      <c r="A10" s="522" t="s">
        <v>599</v>
      </c>
      <c r="B10" s="496">
        <v>170.52</v>
      </c>
      <c r="C10" s="510">
        <v>1</v>
      </c>
      <c r="D10" s="496"/>
      <c r="E10" s="510">
        <v>0</v>
      </c>
      <c r="F10" s="497">
        <v>170.52</v>
      </c>
    </row>
    <row r="11" spans="1:6" ht="14.4" customHeight="1" x14ac:dyDescent="0.3">
      <c r="A11" s="522" t="s">
        <v>598</v>
      </c>
      <c r="B11" s="496"/>
      <c r="C11" s="510">
        <v>0</v>
      </c>
      <c r="D11" s="496">
        <v>1246.23</v>
      </c>
      <c r="E11" s="510">
        <v>1</v>
      </c>
      <c r="F11" s="497">
        <v>1246.23</v>
      </c>
    </row>
    <row r="12" spans="1:6" ht="14.4" customHeight="1" x14ac:dyDescent="0.3">
      <c r="A12" s="522" t="s">
        <v>597</v>
      </c>
      <c r="B12" s="496"/>
      <c r="C12" s="510">
        <v>0</v>
      </c>
      <c r="D12" s="496">
        <v>6054.78</v>
      </c>
      <c r="E12" s="510">
        <v>1</v>
      </c>
      <c r="F12" s="497">
        <v>6054.78</v>
      </c>
    </row>
    <row r="13" spans="1:6" ht="14.4" customHeight="1" thickBot="1" x14ac:dyDescent="0.35">
      <c r="A13" s="520" t="s">
        <v>603</v>
      </c>
      <c r="B13" s="512"/>
      <c r="C13" s="513">
        <v>0</v>
      </c>
      <c r="D13" s="512">
        <v>225.06</v>
      </c>
      <c r="E13" s="513">
        <v>1</v>
      </c>
      <c r="F13" s="514">
        <v>225.06</v>
      </c>
    </row>
    <row r="14" spans="1:6" ht="14.4" customHeight="1" thickBot="1" x14ac:dyDescent="0.35">
      <c r="A14" s="515" t="s">
        <v>3</v>
      </c>
      <c r="B14" s="516">
        <v>4310.67</v>
      </c>
      <c r="C14" s="517">
        <v>0.10838279782282494</v>
      </c>
      <c r="D14" s="516">
        <v>35461.97</v>
      </c>
      <c r="E14" s="517">
        <v>0.89161720217717511</v>
      </c>
      <c r="F14" s="518">
        <v>39772.639999999999</v>
      </c>
    </row>
    <row r="15" spans="1:6" ht="14.4" customHeight="1" thickBot="1" x14ac:dyDescent="0.35"/>
    <row r="16" spans="1:6" ht="14.4" customHeight="1" x14ac:dyDescent="0.3">
      <c r="A16" s="583" t="s">
        <v>1151</v>
      </c>
      <c r="B16" s="119">
        <v>2984.11</v>
      </c>
      <c r="C16" s="574">
        <v>1</v>
      </c>
      <c r="D16" s="119"/>
      <c r="E16" s="574">
        <v>0</v>
      </c>
      <c r="F16" s="582">
        <v>2984.11</v>
      </c>
    </row>
    <row r="17" spans="1:6" ht="14.4" customHeight="1" x14ac:dyDescent="0.3">
      <c r="A17" s="522" t="s">
        <v>558</v>
      </c>
      <c r="B17" s="496">
        <v>453.4</v>
      </c>
      <c r="C17" s="510">
        <v>3.7729819872147997E-2</v>
      </c>
      <c r="D17" s="496">
        <v>11563.62</v>
      </c>
      <c r="E17" s="510">
        <v>0.96227018012785204</v>
      </c>
      <c r="F17" s="497">
        <v>12017.02</v>
      </c>
    </row>
    <row r="18" spans="1:6" ht="14.4" customHeight="1" x14ac:dyDescent="0.3">
      <c r="A18" s="522" t="s">
        <v>1152</v>
      </c>
      <c r="B18" s="496">
        <v>398.93999999999994</v>
      </c>
      <c r="C18" s="510">
        <v>1</v>
      </c>
      <c r="D18" s="496"/>
      <c r="E18" s="510">
        <v>0</v>
      </c>
      <c r="F18" s="497">
        <v>398.93999999999994</v>
      </c>
    </row>
    <row r="19" spans="1:6" ht="14.4" customHeight="1" x14ac:dyDescent="0.3">
      <c r="A19" s="522" t="s">
        <v>1153</v>
      </c>
      <c r="B19" s="496">
        <v>241.56</v>
      </c>
      <c r="C19" s="510">
        <v>1</v>
      </c>
      <c r="D19" s="496"/>
      <c r="E19" s="510">
        <v>0</v>
      </c>
      <c r="F19" s="497">
        <v>241.56</v>
      </c>
    </row>
    <row r="20" spans="1:6" ht="14.4" customHeight="1" x14ac:dyDescent="0.3">
      <c r="A20" s="522" t="s">
        <v>559</v>
      </c>
      <c r="B20" s="496">
        <v>119.7</v>
      </c>
      <c r="C20" s="510">
        <v>1</v>
      </c>
      <c r="D20" s="496"/>
      <c r="E20" s="510">
        <v>0</v>
      </c>
      <c r="F20" s="497">
        <v>119.7</v>
      </c>
    </row>
    <row r="21" spans="1:6" ht="14.4" customHeight="1" x14ac:dyDescent="0.3">
      <c r="A21" s="522" t="s">
        <v>1154</v>
      </c>
      <c r="B21" s="496">
        <v>64.540000000000006</v>
      </c>
      <c r="C21" s="510">
        <v>1</v>
      </c>
      <c r="D21" s="496"/>
      <c r="E21" s="510">
        <v>0</v>
      </c>
      <c r="F21" s="497">
        <v>64.540000000000006</v>
      </c>
    </row>
    <row r="22" spans="1:6" ht="14.4" customHeight="1" x14ac:dyDescent="0.3">
      <c r="A22" s="522" t="s">
        <v>1155</v>
      </c>
      <c r="B22" s="496">
        <v>48.42</v>
      </c>
      <c r="C22" s="510">
        <v>0.19999999999999998</v>
      </c>
      <c r="D22" s="496">
        <v>193.68</v>
      </c>
      <c r="E22" s="510">
        <v>0.79999999999999993</v>
      </c>
      <c r="F22" s="497">
        <v>242.10000000000002</v>
      </c>
    </row>
    <row r="23" spans="1:6" ht="14.4" customHeight="1" x14ac:dyDescent="0.3">
      <c r="A23" s="522" t="s">
        <v>1156</v>
      </c>
      <c r="B23" s="496"/>
      <c r="C23" s="510">
        <v>0</v>
      </c>
      <c r="D23" s="496">
        <v>688.92</v>
      </c>
      <c r="E23" s="510">
        <v>1</v>
      </c>
      <c r="F23" s="497">
        <v>688.92</v>
      </c>
    </row>
    <row r="24" spans="1:6" ht="14.4" customHeight="1" x14ac:dyDescent="0.3">
      <c r="A24" s="522" t="s">
        <v>1157</v>
      </c>
      <c r="B24" s="496"/>
      <c r="C24" s="510">
        <v>0</v>
      </c>
      <c r="D24" s="496">
        <v>218.62</v>
      </c>
      <c r="E24" s="510">
        <v>1</v>
      </c>
      <c r="F24" s="497">
        <v>218.62</v>
      </c>
    </row>
    <row r="25" spans="1:6" ht="14.4" customHeight="1" x14ac:dyDescent="0.3">
      <c r="A25" s="522" t="s">
        <v>556</v>
      </c>
      <c r="B25" s="496"/>
      <c r="C25" s="510">
        <v>0</v>
      </c>
      <c r="D25" s="496">
        <v>76.86</v>
      </c>
      <c r="E25" s="510">
        <v>1</v>
      </c>
      <c r="F25" s="497">
        <v>76.86</v>
      </c>
    </row>
    <row r="26" spans="1:6" ht="14.4" customHeight="1" x14ac:dyDescent="0.3">
      <c r="A26" s="522" t="s">
        <v>1158</v>
      </c>
      <c r="B26" s="496"/>
      <c r="C26" s="510"/>
      <c r="D26" s="496">
        <v>0</v>
      </c>
      <c r="E26" s="510"/>
      <c r="F26" s="497">
        <v>0</v>
      </c>
    </row>
    <row r="27" spans="1:6" ht="14.4" customHeight="1" x14ac:dyDescent="0.3">
      <c r="A27" s="522" t="s">
        <v>1159</v>
      </c>
      <c r="B27" s="496"/>
      <c r="C27" s="510">
        <v>0</v>
      </c>
      <c r="D27" s="496">
        <v>22313.049999999996</v>
      </c>
      <c r="E27" s="510">
        <v>1</v>
      </c>
      <c r="F27" s="497">
        <v>22313.049999999996</v>
      </c>
    </row>
    <row r="28" spans="1:6" ht="14.4" customHeight="1" x14ac:dyDescent="0.3">
      <c r="A28" s="522" t="s">
        <v>1160</v>
      </c>
      <c r="B28" s="496">
        <v>0</v>
      </c>
      <c r="C28" s="510"/>
      <c r="D28" s="496"/>
      <c r="E28" s="510"/>
      <c r="F28" s="497">
        <v>0</v>
      </c>
    </row>
    <row r="29" spans="1:6" ht="14.4" customHeight="1" x14ac:dyDescent="0.3">
      <c r="A29" s="522" t="s">
        <v>1161</v>
      </c>
      <c r="B29" s="496"/>
      <c r="C29" s="510">
        <v>0</v>
      </c>
      <c r="D29" s="496">
        <v>69.16</v>
      </c>
      <c r="E29" s="510">
        <v>1</v>
      </c>
      <c r="F29" s="497">
        <v>69.16</v>
      </c>
    </row>
    <row r="30" spans="1:6" ht="14.4" customHeight="1" x14ac:dyDescent="0.3">
      <c r="A30" s="522" t="s">
        <v>1162</v>
      </c>
      <c r="B30" s="496"/>
      <c r="C30" s="510"/>
      <c r="D30" s="496">
        <v>0</v>
      </c>
      <c r="E30" s="510"/>
      <c r="F30" s="497">
        <v>0</v>
      </c>
    </row>
    <row r="31" spans="1:6" ht="14.4" customHeight="1" x14ac:dyDescent="0.3">
      <c r="A31" s="522" t="s">
        <v>1163</v>
      </c>
      <c r="B31" s="496"/>
      <c r="C31" s="510">
        <v>0</v>
      </c>
      <c r="D31" s="496">
        <v>164.94</v>
      </c>
      <c r="E31" s="510">
        <v>1</v>
      </c>
      <c r="F31" s="497">
        <v>164.94</v>
      </c>
    </row>
    <row r="32" spans="1:6" ht="14.4" customHeight="1" thickBot="1" x14ac:dyDescent="0.35">
      <c r="A32" s="520" t="s">
        <v>1164</v>
      </c>
      <c r="B32" s="512"/>
      <c r="C32" s="513">
        <v>0</v>
      </c>
      <c r="D32" s="512">
        <v>173.12</v>
      </c>
      <c r="E32" s="513">
        <v>1</v>
      </c>
      <c r="F32" s="514">
        <v>173.12</v>
      </c>
    </row>
    <row r="33" spans="1:6" ht="14.4" customHeight="1" thickBot="1" x14ac:dyDescent="0.35">
      <c r="A33" s="515" t="s">
        <v>3</v>
      </c>
      <c r="B33" s="516">
        <v>4310.67</v>
      </c>
      <c r="C33" s="517">
        <v>0.10838279782282496</v>
      </c>
      <c r="D33" s="516">
        <v>35461.97</v>
      </c>
      <c r="E33" s="517">
        <v>0.89161720217717522</v>
      </c>
      <c r="F33" s="518">
        <v>39772.639999999992</v>
      </c>
    </row>
  </sheetData>
  <mergeCells count="3">
    <mergeCell ref="A1:F1"/>
    <mergeCell ref="B3:C3"/>
    <mergeCell ref="D3:E3"/>
  </mergeCells>
  <conditionalFormatting sqref="C5:C1048576">
    <cfRule type="cellIs" dxfId="28" priority="12" stopIfTrue="1" operator="greaterThan">
      <formula>0.2</formula>
    </cfRule>
  </conditionalFormatting>
  <conditionalFormatting sqref="F5:F1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{49F407CF-22CA-4779-A742-67BB41076473}</x14:id>
        </ext>
      </extLst>
    </cfRule>
  </conditionalFormatting>
  <conditionalFormatting sqref="F16:F3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{A44CE8AB-FB4B-481C-8AF5-46D71F65797C}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F407CF-22CA-4779-A742-67BB4107647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F5:F13</xm:sqref>
        </x14:conditionalFormatting>
        <x14:conditionalFormatting xmlns:xm="http://schemas.microsoft.com/office/excel/2006/main">
          <x14:cfRule type="dataBar" id="{A44CE8AB-FB4B-481C-8AF5-46D71F65797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F16:F32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8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2" customWidth="1"/>
    <col min="2" max="2" width="8.88671875" style="132" bestFit="1" customWidth="1"/>
    <col min="3" max="3" width="7" style="132" bestFit="1" customWidth="1"/>
    <col min="4" max="5" width="22.21875" style="132" customWidth="1"/>
    <col min="6" max="6" width="6.6640625" style="211" customWidth="1"/>
    <col min="7" max="7" width="10" style="211" customWidth="1"/>
    <col min="8" max="8" width="6.77734375" style="214" customWidth="1"/>
    <col min="9" max="9" width="6.6640625" style="211" customWidth="1"/>
    <col min="10" max="10" width="10" style="211" customWidth="1"/>
    <col min="11" max="11" width="6.77734375" style="214" customWidth="1"/>
    <col min="12" max="12" width="6.6640625" style="211" customWidth="1"/>
    <col min="13" max="13" width="10" style="211" customWidth="1"/>
    <col min="14" max="16384" width="8.88671875" style="132"/>
  </cols>
  <sheetData>
    <row r="1" spans="1:13" ht="18.600000000000001" customHeight="1" thickBot="1" x14ac:dyDescent="0.4">
      <c r="A1" s="388" t="s">
        <v>1180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49"/>
      <c r="M1" s="349"/>
    </row>
    <row r="2" spans="1:13" ht="14.4" customHeight="1" thickBot="1" x14ac:dyDescent="0.35">
      <c r="A2" s="239" t="s">
        <v>265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40</v>
      </c>
      <c r="G3" s="43">
        <f>SUBTOTAL(9,G6:G1048576)</f>
        <v>4310.67</v>
      </c>
      <c r="H3" s="44">
        <f>IF(M3=0,0,G3/M3)</f>
        <v>0.10838279782282496</v>
      </c>
      <c r="I3" s="43">
        <f>SUBTOTAL(9,I6:I1048576)</f>
        <v>184</v>
      </c>
      <c r="J3" s="43">
        <f>SUBTOTAL(9,J6:J1048576)</f>
        <v>35461.97</v>
      </c>
      <c r="K3" s="44">
        <f>IF(M3=0,0,J3/M3)</f>
        <v>0.89161720217717522</v>
      </c>
      <c r="L3" s="43">
        <f>SUBTOTAL(9,L6:L1048576)</f>
        <v>224</v>
      </c>
      <c r="M3" s="45">
        <f>SUBTOTAL(9,M6:M1048576)</f>
        <v>39772.639999999992</v>
      </c>
    </row>
    <row r="4" spans="1:13" ht="14.4" customHeight="1" thickBot="1" x14ac:dyDescent="0.35">
      <c r="A4" s="41"/>
      <c r="B4" s="41"/>
      <c r="C4" s="41"/>
      <c r="D4" s="41"/>
      <c r="E4" s="42"/>
      <c r="F4" s="392" t="s">
        <v>134</v>
      </c>
      <c r="G4" s="393"/>
      <c r="H4" s="394"/>
      <c r="I4" s="395" t="s">
        <v>133</v>
      </c>
      <c r="J4" s="393"/>
      <c r="K4" s="394"/>
      <c r="L4" s="396" t="s">
        <v>3</v>
      </c>
      <c r="M4" s="397"/>
    </row>
    <row r="5" spans="1:13" ht="14.4" customHeight="1" thickBot="1" x14ac:dyDescent="0.35">
      <c r="A5" s="581" t="s">
        <v>140</v>
      </c>
      <c r="B5" s="584" t="s">
        <v>136</v>
      </c>
      <c r="C5" s="584" t="s">
        <v>71</v>
      </c>
      <c r="D5" s="584" t="s">
        <v>137</v>
      </c>
      <c r="E5" s="584" t="s">
        <v>138</v>
      </c>
      <c r="F5" s="524" t="s">
        <v>28</v>
      </c>
      <c r="G5" s="524" t="s">
        <v>14</v>
      </c>
      <c r="H5" s="507" t="s">
        <v>139</v>
      </c>
      <c r="I5" s="506" t="s">
        <v>28</v>
      </c>
      <c r="J5" s="524" t="s">
        <v>14</v>
      </c>
      <c r="K5" s="507" t="s">
        <v>139</v>
      </c>
      <c r="L5" s="506" t="s">
        <v>28</v>
      </c>
      <c r="M5" s="525" t="s">
        <v>14</v>
      </c>
    </row>
    <row r="6" spans="1:13" ht="14.4" customHeight="1" x14ac:dyDescent="0.3">
      <c r="A6" s="568" t="s">
        <v>596</v>
      </c>
      <c r="B6" s="569" t="s">
        <v>1165</v>
      </c>
      <c r="C6" s="569" t="s">
        <v>682</v>
      </c>
      <c r="D6" s="569" t="s">
        <v>683</v>
      </c>
      <c r="E6" s="569" t="s">
        <v>684</v>
      </c>
      <c r="F6" s="119"/>
      <c r="G6" s="119"/>
      <c r="H6" s="574">
        <v>0</v>
      </c>
      <c r="I6" s="119">
        <v>2</v>
      </c>
      <c r="J6" s="119">
        <v>736.32</v>
      </c>
      <c r="K6" s="574">
        <v>1</v>
      </c>
      <c r="L6" s="119">
        <v>2</v>
      </c>
      <c r="M6" s="582">
        <v>736.32</v>
      </c>
    </row>
    <row r="7" spans="1:13" ht="14.4" customHeight="1" x14ac:dyDescent="0.3">
      <c r="A7" s="491" t="s">
        <v>596</v>
      </c>
      <c r="B7" s="492" t="s">
        <v>1165</v>
      </c>
      <c r="C7" s="492" t="s">
        <v>685</v>
      </c>
      <c r="D7" s="492" t="s">
        <v>683</v>
      </c>
      <c r="E7" s="492" t="s">
        <v>686</v>
      </c>
      <c r="F7" s="496"/>
      <c r="G7" s="496"/>
      <c r="H7" s="510">
        <v>0</v>
      </c>
      <c r="I7" s="496">
        <v>13</v>
      </c>
      <c r="J7" s="496">
        <v>6381.57</v>
      </c>
      <c r="K7" s="510">
        <v>1</v>
      </c>
      <c r="L7" s="496">
        <v>13</v>
      </c>
      <c r="M7" s="497">
        <v>6381.57</v>
      </c>
    </row>
    <row r="8" spans="1:13" ht="14.4" customHeight="1" x14ac:dyDescent="0.3">
      <c r="A8" s="491" t="s">
        <v>596</v>
      </c>
      <c r="B8" s="492" t="s">
        <v>1165</v>
      </c>
      <c r="C8" s="492" t="s">
        <v>687</v>
      </c>
      <c r="D8" s="492" t="s">
        <v>683</v>
      </c>
      <c r="E8" s="492" t="s">
        <v>688</v>
      </c>
      <c r="F8" s="496"/>
      <c r="G8" s="496"/>
      <c r="H8" s="510">
        <v>0</v>
      </c>
      <c r="I8" s="496">
        <v>3</v>
      </c>
      <c r="J8" s="496">
        <v>2208.9900000000002</v>
      </c>
      <c r="K8" s="510">
        <v>1</v>
      </c>
      <c r="L8" s="496">
        <v>3</v>
      </c>
      <c r="M8" s="497">
        <v>2208.9900000000002</v>
      </c>
    </row>
    <row r="9" spans="1:13" ht="14.4" customHeight="1" x14ac:dyDescent="0.3">
      <c r="A9" s="491" t="s">
        <v>596</v>
      </c>
      <c r="B9" s="492" t="s">
        <v>1165</v>
      </c>
      <c r="C9" s="492" t="s">
        <v>689</v>
      </c>
      <c r="D9" s="492" t="s">
        <v>683</v>
      </c>
      <c r="E9" s="492" t="s">
        <v>690</v>
      </c>
      <c r="F9" s="496"/>
      <c r="G9" s="496"/>
      <c r="H9" s="510">
        <v>0</v>
      </c>
      <c r="I9" s="496">
        <v>1</v>
      </c>
      <c r="J9" s="496">
        <v>923.74</v>
      </c>
      <c r="K9" s="510">
        <v>1</v>
      </c>
      <c r="L9" s="496">
        <v>1</v>
      </c>
      <c r="M9" s="497">
        <v>923.74</v>
      </c>
    </row>
    <row r="10" spans="1:13" ht="14.4" customHeight="1" x14ac:dyDescent="0.3">
      <c r="A10" s="491" t="s">
        <v>596</v>
      </c>
      <c r="B10" s="492" t="s">
        <v>1165</v>
      </c>
      <c r="C10" s="492" t="s">
        <v>691</v>
      </c>
      <c r="D10" s="492" t="s">
        <v>683</v>
      </c>
      <c r="E10" s="492" t="s">
        <v>686</v>
      </c>
      <c r="F10" s="496"/>
      <c r="G10" s="496"/>
      <c r="H10" s="510">
        <v>0</v>
      </c>
      <c r="I10" s="496">
        <v>1</v>
      </c>
      <c r="J10" s="496">
        <v>490.89</v>
      </c>
      <c r="K10" s="510">
        <v>1</v>
      </c>
      <c r="L10" s="496">
        <v>1</v>
      </c>
      <c r="M10" s="497">
        <v>490.89</v>
      </c>
    </row>
    <row r="11" spans="1:13" ht="14.4" customHeight="1" x14ac:dyDescent="0.3">
      <c r="A11" s="491" t="s">
        <v>596</v>
      </c>
      <c r="B11" s="492" t="s">
        <v>1166</v>
      </c>
      <c r="C11" s="492" t="s">
        <v>678</v>
      </c>
      <c r="D11" s="492" t="s">
        <v>679</v>
      </c>
      <c r="E11" s="492" t="s">
        <v>680</v>
      </c>
      <c r="F11" s="496"/>
      <c r="G11" s="496"/>
      <c r="H11" s="510">
        <v>0</v>
      </c>
      <c r="I11" s="496">
        <v>4</v>
      </c>
      <c r="J11" s="496">
        <v>67.2</v>
      </c>
      <c r="K11" s="510">
        <v>1</v>
      </c>
      <c r="L11" s="496">
        <v>4</v>
      </c>
      <c r="M11" s="497">
        <v>67.2</v>
      </c>
    </row>
    <row r="12" spans="1:13" ht="14.4" customHeight="1" x14ac:dyDescent="0.3">
      <c r="A12" s="491" t="s">
        <v>596</v>
      </c>
      <c r="B12" s="492" t="s">
        <v>560</v>
      </c>
      <c r="C12" s="492" t="s">
        <v>610</v>
      </c>
      <c r="D12" s="492" t="s">
        <v>611</v>
      </c>
      <c r="E12" s="492" t="s">
        <v>612</v>
      </c>
      <c r="F12" s="496"/>
      <c r="G12" s="496"/>
      <c r="H12" s="510">
        <v>0</v>
      </c>
      <c r="I12" s="496">
        <v>10</v>
      </c>
      <c r="J12" s="496">
        <v>1543.6000000000001</v>
      </c>
      <c r="K12" s="510">
        <v>1</v>
      </c>
      <c r="L12" s="496">
        <v>10</v>
      </c>
      <c r="M12" s="497">
        <v>1543.6000000000001</v>
      </c>
    </row>
    <row r="13" spans="1:13" ht="14.4" customHeight="1" x14ac:dyDescent="0.3">
      <c r="A13" s="491" t="s">
        <v>596</v>
      </c>
      <c r="B13" s="492" t="s">
        <v>560</v>
      </c>
      <c r="C13" s="492" t="s">
        <v>616</v>
      </c>
      <c r="D13" s="492" t="s">
        <v>617</v>
      </c>
      <c r="E13" s="492" t="s">
        <v>618</v>
      </c>
      <c r="F13" s="496"/>
      <c r="G13" s="496"/>
      <c r="H13" s="510">
        <v>0</v>
      </c>
      <c r="I13" s="496">
        <v>1</v>
      </c>
      <c r="J13" s="496">
        <v>111.22</v>
      </c>
      <c r="K13" s="510">
        <v>1</v>
      </c>
      <c r="L13" s="496">
        <v>1</v>
      </c>
      <c r="M13" s="497">
        <v>111.22</v>
      </c>
    </row>
    <row r="14" spans="1:13" ht="14.4" customHeight="1" x14ac:dyDescent="0.3">
      <c r="A14" s="491" t="s">
        <v>596</v>
      </c>
      <c r="B14" s="492" t="s">
        <v>560</v>
      </c>
      <c r="C14" s="492" t="s">
        <v>619</v>
      </c>
      <c r="D14" s="492" t="s">
        <v>611</v>
      </c>
      <c r="E14" s="492" t="s">
        <v>612</v>
      </c>
      <c r="F14" s="496">
        <v>1</v>
      </c>
      <c r="G14" s="496">
        <v>154.36000000000001</v>
      </c>
      <c r="H14" s="510">
        <v>1</v>
      </c>
      <c r="I14" s="496"/>
      <c r="J14" s="496"/>
      <c r="K14" s="510">
        <v>0</v>
      </c>
      <c r="L14" s="496">
        <v>1</v>
      </c>
      <c r="M14" s="497">
        <v>154.36000000000001</v>
      </c>
    </row>
    <row r="15" spans="1:13" ht="14.4" customHeight="1" x14ac:dyDescent="0.3">
      <c r="A15" s="491" t="s">
        <v>596</v>
      </c>
      <c r="B15" s="492" t="s">
        <v>1167</v>
      </c>
      <c r="C15" s="492" t="s">
        <v>667</v>
      </c>
      <c r="D15" s="492" t="s">
        <v>668</v>
      </c>
      <c r="E15" s="492" t="s">
        <v>669</v>
      </c>
      <c r="F15" s="496">
        <v>1</v>
      </c>
      <c r="G15" s="496">
        <v>0</v>
      </c>
      <c r="H15" s="510"/>
      <c r="I15" s="496"/>
      <c r="J15" s="496"/>
      <c r="K15" s="510"/>
      <c r="L15" s="496">
        <v>1</v>
      </c>
      <c r="M15" s="497">
        <v>0</v>
      </c>
    </row>
    <row r="16" spans="1:13" ht="14.4" customHeight="1" x14ac:dyDescent="0.3">
      <c r="A16" s="491" t="s">
        <v>596</v>
      </c>
      <c r="B16" s="492" t="s">
        <v>1168</v>
      </c>
      <c r="C16" s="492" t="s">
        <v>693</v>
      </c>
      <c r="D16" s="492" t="s">
        <v>526</v>
      </c>
      <c r="E16" s="492" t="s">
        <v>694</v>
      </c>
      <c r="F16" s="496"/>
      <c r="G16" s="496"/>
      <c r="H16" s="510">
        <v>0</v>
      </c>
      <c r="I16" s="496">
        <v>1</v>
      </c>
      <c r="J16" s="496">
        <v>48.42</v>
      </c>
      <c r="K16" s="510">
        <v>1</v>
      </c>
      <c r="L16" s="496">
        <v>1</v>
      </c>
      <c r="M16" s="497">
        <v>48.42</v>
      </c>
    </row>
    <row r="17" spans="1:13" ht="14.4" customHeight="1" x14ac:dyDescent="0.3">
      <c r="A17" s="491" t="s">
        <v>596</v>
      </c>
      <c r="B17" s="492" t="s">
        <v>1168</v>
      </c>
      <c r="C17" s="492" t="s">
        <v>695</v>
      </c>
      <c r="D17" s="492" t="s">
        <v>696</v>
      </c>
      <c r="E17" s="492" t="s">
        <v>697</v>
      </c>
      <c r="F17" s="496">
        <v>1</v>
      </c>
      <c r="G17" s="496">
        <v>48.42</v>
      </c>
      <c r="H17" s="510">
        <v>1</v>
      </c>
      <c r="I17" s="496"/>
      <c r="J17" s="496"/>
      <c r="K17" s="510">
        <v>0</v>
      </c>
      <c r="L17" s="496">
        <v>1</v>
      </c>
      <c r="M17" s="497">
        <v>48.42</v>
      </c>
    </row>
    <row r="18" spans="1:13" ht="14.4" customHeight="1" x14ac:dyDescent="0.3">
      <c r="A18" s="491" t="s">
        <v>596</v>
      </c>
      <c r="B18" s="492" t="s">
        <v>568</v>
      </c>
      <c r="C18" s="492" t="s">
        <v>569</v>
      </c>
      <c r="D18" s="492" t="s">
        <v>570</v>
      </c>
      <c r="E18" s="492" t="s">
        <v>571</v>
      </c>
      <c r="F18" s="496"/>
      <c r="G18" s="496"/>
      <c r="H18" s="510"/>
      <c r="I18" s="496">
        <v>5</v>
      </c>
      <c r="J18" s="496">
        <v>0</v>
      </c>
      <c r="K18" s="510"/>
      <c r="L18" s="496">
        <v>5</v>
      </c>
      <c r="M18" s="497">
        <v>0</v>
      </c>
    </row>
    <row r="19" spans="1:13" ht="14.4" customHeight="1" x14ac:dyDescent="0.3">
      <c r="A19" s="491" t="s">
        <v>597</v>
      </c>
      <c r="B19" s="492" t="s">
        <v>1165</v>
      </c>
      <c r="C19" s="492" t="s">
        <v>682</v>
      </c>
      <c r="D19" s="492" t="s">
        <v>683</v>
      </c>
      <c r="E19" s="492" t="s">
        <v>684</v>
      </c>
      <c r="F19" s="496"/>
      <c r="G19" s="496"/>
      <c r="H19" s="510">
        <v>0</v>
      </c>
      <c r="I19" s="496">
        <v>4</v>
      </c>
      <c r="J19" s="496">
        <v>1472.64</v>
      </c>
      <c r="K19" s="510">
        <v>1</v>
      </c>
      <c r="L19" s="496">
        <v>4</v>
      </c>
      <c r="M19" s="497">
        <v>1472.64</v>
      </c>
    </row>
    <row r="20" spans="1:13" ht="14.4" customHeight="1" x14ac:dyDescent="0.3">
      <c r="A20" s="491" t="s">
        <v>597</v>
      </c>
      <c r="B20" s="492" t="s">
        <v>1165</v>
      </c>
      <c r="C20" s="492" t="s">
        <v>685</v>
      </c>
      <c r="D20" s="492" t="s">
        <v>683</v>
      </c>
      <c r="E20" s="492" t="s">
        <v>686</v>
      </c>
      <c r="F20" s="496"/>
      <c r="G20" s="496"/>
      <c r="H20" s="510">
        <v>0</v>
      </c>
      <c r="I20" s="496">
        <v>6</v>
      </c>
      <c r="J20" s="496">
        <v>2945.3399999999997</v>
      </c>
      <c r="K20" s="510">
        <v>1</v>
      </c>
      <c r="L20" s="496">
        <v>6</v>
      </c>
      <c r="M20" s="497">
        <v>2945.3399999999997</v>
      </c>
    </row>
    <row r="21" spans="1:13" ht="14.4" customHeight="1" x14ac:dyDescent="0.3">
      <c r="A21" s="491" t="s">
        <v>597</v>
      </c>
      <c r="B21" s="492" t="s">
        <v>560</v>
      </c>
      <c r="C21" s="492" t="s">
        <v>610</v>
      </c>
      <c r="D21" s="492" t="s">
        <v>611</v>
      </c>
      <c r="E21" s="492" t="s">
        <v>612</v>
      </c>
      <c r="F21" s="496"/>
      <c r="G21" s="496"/>
      <c r="H21" s="510">
        <v>0</v>
      </c>
      <c r="I21" s="496">
        <v>3</v>
      </c>
      <c r="J21" s="496">
        <v>463.08000000000004</v>
      </c>
      <c r="K21" s="510">
        <v>1</v>
      </c>
      <c r="L21" s="496">
        <v>3</v>
      </c>
      <c r="M21" s="497">
        <v>463.08000000000004</v>
      </c>
    </row>
    <row r="22" spans="1:13" ht="14.4" customHeight="1" x14ac:dyDescent="0.3">
      <c r="A22" s="491" t="s">
        <v>597</v>
      </c>
      <c r="B22" s="492" t="s">
        <v>560</v>
      </c>
      <c r="C22" s="492" t="s">
        <v>803</v>
      </c>
      <c r="D22" s="492" t="s">
        <v>611</v>
      </c>
      <c r="E22" s="492" t="s">
        <v>804</v>
      </c>
      <c r="F22" s="496"/>
      <c r="G22" s="496"/>
      <c r="H22" s="510">
        <v>0</v>
      </c>
      <c r="I22" s="496">
        <v>5</v>
      </c>
      <c r="J22" s="496">
        <v>1125.3</v>
      </c>
      <c r="K22" s="510">
        <v>1</v>
      </c>
      <c r="L22" s="496">
        <v>5</v>
      </c>
      <c r="M22" s="497">
        <v>1125.3</v>
      </c>
    </row>
    <row r="23" spans="1:13" ht="14.4" customHeight="1" x14ac:dyDescent="0.3">
      <c r="A23" s="491" t="s">
        <v>597</v>
      </c>
      <c r="B23" s="492" t="s">
        <v>1168</v>
      </c>
      <c r="C23" s="492" t="s">
        <v>693</v>
      </c>
      <c r="D23" s="492" t="s">
        <v>526</v>
      </c>
      <c r="E23" s="492" t="s">
        <v>694</v>
      </c>
      <c r="F23" s="496"/>
      <c r="G23" s="496"/>
      <c r="H23" s="510">
        <v>0</v>
      </c>
      <c r="I23" s="496">
        <v>1</v>
      </c>
      <c r="J23" s="496">
        <v>48.42</v>
      </c>
      <c r="K23" s="510">
        <v>1</v>
      </c>
      <c r="L23" s="496">
        <v>1</v>
      </c>
      <c r="M23" s="497">
        <v>48.42</v>
      </c>
    </row>
    <row r="24" spans="1:13" ht="14.4" customHeight="1" x14ac:dyDescent="0.3">
      <c r="A24" s="491" t="s">
        <v>597</v>
      </c>
      <c r="B24" s="492" t="s">
        <v>568</v>
      </c>
      <c r="C24" s="492" t="s">
        <v>569</v>
      </c>
      <c r="D24" s="492" t="s">
        <v>570</v>
      </c>
      <c r="E24" s="492" t="s">
        <v>571</v>
      </c>
      <c r="F24" s="496"/>
      <c r="G24" s="496"/>
      <c r="H24" s="510"/>
      <c r="I24" s="496">
        <v>4</v>
      </c>
      <c r="J24" s="496">
        <v>0</v>
      </c>
      <c r="K24" s="510"/>
      <c r="L24" s="496">
        <v>4</v>
      </c>
      <c r="M24" s="497">
        <v>0</v>
      </c>
    </row>
    <row r="25" spans="1:13" ht="14.4" customHeight="1" x14ac:dyDescent="0.3">
      <c r="A25" s="491" t="s">
        <v>597</v>
      </c>
      <c r="B25" s="492" t="s">
        <v>1169</v>
      </c>
      <c r="C25" s="492" t="s">
        <v>1135</v>
      </c>
      <c r="D25" s="492" t="s">
        <v>1047</v>
      </c>
      <c r="E25" s="492" t="s">
        <v>1136</v>
      </c>
      <c r="F25" s="496"/>
      <c r="G25" s="496"/>
      <c r="H25" s="510"/>
      <c r="I25" s="496">
        <v>1</v>
      </c>
      <c r="J25" s="496">
        <v>0</v>
      </c>
      <c r="K25" s="510"/>
      <c r="L25" s="496">
        <v>1</v>
      </c>
      <c r="M25" s="497">
        <v>0</v>
      </c>
    </row>
    <row r="26" spans="1:13" ht="14.4" customHeight="1" x14ac:dyDescent="0.3">
      <c r="A26" s="491" t="s">
        <v>598</v>
      </c>
      <c r="B26" s="492" t="s">
        <v>1165</v>
      </c>
      <c r="C26" s="492" t="s">
        <v>691</v>
      </c>
      <c r="D26" s="492" t="s">
        <v>683</v>
      </c>
      <c r="E26" s="492" t="s">
        <v>686</v>
      </c>
      <c r="F26" s="496"/>
      <c r="G26" s="496"/>
      <c r="H26" s="510">
        <v>0</v>
      </c>
      <c r="I26" s="496">
        <v>1</v>
      </c>
      <c r="J26" s="496">
        <v>490.89</v>
      </c>
      <c r="K26" s="510">
        <v>1</v>
      </c>
      <c r="L26" s="496">
        <v>1</v>
      </c>
      <c r="M26" s="497">
        <v>490.89</v>
      </c>
    </row>
    <row r="27" spans="1:13" ht="14.4" customHeight="1" x14ac:dyDescent="0.3">
      <c r="A27" s="491" t="s">
        <v>598</v>
      </c>
      <c r="B27" s="492" t="s">
        <v>1166</v>
      </c>
      <c r="C27" s="492" t="s">
        <v>678</v>
      </c>
      <c r="D27" s="492" t="s">
        <v>679</v>
      </c>
      <c r="E27" s="492" t="s">
        <v>680</v>
      </c>
      <c r="F27" s="496"/>
      <c r="G27" s="496"/>
      <c r="H27" s="510">
        <v>0</v>
      </c>
      <c r="I27" s="496">
        <v>4</v>
      </c>
      <c r="J27" s="496">
        <v>67.2</v>
      </c>
      <c r="K27" s="510">
        <v>1</v>
      </c>
      <c r="L27" s="496">
        <v>4</v>
      </c>
      <c r="M27" s="497">
        <v>67.2</v>
      </c>
    </row>
    <row r="28" spans="1:13" ht="14.4" customHeight="1" x14ac:dyDescent="0.3">
      <c r="A28" s="491" t="s">
        <v>598</v>
      </c>
      <c r="B28" s="492" t="s">
        <v>560</v>
      </c>
      <c r="C28" s="492" t="s">
        <v>610</v>
      </c>
      <c r="D28" s="492" t="s">
        <v>611</v>
      </c>
      <c r="E28" s="492" t="s">
        <v>612</v>
      </c>
      <c r="F28" s="496"/>
      <c r="G28" s="496"/>
      <c r="H28" s="510">
        <v>0</v>
      </c>
      <c r="I28" s="496">
        <v>3</v>
      </c>
      <c r="J28" s="496">
        <v>463.08000000000004</v>
      </c>
      <c r="K28" s="510">
        <v>1</v>
      </c>
      <c r="L28" s="496">
        <v>3</v>
      </c>
      <c r="M28" s="497">
        <v>463.08000000000004</v>
      </c>
    </row>
    <row r="29" spans="1:13" ht="14.4" customHeight="1" x14ac:dyDescent="0.3">
      <c r="A29" s="491" t="s">
        <v>598</v>
      </c>
      <c r="B29" s="492" t="s">
        <v>560</v>
      </c>
      <c r="C29" s="492" t="s">
        <v>803</v>
      </c>
      <c r="D29" s="492" t="s">
        <v>611</v>
      </c>
      <c r="E29" s="492" t="s">
        <v>804</v>
      </c>
      <c r="F29" s="496"/>
      <c r="G29" s="496"/>
      <c r="H29" s="510">
        <v>0</v>
      </c>
      <c r="I29" s="496">
        <v>1</v>
      </c>
      <c r="J29" s="496">
        <v>225.06</v>
      </c>
      <c r="K29" s="510">
        <v>1</v>
      </c>
      <c r="L29" s="496">
        <v>1</v>
      </c>
      <c r="M29" s="497">
        <v>225.06</v>
      </c>
    </row>
    <row r="30" spans="1:13" ht="14.4" customHeight="1" x14ac:dyDescent="0.3">
      <c r="A30" s="491" t="s">
        <v>599</v>
      </c>
      <c r="B30" s="492" t="s">
        <v>1170</v>
      </c>
      <c r="C30" s="492" t="s">
        <v>846</v>
      </c>
      <c r="D30" s="492" t="s">
        <v>847</v>
      </c>
      <c r="E30" s="492" t="s">
        <v>629</v>
      </c>
      <c r="F30" s="496">
        <v>1</v>
      </c>
      <c r="G30" s="496">
        <v>170.52</v>
      </c>
      <c r="H30" s="510">
        <v>1</v>
      </c>
      <c r="I30" s="496"/>
      <c r="J30" s="496"/>
      <c r="K30" s="510">
        <v>0</v>
      </c>
      <c r="L30" s="496">
        <v>1</v>
      </c>
      <c r="M30" s="497">
        <v>170.52</v>
      </c>
    </row>
    <row r="31" spans="1:13" ht="14.4" customHeight="1" x14ac:dyDescent="0.3">
      <c r="A31" s="491" t="s">
        <v>600</v>
      </c>
      <c r="B31" s="492" t="s">
        <v>1165</v>
      </c>
      <c r="C31" s="492" t="s">
        <v>685</v>
      </c>
      <c r="D31" s="492" t="s">
        <v>683</v>
      </c>
      <c r="E31" s="492" t="s">
        <v>686</v>
      </c>
      <c r="F31" s="496"/>
      <c r="G31" s="496"/>
      <c r="H31" s="510">
        <v>0</v>
      </c>
      <c r="I31" s="496">
        <v>7</v>
      </c>
      <c r="J31" s="496">
        <v>3436.2299999999996</v>
      </c>
      <c r="K31" s="510">
        <v>1</v>
      </c>
      <c r="L31" s="496">
        <v>7</v>
      </c>
      <c r="M31" s="497">
        <v>3436.2299999999996</v>
      </c>
    </row>
    <row r="32" spans="1:13" ht="14.4" customHeight="1" x14ac:dyDescent="0.3">
      <c r="A32" s="491" t="s">
        <v>600</v>
      </c>
      <c r="B32" s="492" t="s">
        <v>1165</v>
      </c>
      <c r="C32" s="492" t="s">
        <v>687</v>
      </c>
      <c r="D32" s="492" t="s">
        <v>683</v>
      </c>
      <c r="E32" s="492" t="s">
        <v>688</v>
      </c>
      <c r="F32" s="496"/>
      <c r="G32" s="496"/>
      <c r="H32" s="510">
        <v>0</v>
      </c>
      <c r="I32" s="496">
        <v>1</v>
      </c>
      <c r="J32" s="496">
        <v>736.33</v>
      </c>
      <c r="K32" s="510">
        <v>1</v>
      </c>
      <c r="L32" s="496">
        <v>1</v>
      </c>
      <c r="M32" s="497">
        <v>736.33</v>
      </c>
    </row>
    <row r="33" spans="1:13" ht="14.4" customHeight="1" x14ac:dyDescent="0.3">
      <c r="A33" s="491" t="s">
        <v>600</v>
      </c>
      <c r="B33" s="492" t="s">
        <v>1165</v>
      </c>
      <c r="C33" s="492" t="s">
        <v>1084</v>
      </c>
      <c r="D33" s="492" t="s">
        <v>683</v>
      </c>
      <c r="E33" s="492" t="s">
        <v>684</v>
      </c>
      <c r="F33" s="496"/>
      <c r="G33" s="496"/>
      <c r="H33" s="510">
        <v>0</v>
      </c>
      <c r="I33" s="496">
        <v>1</v>
      </c>
      <c r="J33" s="496">
        <v>368.16</v>
      </c>
      <c r="K33" s="510">
        <v>1</v>
      </c>
      <c r="L33" s="496">
        <v>1</v>
      </c>
      <c r="M33" s="497">
        <v>368.16</v>
      </c>
    </row>
    <row r="34" spans="1:13" ht="14.4" customHeight="1" x14ac:dyDescent="0.3">
      <c r="A34" s="491" t="s">
        <v>600</v>
      </c>
      <c r="B34" s="492" t="s">
        <v>1171</v>
      </c>
      <c r="C34" s="492" t="s">
        <v>1081</v>
      </c>
      <c r="D34" s="492" t="s">
        <v>1082</v>
      </c>
      <c r="E34" s="492" t="s">
        <v>1083</v>
      </c>
      <c r="F34" s="496"/>
      <c r="G34" s="496"/>
      <c r="H34" s="510">
        <v>0</v>
      </c>
      <c r="I34" s="496">
        <v>1</v>
      </c>
      <c r="J34" s="496">
        <v>164.94</v>
      </c>
      <c r="K34" s="510">
        <v>1</v>
      </c>
      <c r="L34" s="496">
        <v>1</v>
      </c>
      <c r="M34" s="497">
        <v>164.94</v>
      </c>
    </row>
    <row r="35" spans="1:13" ht="14.4" customHeight="1" x14ac:dyDescent="0.3">
      <c r="A35" s="491" t="s">
        <v>600</v>
      </c>
      <c r="B35" s="492" t="s">
        <v>1166</v>
      </c>
      <c r="C35" s="492" t="s">
        <v>678</v>
      </c>
      <c r="D35" s="492" t="s">
        <v>679</v>
      </c>
      <c r="E35" s="492" t="s">
        <v>680</v>
      </c>
      <c r="F35" s="496"/>
      <c r="G35" s="496"/>
      <c r="H35" s="510">
        <v>0</v>
      </c>
      <c r="I35" s="496">
        <v>2</v>
      </c>
      <c r="J35" s="496">
        <v>33.6</v>
      </c>
      <c r="K35" s="510">
        <v>1</v>
      </c>
      <c r="L35" s="496">
        <v>2</v>
      </c>
      <c r="M35" s="497">
        <v>33.6</v>
      </c>
    </row>
    <row r="36" spans="1:13" ht="14.4" customHeight="1" x14ac:dyDescent="0.3">
      <c r="A36" s="491" t="s">
        <v>600</v>
      </c>
      <c r="B36" s="492" t="s">
        <v>560</v>
      </c>
      <c r="C36" s="492" t="s">
        <v>610</v>
      </c>
      <c r="D36" s="492" t="s">
        <v>611</v>
      </c>
      <c r="E36" s="492" t="s">
        <v>612</v>
      </c>
      <c r="F36" s="496"/>
      <c r="G36" s="496"/>
      <c r="H36" s="510">
        <v>0</v>
      </c>
      <c r="I36" s="496">
        <v>18</v>
      </c>
      <c r="J36" s="496">
        <v>2778.48</v>
      </c>
      <c r="K36" s="510">
        <v>1</v>
      </c>
      <c r="L36" s="496">
        <v>18</v>
      </c>
      <c r="M36" s="497">
        <v>2778.48</v>
      </c>
    </row>
    <row r="37" spans="1:13" ht="14.4" customHeight="1" x14ac:dyDescent="0.3">
      <c r="A37" s="491" t="s">
        <v>600</v>
      </c>
      <c r="B37" s="492" t="s">
        <v>560</v>
      </c>
      <c r="C37" s="492" t="s">
        <v>561</v>
      </c>
      <c r="D37" s="492" t="s">
        <v>562</v>
      </c>
      <c r="E37" s="492" t="s">
        <v>563</v>
      </c>
      <c r="F37" s="496"/>
      <c r="G37" s="496"/>
      <c r="H37" s="510">
        <v>0</v>
      </c>
      <c r="I37" s="496">
        <v>2</v>
      </c>
      <c r="J37" s="496">
        <v>299.04000000000002</v>
      </c>
      <c r="K37" s="510">
        <v>1</v>
      </c>
      <c r="L37" s="496">
        <v>2</v>
      </c>
      <c r="M37" s="497">
        <v>299.04000000000002</v>
      </c>
    </row>
    <row r="38" spans="1:13" ht="14.4" customHeight="1" x14ac:dyDescent="0.3">
      <c r="A38" s="491" t="s">
        <v>600</v>
      </c>
      <c r="B38" s="492" t="s">
        <v>560</v>
      </c>
      <c r="C38" s="492" t="s">
        <v>803</v>
      </c>
      <c r="D38" s="492" t="s">
        <v>611</v>
      </c>
      <c r="E38" s="492" t="s">
        <v>804</v>
      </c>
      <c r="F38" s="496"/>
      <c r="G38" s="496"/>
      <c r="H38" s="510">
        <v>0</v>
      </c>
      <c r="I38" s="496">
        <v>4</v>
      </c>
      <c r="J38" s="496">
        <v>900.24</v>
      </c>
      <c r="K38" s="510">
        <v>1</v>
      </c>
      <c r="L38" s="496">
        <v>4</v>
      </c>
      <c r="M38" s="497">
        <v>900.24</v>
      </c>
    </row>
    <row r="39" spans="1:13" ht="14.4" customHeight="1" x14ac:dyDescent="0.3">
      <c r="A39" s="491" t="s">
        <v>600</v>
      </c>
      <c r="B39" s="492" t="s">
        <v>1170</v>
      </c>
      <c r="C39" s="492" t="s">
        <v>1060</v>
      </c>
      <c r="D39" s="492" t="s">
        <v>847</v>
      </c>
      <c r="E39" s="492" t="s">
        <v>629</v>
      </c>
      <c r="F39" s="496">
        <v>2</v>
      </c>
      <c r="G39" s="496">
        <v>341.04</v>
      </c>
      <c r="H39" s="510">
        <v>1</v>
      </c>
      <c r="I39" s="496"/>
      <c r="J39" s="496"/>
      <c r="K39" s="510">
        <v>0</v>
      </c>
      <c r="L39" s="496">
        <v>2</v>
      </c>
      <c r="M39" s="497">
        <v>341.04</v>
      </c>
    </row>
    <row r="40" spans="1:13" ht="14.4" customHeight="1" x14ac:dyDescent="0.3">
      <c r="A40" s="491" t="s">
        <v>600</v>
      </c>
      <c r="B40" s="492" t="s">
        <v>1170</v>
      </c>
      <c r="C40" s="492" t="s">
        <v>846</v>
      </c>
      <c r="D40" s="492" t="s">
        <v>847</v>
      </c>
      <c r="E40" s="492" t="s">
        <v>629</v>
      </c>
      <c r="F40" s="496">
        <v>7</v>
      </c>
      <c r="G40" s="496">
        <v>1193.6400000000001</v>
      </c>
      <c r="H40" s="510">
        <v>1</v>
      </c>
      <c r="I40" s="496"/>
      <c r="J40" s="496"/>
      <c r="K40" s="510">
        <v>0</v>
      </c>
      <c r="L40" s="496">
        <v>7</v>
      </c>
      <c r="M40" s="497">
        <v>1193.6400000000001</v>
      </c>
    </row>
    <row r="41" spans="1:13" ht="14.4" customHeight="1" x14ac:dyDescent="0.3">
      <c r="A41" s="491" t="s">
        <v>600</v>
      </c>
      <c r="B41" s="492" t="s">
        <v>1167</v>
      </c>
      <c r="C41" s="492" t="s">
        <v>951</v>
      </c>
      <c r="D41" s="492" t="s">
        <v>668</v>
      </c>
      <c r="E41" s="492" t="s">
        <v>952</v>
      </c>
      <c r="F41" s="496">
        <v>1</v>
      </c>
      <c r="G41" s="496">
        <v>132.97999999999999</v>
      </c>
      <c r="H41" s="510">
        <v>1</v>
      </c>
      <c r="I41" s="496"/>
      <c r="J41" s="496"/>
      <c r="K41" s="510">
        <v>0</v>
      </c>
      <c r="L41" s="496">
        <v>1</v>
      </c>
      <c r="M41" s="497">
        <v>132.97999999999999</v>
      </c>
    </row>
    <row r="42" spans="1:13" ht="14.4" customHeight="1" x14ac:dyDescent="0.3">
      <c r="A42" s="491" t="s">
        <v>600</v>
      </c>
      <c r="B42" s="492" t="s">
        <v>1168</v>
      </c>
      <c r="C42" s="492" t="s">
        <v>693</v>
      </c>
      <c r="D42" s="492" t="s">
        <v>526</v>
      </c>
      <c r="E42" s="492" t="s">
        <v>694</v>
      </c>
      <c r="F42" s="496"/>
      <c r="G42" s="496"/>
      <c r="H42" s="510">
        <v>0</v>
      </c>
      <c r="I42" s="496">
        <v>1</v>
      </c>
      <c r="J42" s="496">
        <v>48.42</v>
      </c>
      <c r="K42" s="510">
        <v>1</v>
      </c>
      <c r="L42" s="496">
        <v>1</v>
      </c>
      <c r="M42" s="497">
        <v>48.42</v>
      </c>
    </row>
    <row r="43" spans="1:13" ht="14.4" customHeight="1" x14ac:dyDescent="0.3">
      <c r="A43" s="491" t="s">
        <v>600</v>
      </c>
      <c r="B43" s="492" t="s">
        <v>568</v>
      </c>
      <c r="C43" s="492" t="s">
        <v>569</v>
      </c>
      <c r="D43" s="492" t="s">
        <v>570</v>
      </c>
      <c r="E43" s="492" t="s">
        <v>571</v>
      </c>
      <c r="F43" s="496"/>
      <c r="G43" s="496"/>
      <c r="H43" s="510"/>
      <c r="I43" s="496">
        <v>8</v>
      </c>
      <c r="J43" s="496">
        <v>0</v>
      </c>
      <c r="K43" s="510"/>
      <c r="L43" s="496">
        <v>8</v>
      </c>
      <c r="M43" s="497">
        <v>0</v>
      </c>
    </row>
    <row r="44" spans="1:13" ht="14.4" customHeight="1" x14ac:dyDescent="0.3">
      <c r="A44" s="491" t="s">
        <v>600</v>
      </c>
      <c r="B44" s="492" t="s">
        <v>1172</v>
      </c>
      <c r="C44" s="492" t="s">
        <v>1107</v>
      </c>
      <c r="D44" s="492" t="s">
        <v>1108</v>
      </c>
      <c r="E44" s="492" t="s">
        <v>1109</v>
      </c>
      <c r="F44" s="496">
        <v>2</v>
      </c>
      <c r="G44" s="496">
        <v>120.78</v>
      </c>
      <c r="H44" s="510">
        <v>1</v>
      </c>
      <c r="I44" s="496"/>
      <c r="J44" s="496"/>
      <c r="K44" s="510">
        <v>0</v>
      </c>
      <c r="L44" s="496">
        <v>2</v>
      </c>
      <c r="M44" s="497">
        <v>120.78</v>
      </c>
    </row>
    <row r="45" spans="1:13" ht="14.4" customHeight="1" x14ac:dyDescent="0.3">
      <c r="A45" s="491" t="s">
        <v>600</v>
      </c>
      <c r="B45" s="492" t="s">
        <v>1172</v>
      </c>
      <c r="C45" s="492" t="s">
        <v>1110</v>
      </c>
      <c r="D45" s="492" t="s">
        <v>1111</v>
      </c>
      <c r="E45" s="492" t="s">
        <v>1112</v>
      </c>
      <c r="F45" s="496">
        <v>2</v>
      </c>
      <c r="G45" s="496">
        <v>120.78</v>
      </c>
      <c r="H45" s="510">
        <v>1</v>
      </c>
      <c r="I45" s="496"/>
      <c r="J45" s="496"/>
      <c r="K45" s="510">
        <v>0</v>
      </c>
      <c r="L45" s="496">
        <v>2</v>
      </c>
      <c r="M45" s="497">
        <v>120.78</v>
      </c>
    </row>
    <row r="46" spans="1:13" ht="14.4" customHeight="1" x14ac:dyDescent="0.3">
      <c r="A46" s="491" t="s">
        <v>601</v>
      </c>
      <c r="B46" s="492" t="s">
        <v>1165</v>
      </c>
      <c r="C46" s="492" t="s">
        <v>1028</v>
      </c>
      <c r="D46" s="492" t="s">
        <v>1029</v>
      </c>
      <c r="E46" s="492" t="s">
        <v>1173</v>
      </c>
      <c r="F46" s="496"/>
      <c r="G46" s="496"/>
      <c r="H46" s="510">
        <v>0</v>
      </c>
      <c r="I46" s="496">
        <v>1</v>
      </c>
      <c r="J46" s="496">
        <v>1385.62</v>
      </c>
      <c r="K46" s="510">
        <v>1</v>
      </c>
      <c r="L46" s="496">
        <v>1</v>
      </c>
      <c r="M46" s="497">
        <v>1385.62</v>
      </c>
    </row>
    <row r="47" spans="1:13" ht="14.4" customHeight="1" x14ac:dyDescent="0.3">
      <c r="A47" s="491" t="s">
        <v>601</v>
      </c>
      <c r="B47" s="492" t="s">
        <v>1166</v>
      </c>
      <c r="C47" s="492" t="s">
        <v>678</v>
      </c>
      <c r="D47" s="492" t="s">
        <v>679</v>
      </c>
      <c r="E47" s="492" t="s">
        <v>680</v>
      </c>
      <c r="F47" s="496"/>
      <c r="G47" s="496"/>
      <c r="H47" s="510">
        <v>0</v>
      </c>
      <c r="I47" s="496">
        <v>3</v>
      </c>
      <c r="J47" s="496">
        <v>50.400000000000006</v>
      </c>
      <c r="K47" s="510">
        <v>1</v>
      </c>
      <c r="L47" s="496">
        <v>3</v>
      </c>
      <c r="M47" s="497">
        <v>50.400000000000006</v>
      </c>
    </row>
    <row r="48" spans="1:13" ht="14.4" customHeight="1" x14ac:dyDescent="0.3">
      <c r="A48" s="491" t="s">
        <v>601</v>
      </c>
      <c r="B48" s="492" t="s">
        <v>1166</v>
      </c>
      <c r="C48" s="492" t="s">
        <v>1026</v>
      </c>
      <c r="D48" s="492" t="s">
        <v>679</v>
      </c>
      <c r="E48" s="492" t="s">
        <v>1027</v>
      </c>
      <c r="F48" s="496"/>
      <c r="G48" s="496"/>
      <c r="H48" s="510">
        <v>0</v>
      </c>
      <c r="I48" s="496">
        <v>4</v>
      </c>
      <c r="J48" s="496">
        <v>336.12</v>
      </c>
      <c r="K48" s="510">
        <v>1</v>
      </c>
      <c r="L48" s="496">
        <v>4</v>
      </c>
      <c r="M48" s="497">
        <v>336.12</v>
      </c>
    </row>
    <row r="49" spans="1:13" ht="14.4" customHeight="1" x14ac:dyDescent="0.3">
      <c r="A49" s="491" t="s">
        <v>601</v>
      </c>
      <c r="B49" s="492" t="s">
        <v>560</v>
      </c>
      <c r="C49" s="492" t="s">
        <v>561</v>
      </c>
      <c r="D49" s="492" t="s">
        <v>562</v>
      </c>
      <c r="E49" s="492" t="s">
        <v>563</v>
      </c>
      <c r="F49" s="496"/>
      <c r="G49" s="496"/>
      <c r="H49" s="510">
        <v>0</v>
      </c>
      <c r="I49" s="496">
        <v>2</v>
      </c>
      <c r="J49" s="496">
        <v>299.04000000000002</v>
      </c>
      <c r="K49" s="510">
        <v>1</v>
      </c>
      <c r="L49" s="496">
        <v>2</v>
      </c>
      <c r="M49" s="497">
        <v>299.04000000000002</v>
      </c>
    </row>
    <row r="50" spans="1:13" ht="14.4" customHeight="1" x14ac:dyDescent="0.3">
      <c r="A50" s="491" t="s">
        <v>601</v>
      </c>
      <c r="B50" s="492" t="s">
        <v>560</v>
      </c>
      <c r="C50" s="492" t="s">
        <v>979</v>
      </c>
      <c r="D50" s="492" t="s">
        <v>980</v>
      </c>
      <c r="E50" s="492" t="s">
        <v>981</v>
      </c>
      <c r="F50" s="496">
        <v>1</v>
      </c>
      <c r="G50" s="496">
        <v>149.52000000000001</v>
      </c>
      <c r="H50" s="510">
        <v>1</v>
      </c>
      <c r="I50" s="496"/>
      <c r="J50" s="496"/>
      <c r="K50" s="510">
        <v>0</v>
      </c>
      <c r="L50" s="496">
        <v>1</v>
      </c>
      <c r="M50" s="497">
        <v>149.52000000000001</v>
      </c>
    </row>
    <row r="51" spans="1:13" ht="14.4" customHeight="1" x14ac:dyDescent="0.3">
      <c r="A51" s="491" t="s">
        <v>601</v>
      </c>
      <c r="B51" s="492" t="s">
        <v>560</v>
      </c>
      <c r="C51" s="492" t="s">
        <v>803</v>
      </c>
      <c r="D51" s="492" t="s">
        <v>611</v>
      </c>
      <c r="E51" s="492" t="s">
        <v>804</v>
      </c>
      <c r="F51" s="496"/>
      <c r="G51" s="496"/>
      <c r="H51" s="510">
        <v>0</v>
      </c>
      <c r="I51" s="496">
        <v>2</v>
      </c>
      <c r="J51" s="496">
        <v>450.12</v>
      </c>
      <c r="K51" s="510">
        <v>1</v>
      </c>
      <c r="L51" s="496">
        <v>2</v>
      </c>
      <c r="M51" s="497">
        <v>450.12</v>
      </c>
    </row>
    <row r="52" spans="1:13" ht="14.4" customHeight="1" x14ac:dyDescent="0.3">
      <c r="A52" s="491" t="s">
        <v>601</v>
      </c>
      <c r="B52" s="492" t="s">
        <v>1170</v>
      </c>
      <c r="C52" s="492" t="s">
        <v>985</v>
      </c>
      <c r="D52" s="492" t="s">
        <v>847</v>
      </c>
      <c r="E52" s="492" t="s">
        <v>870</v>
      </c>
      <c r="F52" s="496">
        <v>1</v>
      </c>
      <c r="G52" s="496">
        <v>85.27</v>
      </c>
      <c r="H52" s="510">
        <v>1</v>
      </c>
      <c r="I52" s="496"/>
      <c r="J52" s="496"/>
      <c r="K52" s="510">
        <v>0</v>
      </c>
      <c r="L52" s="496">
        <v>1</v>
      </c>
      <c r="M52" s="497">
        <v>85.27</v>
      </c>
    </row>
    <row r="53" spans="1:13" ht="14.4" customHeight="1" x14ac:dyDescent="0.3">
      <c r="A53" s="491" t="s">
        <v>601</v>
      </c>
      <c r="B53" s="492" t="s">
        <v>1170</v>
      </c>
      <c r="C53" s="492" t="s">
        <v>986</v>
      </c>
      <c r="D53" s="492" t="s">
        <v>847</v>
      </c>
      <c r="E53" s="492" t="s">
        <v>987</v>
      </c>
      <c r="F53" s="496">
        <v>1</v>
      </c>
      <c r="G53" s="496">
        <v>0</v>
      </c>
      <c r="H53" s="510"/>
      <c r="I53" s="496"/>
      <c r="J53" s="496"/>
      <c r="K53" s="510"/>
      <c r="L53" s="496">
        <v>1</v>
      </c>
      <c r="M53" s="497">
        <v>0</v>
      </c>
    </row>
    <row r="54" spans="1:13" ht="14.4" customHeight="1" x14ac:dyDescent="0.3">
      <c r="A54" s="491" t="s">
        <v>601</v>
      </c>
      <c r="B54" s="492" t="s">
        <v>1170</v>
      </c>
      <c r="C54" s="492" t="s">
        <v>846</v>
      </c>
      <c r="D54" s="492" t="s">
        <v>847</v>
      </c>
      <c r="E54" s="492" t="s">
        <v>629</v>
      </c>
      <c r="F54" s="496">
        <v>2</v>
      </c>
      <c r="G54" s="496">
        <v>341.04</v>
      </c>
      <c r="H54" s="510">
        <v>1</v>
      </c>
      <c r="I54" s="496"/>
      <c r="J54" s="496"/>
      <c r="K54" s="510">
        <v>0</v>
      </c>
      <c r="L54" s="496">
        <v>2</v>
      </c>
      <c r="M54" s="497">
        <v>341.04</v>
      </c>
    </row>
    <row r="55" spans="1:13" ht="14.4" customHeight="1" x14ac:dyDescent="0.3">
      <c r="A55" s="491" t="s">
        <v>601</v>
      </c>
      <c r="B55" s="492" t="s">
        <v>564</v>
      </c>
      <c r="C55" s="492" t="s">
        <v>983</v>
      </c>
      <c r="D55" s="492" t="s">
        <v>984</v>
      </c>
      <c r="E55" s="492" t="s">
        <v>567</v>
      </c>
      <c r="F55" s="496">
        <v>1</v>
      </c>
      <c r="G55" s="496">
        <v>119.7</v>
      </c>
      <c r="H55" s="510">
        <v>1</v>
      </c>
      <c r="I55" s="496"/>
      <c r="J55" s="496"/>
      <c r="K55" s="510">
        <v>0</v>
      </c>
      <c r="L55" s="496">
        <v>1</v>
      </c>
      <c r="M55" s="497">
        <v>119.7</v>
      </c>
    </row>
    <row r="56" spans="1:13" ht="14.4" customHeight="1" x14ac:dyDescent="0.3">
      <c r="A56" s="491" t="s">
        <v>601</v>
      </c>
      <c r="B56" s="492" t="s">
        <v>1167</v>
      </c>
      <c r="C56" s="492" t="s">
        <v>667</v>
      </c>
      <c r="D56" s="492" t="s">
        <v>668</v>
      </c>
      <c r="E56" s="492" t="s">
        <v>669</v>
      </c>
      <c r="F56" s="496">
        <v>1</v>
      </c>
      <c r="G56" s="496">
        <v>0</v>
      </c>
      <c r="H56" s="510"/>
      <c r="I56" s="496"/>
      <c r="J56" s="496"/>
      <c r="K56" s="510"/>
      <c r="L56" s="496">
        <v>1</v>
      </c>
      <c r="M56" s="497">
        <v>0</v>
      </c>
    </row>
    <row r="57" spans="1:13" ht="14.4" customHeight="1" x14ac:dyDescent="0.3">
      <c r="A57" s="491" t="s">
        <v>601</v>
      </c>
      <c r="B57" s="492" t="s">
        <v>1168</v>
      </c>
      <c r="C57" s="492" t="s">
        <v>693</v>
      </c>
      <c r="D57" s="492" t="s">
        <v>526</v>
      </c>
      <c r="E57" s="492" t="s">
        <v>694</v>
      </c>
      <c r="F57" s="496"/>
      <c r="G57" s="496"/>
      <c r="H57" s="510">
        <v>0</v>
      </c>
      <c r="I57" s="496">
        <v>1</v>
      </c>
      <c r="J57" s="496">
        <v>48.42</v>
      </c>
      <c r="K57" s="510">
        <v>1</v>
      </c>
      <c r="L57" s="496">
        <v>1</v>
      </c>
      <c r="M57" s="497">
        <v>48.42</v>
      </c>
    </row>
    <row r="58" spans="1:13" ht="14.4" customHeight="1" x14ac:dyDescent="0.3">
      <c r="A58" s="491" t="s">
        <v>601</v>
      </c>
      <c r="B58" s="492" t="s">
        <v>568</v>
      </c>
      <c r="C58" s="492" t="s">
        <v>569</v>
      </c>
      <c r="D58" s="492" t="s">
        <v>570</v>
      </c>
      <c r="E58" s="492" t="s">
        <v>571</v>
      </c>
      <c r="F58" s="496"/>
      <c r="G58" s="496"/>
      <c r="H58" s="510"/>
      <c r="I58" s="496">
        <v>2</v>
      </c>
      <c r="J58" s="496">
        <v>0</v>
      </c>
      <c r="K58" s="510"/>
      <c r="L58" s="496">
        <v>2</v>
      </c>
      <c r="M58" s="497">
        <v>0</v>
      </c>
    </row>
    <row r="59" spans="1:13" ht="14.4" customHeight="1" x14ac:dyDescent="0.3">
      <c r="A59" s="491" t="s">
        <v>601</v>
      </c>
      <c r="B59" s="492" t="s">
        <v>568</v>
      </c>
      <c r="C59" s="492" t="s">
        <v>572</v>
      </c>
      <c r="D59" s="492" t="s">
        <v>573</v>
      </c>
      <c r="E59" s="492" t="s">
        <v>574</v>
      </c>
      <c r="F59" s="496"/>
      <c r="G59" s="496"/>
      <c r="H59" s="510">
        <v>0</v>
      </c>
      <c r="I59" s="496">
        <v>1</v>
      </c>
      <c r="J59" s="496">
        <v>76.86</v>
      </c>
      <c r="K59" s="510">
        <v>1</v>
      </c>
      <c r="L59" s="496">
        <v>1</v>
      </c>
      <c r="M59" s="497">
        <v>76.86</v>
      </c>
    </row>
    <row r="60" spans="1:13" ht="14.4" customHeight="1" x14ac:dyDescent="0.3">
      <c r="A60" s="491" t="s">
        <v>601</v>
      </c>
      <c r="B60" s="492" t="s">
        <v>1174</v>
      </c>
      <c r="C60" s="492" t="s">
        <v>1034</v>
      </c>
      <c r="D60" s="492" t="s">
        <v>1035</v>
      </c>
      <c r="E60" s="492" t="s">
        <v>1036</v>
      </c>
      <c r="F60" s="496">
        <v>1</v>
      </c>
      <c r="G60" s="496">
        <v>0</v>
      </c>
      <c r="H60" s="510"/>
      <c r="I60" s="496"/>
      <c r="J60" s="496"/>
      <c r="K60" s="510"/>
      <c r="L60" s="496">
        <v>1</v>
      </c>
      <c r="M60" s="497">
        <v>0</v>
      </c>
    </row>
    <row r="61" spans="1:13" ht="14.4" customHeight="1" x14ac:dyDescent="0.3">
      <c r="A61" s="491" t="s">
        <v>601</v>
      </c>
      <c r="B61" s="492" t="s">
        <v>1175</v>
      </c>
      <c r="C61" s="492" t="s">
        <v>1017</v>
      </c>
      <c r="D61" s="492" t="s">
        <v>1018</v>
      </c>
      <c r="E61" s="492" t="s">
        <v>1019</v>
      </c>
      <c r="F61" s="496">
        <v>1</v>
      </c>
      <c r="G61" s="496">
        <v>0</v>
      </c>
      <c r="H61" s="510"/>
      <c r="I61" s="496"/>
      <c r="J61" s="496"/>
      <c r="K61" s="510"/>
      <c r="L61" s="496">
        <v>1</v>
      </c>
      <c r="M61" s="497">
        <v>0</v>
      </c>
    </row>
    <row r="62" spans="1:13" ht="14.4" customHeight="1" x14ac:dyDescent="0.3">
      <c r="A62" s="491" t="s">
        <v>601</v>
      </c>
      <c r="B62" s="492" t="s">
        <v>1175</v>
      </c>
      <c r="C62" s="492" t="s">
        <v>1020</v>
      </c>
      <c r="D62" s="492" t="s">
        <v>1018</v>
      </c>
      <c r="E62" s="492" t="s">
        <v>1021</v>
      </c>
      <c r="F62" s="496">
        <v>1</v>
      </c>
      <c r="G62" s="496">
        <v>64.540000000000006</v>
      </c>
      <c r="H62" s="510">
        <v>1</v>
      </c>
      <c r="I62" s="496"/>
      <c r="J62" s="496"/>
      <c r="K62" s="510">
        <v>0</v>
      </c>
      <c r="L62" s="496">
        <v>1</v>
      </c>
      <c r="M62" s="497">
        <v>64.540000000000006</v>
      </c>
    </row>
    <row r="63" spans="1:13" ht="14.4" customHeight="1" x14ac:dyDescent="0.3">
      <c r="A63" s="491" t="s">
        <v>602</v>
      </c>
      <c r="B63" s="492" t="s">
        <v>1176</v>
      </c>
      <c r="C63" s="492" t="s">
        <v>852</v>
      </c>
      <c r="D63" s="492" t="s">
        <v>853</v>
      </c>
      <c r="E63" s="492" t="s">
        <v>854</v>
      </c>
      <c r="F63" s="496"/>
      <c r="G63" s="496"/>
      <c r="H63" s="510"/>
      <c r="I63" s="496">
        <v>1</v>
      </c>
      <c r="J63" s="496">
        <v>0</v>
      </c>
      <c r="K63" s="510"/>
      <c r="L63" s="496">
        <v>1</v>
      </c>
      <c r="M63" s="497">
        <v>0</v>
      </c>
    </row>
    <row r="64" spans="1:13" ht="14.4" customHeight="1" x14ac:dyDescent="0.3">
      <c r="A64" s="491" t="s">
        <v>602</v>
      </c>
      <c r="B64" s="492" t="s">
        <v>1165</v>
      </c>
      <c r="C64" s="492" t="s">
        <v>687</v>
      </c>
      <c r="D64" s="492" t="s">
        <v>683</v>
      </c>
      <c r="E64" s="492" t="s">
        <v>688</v>
      </c>
      <c r="F64" s="496"/>
      <c r="G64" s="496"/>
      <c r="H64" s="510">
        <v>0</v>
      </c>
      <c r="I64" s="496">
        <v>1</v>
      </c>
      <c r="J64" s="496">
        <v>736.33</v>
      </c>
      <c r="K64" s="510">
        <v>1</v>
      </c>
      <c r="L64" s="496">
        <v>1</v>
      </c>
      <c r="M64" s="497">
        <v>736.33</v>
      </c>
    </row>
    <row r="65" spans="1:13" ht="14.4" customHeight="1" x14ac:dyDescent="0.3">
      <c r="A65" s="491" t="s">
        <v>602</v>
      </c>
      <c r="B65" s="492" t="s">
        <v>1166</v>
      </c>
      <c r="C65" s="492" t="s">
        <v>678</v>
      </c>
      <c r="D65" s="492" t="s">
        <v>679</v>
      </c>
      <c r="E65" s="492" t="s">
        <v>680</v>
      </c>
      <c r="F65" s="496"/>
      <c r="G65" s="496"/>
      <c r="H65" s="510">
        <v>0</v>
      </c>
      <c r="I65" s="496">
        <v>7</v>
      </c>
      <c r="J65" s="496">
        <v>117.6</v>
      </c>
      <c r="K65" s="510">
        <v>1</v>
      </c>
      <c r="L65" s="496">
        <v>7</v>
      </c>
      <c r="M65" s="497">
        <v>117.6</v>
      </c>
    </row>
    <row r="66" spans="1:13" ht="14.4" customHeight="1" x14ac:dyDescent="0.3">
      <c r="A66" s="491" t="s">
        <v>602</v>
      </c>
      <c r="B66" s="492" t="s">
        <v>560</v>
      </c>
      <c r="C66" s="492" t="s">
        <v>610</v>
      </c>
      <c r="D66" s="492" t="s">
        <v>611</v>
      </c>
      <c r="E66" s="492" t="s">
        <v>612</v>
      </c>
      <c r="F66" s="496"/>
      <c r="G66" s="496"/>
      <c r="H66" s="510">
        <v>0</v>
      </c>
      <c r="I66" s="496">
        <v>9</v>
      </c>
      <c r="J66" s="496">
        <v>1389.24</v>
      </c>
      <c r="K66" s="510">
        <v>1</v>
      </c>
      <c r="L66" s="496">
        <v>9</v>
      </c>
      <c r="M66" s="497">
        <v>1389.24</v>
      </c>
    </row>
    <row r="67" spans="1:13" ht="14.4" customHeight="1" x14ac:dyDescent="0.3">
      <c r="A67" s="491" t="s">
        <v>602</v>
      </c>
      <c r="B67" s="492" t="s">
        <v>1170</v>
      </c>
      <c r="C67" s="492" t="s">
        <v>846</v>
      </c>
      <c r="D67" s="492" t="s">
        <v>847</v>
      </c>
      <c r="E67" s="492" t="s">
        <v>629</v>
      </c>
      <c r="F67" s="496">
        <v>5</v>
      </c>
      <c r="G67" s="496">
        <v>852.60000000000014</v>
      </c>
      <c r="H67" s="510">
        <v>1</v>
      </c>
      <c r="I67" s="496"/>
      <c r="J67" s="496"/>
      <c r="K67" s="510">
        <v>0</v>
      </c>
      <c r="L67" s="496">
        <v>5</v>
      </c>
      <c r="M67" s="497">
        <v>852.60000000000014</v>
      </c>
    </row>
    <row r="68" spans="1:13" ht="14.4" customHeight="1" x14ac:dyDescent="0.3">
      <c r="A68" s="491" t="s">
        <v>602</v>
      </c>
      <c r="B68" s="492" t="s">
        <v>1170</v>
      </c>
      <c r="C68" s="492" t="s">
        <v>859</v>
      </c>
      <c r="D68" s="492" t="s">
        <v>847</v>
      </c>
      <c r="E68" s="492" t="s">
        <v>629</v>
      </c>
      <c r="F68" s="496">
        <v>2</v>
      </c>
      <c r="G68" s="496">
        <v>0</v>
      </c>
      <c r="H68" s="510"/>
      <c r="I68" s="496"/>
      <c r="J68" s="496"/>
      <c r="K68" s="510"/>
      <c r="L68" s="496">
        <v>2</v>
      </c>
      <c r="M68" s="497">
        <v>0</v>
      </c>
    </row>
    <row r="69" spans="1:13" ht="14.4" customHeight="1" x14ac:dyDescent="0.3">
      <c r="A69" s="491" t="s">
        <v>602</v>
      </c>
      <c r="B69" s="492" t="s">
        <v>1167</v>
      </c>
      <c r="C69" s="492" t="s">
        <v>667</v>
      </c>
      <c r="D69" s="492" t="s">
        <v>668</v>
      </c>
      <c r="E69" s="492" t="s">
        <v>669</v>
      </c>
      <c r="F69" s="496">
        <v>2</v>
      </c>
      <c r="G69" s="496">
        <v>0</v>
      </c>
      <c r="H69" s="510"/>
      <c r="I69" s="496"/>
      <c r="J69" s="496"/>
      <c r="K69" s="510"/>
      <c r="L69" s="496">
        <v>2</v>
      </c>
      <c r="M69" s="497">
        <v>0</v>
      </c>
    </row>
    <row r="70" spans="1:13" ht="14.4" customHeight="1" x14ac:dyDescent="0.3">
      <c r="A70" s="491" t="s">
        <v>602</v>
      </c>
      <c r="B70" s="492" t="s">
        <v>1177</v>
      </c>
      <c r="C70" s="492" t="s">
        <v>876</v>
      </c>
      <c r="D70" s="492" t="s">
        <v>877</v>
      </c>
      <c r="E70" s="492" t="s">
        <v>878</v>
      </c>
      <c r="F70" s="496"/>
      <c r="G70" s="496"/>
      <c r="H70" s="510">
        <v>0</v>
      </c>
      <c r="I70" s="496">
        <v>1</v>
      </c>
      <c r="J70" s="496">
        <v>173.12</v>
      </c>
      <c r="K70" s="510">
        <v>1</v>
      </c>
      <c r="L70" s="496">
        <v>1</v>
      </c>
      <c r="M70" s="497">
        <v>173.12</v>
      </c>
    </row>
    <row r="71" spans="1:13" ht="14.4" customHeight="1" x14ac:dyDescent="0.3">
      <c r="A71" s="491" t="s">
        <v>602</v>
      </c>
      <c r="B71" s="492" t="s">
        <v>568</v>
      </c>
      <c r="C71" s="492" t="s">
        <v>569</v>
      </c>
      <c r="D71" s="492" t="s">
        <v>570</v>
      </c>
      <c r="E71" s="492" t="s">
        <v>571</v>
      </c>
      <c r="F71" s="496"/>
      <c r="G71" s="496"/>
      <c r="H71" s="510"/>
      <c r="I71" s="496">
        <v>17</v>
      </c>
      <c r="J71" s="496">
        <v>0</v>
      </c>
      <c r="K71" s="510"/>
      <c r="L71" s="496">
        <v>17</v>
      </c>
      <c r="M71" s="497">
        <v>0</v>
      </c>
    </row>
    <row r="72" spans="1:13" ht="14.4" customHeight="1" x14ac:dyDescent="0.3">
      <c r="A72" s="491" t="s">
        <v>602</v>
      </c>
      <c r="B72" s="492" t="s">
        <v>1178</v>
      </c>
      <c r="C72" s="492" t="s">
        <v>861</v>
      </c>
      <c r="D72" s="492" t="s">
        <v>862</v>
      </c>
      <c r="E72" s="492" t="s">
        <v>863</v>
      </c>
      <c r="F72" s="496"/>
      <c r="G72" s="496"/>
      <c r="H72" s="510">
        <v>0</v>
      </c>
      <c r="I72" s="496">
        <v>1</v>
      </c>
      <c r="J72" s="496">
        <v>69.16</v>
      </c>
      <c r="K72" s="510">
        <v>1</v>
      </c>
      <c r="L72" s="496">
        <v>1</v>
      </c>
      <c r="M72" s="497">
        <v>69.16</v>
      </c>
    </row>
    <row r="73" spans="1:13" ht="14.4" customHeight="1" x14ac:dyDescent="0.3">
      <c r="A73" s="491" t="s">
        <v>603</v>
      </c>
      <c r="B73" s="492" t="s">
        <v>560</v>
      </c>
      <c r="C73" s="492" t="s">
        <v>803</v>
      </c>
      <c r="D73" s="492" t="s">
        <v>611</v>
      </c>
      <c r="E73" s="492" t="s">
        <v>804</v>
      </c>
      <c r="F73" s="496"/>
      <c r="G73" s="496"/>
      <c r="H73" s="510">
        <v>0</v>
      </c>
      <c r="I73" s="496">
        <v>1</v>
      </c>
      <c r="J73" s="496">
        <v>225.06</v>
      </c>
      <c r="K73" s="510">
        <v>1</v>
      </c>
      <c r="L73" s="496">
        <v>1</v>
      </c>
      <c r="M73" s="497">
        <v>225.06</v>
      </c>
    </row>
    <row r="74" spans="1:13" ht="14.4" customHeight="1" x14ac:dyDescent="0.3">
      <c r="A74" s="491" t="s">
        <v>603</v>
      </c>
      <c r="B74" s="492" t="s">
        <v>568</v>
      </c>
      <c r="C74" s="492" t="s">
        <v>569</v>
      </c>
      <c r="D74" s="492" t="s">
        <v>570</v>
      </c>
      <c r="E74" s="492" t="s">
        <v>571</v>
      </c>
      <c r="F74" s="496"/>
      <c r="G74" s="496"/>
      <c r="H74" s="510"/>
      <c r="I74" s="496">
        <v>1</v>
      </c>
      <c r="J74" s="496">
        <v>0</v>
      </c>
      <c r="K74" s="510"/>
      <c r="L74" s="496">
        <v>1</v>
      </c>
      <c r="M74" s="497">
        <v>0</v>
      </c>
    </row>
    <row r="75" spans="1:13" ht="14.4" customHeight="1" x14ac:dyDescent="0.3">
      <c r="A75" s="491" t="s">
        <v>604</v>
      </c>
      <c r="B75" s="492" t="s">
        <v>1179</v>
      </c>
      <c r="C75" s="492" t="s">
        <v>966</v>
      </c>
      <c r="D75" s="492" t="s">
        <v>967</v>
      </c>
      <c r="E75" s="492" t="s">
        <v>968</v>
      </c>
      <c r="F75" s="496"/>
      <c r="G75" s="496"/>
      <c r="H75" s="510">
        <v>0</v>
      </c>
      <c r="I75" s="496">
        <v>1</v>
      </c>
      <c r="J75" s="496">
        <v>218.62</v>
      </c>
      <c r="K75" s="510">
        <v>1</v>
      </c>
      <c r="L75" s="496">
        <v>1</v>
      </c>
      <c r="M75" s="497">
        <v>218.62</v>
      </c>
    </row>
    <row r="76" spans="1:13" ht="14.4" customHeight="1" x14ac:dyDescent="0.3">
      <c r="A76" s="491" t="s">
        <v>604</v>
      </c>
      <c r="B76" s="492" t="s">
        <v>1166</v>
      </c>
      <c r="C76" s="492" t="s">
        <v>678</v>
      </c>
      <c r="D76" s="492" t="s">
        <v>679</v>
      </c>
      <c r="E76" s="492" t="s">
        <v>680</v>
      </c>
      <c r="F76" s="496"/>
      <c r="G76" s="496"/>
      <c r="H76" s="510">
        <v>0</v>
      </c>
      <c r="I76" s="496">
        <v>1</v>
      </c>
      <c r="J76" s="496">
        <v>16.8</v>
      </c>
      <c r="K76" s="510">
        <v>1</v>
      </c>
      <c r="L76" s="496">
        <v>1</v>
      </c>
      <c r="M76" s="497">
        <v>16.8</v>
      </c>
    </row>
    <row r="77" spans="1:13" ht="14.4" customHeight="1" x14ac:dyDescent="0.3">
      <c r="A77" s="491" t="s">
        <v>604</v>
      </c>
      <c r="B77" s="492" t="s">
        <v>560</v>
      </c>
      <c r="C77" s="492" t="s">
        <v>610</v>
      </c>
      <c r="D77" s="492" t="s">
        <v>611</v>
      </c>
      <c r="E77" s="492" t="s">
        <v>612</v>
      </c>
      <c r="F77" s="496"/>
      <c r="G77" s="496"/>
      <c r="H77" s="510">
        <v>0</v>
      </c>
      <c r="I77" s="496">
        <v>4</v>
      </c>
      <c r="J77" s="496">
        <v>617.44000000000005</v>
      </c>
      <c r="K77" s="510">
        <v>1</v>
      </c>
      <c r="L77" s="496">
        <v>4</v>
      </c>
      <c r="M77" s="497">
        <v>617.44000000000005</v>
      </c>
    </row>
    <row r="78" spans="1:13" ht="14.4" customHeight="1" x14ac:dyDescent="0.3">
      <c r="A78" s="491" t="s">
        <v>604</v>
      </c>
      <c r="B78" s="492" t="s">
        <v>560</v>
      </c>
      <c r="C78" s="492" t="s">
        <v>561</v>
      </c>
      <c r="D78" s="492" t="s">
        <v>562</v>
      </c>
      <c r="E78" s="492" t="s">
        <v>563</v>
      </c>
      <c r="F78" s="496"/>
      <c r="G78" s="496"/>
      <c r="H78" s="510">
        <v>0</v>
      </c>
      <c r="I78" s="496">
        <v>3</v>
      </c>
      <c r="J78" s="496">
        <v>448.56000000000006</v>
      </c>
      <c r="K78" s="510">
        <v>1</v>
      </c>
      <c r="L78" s="496">
        <v>3</v>
      </c>
      <c r="M78" s="497">
        <v>448.56000000000006</v>
      </c>
    </row>
    <row r="79" spans="1:13" ht="14.4" customHeight="1" x14ac:dyDescent="0.3">
      <c r="A79" s="491" t="s">
        <v>604</v>
      </c>
      <c r="B79" s="492" t="s">
        <v>560</v>
      </c>
      <c r="C79" s="492" t="s">
        <v>803</v>
      </c>
      <c r="D79" s="492" t="s">
        <v>611</v>
      </c>
      <c r="E79" s="492" t="s">
        <v>804</v>
      </c>
      <c r="F79" s="496"/>
      <c r="G79" s="496"/>
      <c r="H79" s="510">
        <v>0</v>
      </c>
      <c r="I79" s="496">
        <v>1</v>
      </c>
      <c r="J79" s="496">
        <v>225.06</v>
      </c>
      <c r="K79" s="510">
        <v>1</v>
      </c>
      <c r="L79" s="496">
        <v>1</v>
      </c>
      <c r="M79" s="497">
        <v>225.06</v>
      </c>
    </row>
    <row r="80" spans="1:13" ht="14.4" customHeight="1" x14ac:dyDescent="0.3">
      <c r="A80" s="491" t="s">
        <v>604</v>
      </c>
      <c r="B80" s="492" t="s">
        <v>560</v>
      </c>
      <c r="C80" s="492" t="s">
        <v>945</v>
      </c>
      <c r="D80" s="492" t="s">
        <v>946</v>
      </c>
      <c r="E80" s="492" t="s">
        <v>563</v>
      </c>
      <c r="F80" s="496">
        <v>1</v>
      </c>
      <c r="G80" s="496">
        <v>149.52000000000001</v>
      </c>
      <c r="H80" s="510">
        <v>1</v>
      </c>
      <c r="I80" s="496"/>
      <c r="J80" s="496"/>
      <c r="K80" s="510">
        <v>0</v>
      </c>
      <c r="L80" s="496">
        <v>1</v>
      </c>
      <c r="M80" s="497">
        <v>149.52000000000001</v>
      </c>
    </row>
    <row r="81" spans="1:13" ht="14.4" customHeight="1" thickBot="1" x14ac:dyDescent="0.35">
      <c r="A81" s="498" t="s">
        <v>604</v>
      </c>
      <c r="B81" s="499" t="s">
        <v>1167</v>
      </c>
      <c r="C81" s="499" t="s">
        <v>951</v>
      </c>
      <c r="D81" s="499" t="s">
        <v>668</v>
      </c>
      <c r="E81" s="499" t="s">
        <v>952</v>
      </c>
      <c r="F81" s="503">
        <v>2</v>
      </c>
      <c r="G81" s="503">
        <v>265.95999999999998</v>
      </c>
      <c r="H81" s="511">
        <v>1</v>
      </c>
      <c r="I81" s="503"/>
      <c r="J81" s="503"/>
      <c r="K81" s="511">
        <v>0</v>
      </c>
      <c r="L81" s="503">
        <v>2</v>
      </c>
      <c r="M81" s="504">
        <v>265.95999999999998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12" customWidth="1"/>
    <col min="2" max="2" width="61.109375" style="212" customWidth="1"/>
    <col min="3" max="3" width="9.5546875" style="132" hidden="1" customWidth="1" outlineLevel="1"/>
    <col min="4" max="4" width="9.5546875" style="213" customWidth="1" collapsed="1"/>
    <col min="5" max="5" width="2.21875" style="213" customWidth="1"/>
    <col min="6" max="6" width="9.5546875" style="214" customWidth="1"/>
    <col min="7" max="7" width="9.5546875" style="211" customWidth="1"/>
    <col min="8" max="9" width="9.5546875" style="132" customWidth="1"/>
    <col min="10" max="10" width="0" style="132" hidden="1" customWidth="1"/>
    <col min="11" max="16384" width="8.88671875" style="132"/>
  </cols>
  <sheetData>
    <row r="1" spans="1:10" ht="18.600000000000001" customHeight="1" thickBot="1" x14ac:dyDescent="0.4">
      <c r="A1" s="379" t="s">
        <v>144</v>
      </c>
      <c r="B1" s="380"/>
      <c r="C1" s="380"/>
      <c r="D1" s="380"/>
      <c r="E1" s="380"/>
      <c r="F1" s="380"/>
      <c r="G1" s="350"/>
      <c r="H1" s="381"/>
      <c r="I1" s="381"/>
    </row>
    <row r="2" spans="1:10" ht="14.4" customHeight="1" thickBot="1" x14ac:dyDescent="0.35">
      <c r="A2" s="239" t="s">
        <v>265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320"/>
      <c r="C3" s="283">
        <v>2015</v>
      </c>
      <c r="D3" s="284">
        <v>2016</v>
      </c>
      <c r="E3" s="7"/>
      <c r="F3" s="358">
        <v>2017</v>
      </c>
      <c r="G3" s="376"/>
      <c r="H3" s="376"/>
      <c r="I3" s="359"/>
    </row>
    <row r="4" spans="1:10" ht="14.4" customHeight="1" thickBot="1" x14ac:dyDescent="0.35">
      <c r="A4" s="288" t="s">
        <v>0</v>
      </c>
      <c r="B4" s="289" t="s">
        <v>209</v>
      </c>
      <c r="C4" s="377" t="s">
        <v>73</v>
      </c>
      <c r="D4" s="378"/>
      <c r="E4" s="290"/>
      <c r="F4" s="285" t="s">
        <v>73</v>
      </c>
      <c r="G4" s="286" t="s">
        <v>74</v>
      </c>
      <c r="H4" s="286" t="s">
        <v>68</v>
      </c>
      <c r="I4" s="287" t="s">
        <v>75</v>
      </c>
    </row>
    <row r="5" spans="1:10" ht="14.4" customHeight="1" x14ac:dyDescent="0.3">
      <c r="A5" s="473" t="s">
        <v>458</v>
      </c>
      <c r="B5" s="474" t="s">
        <v>459</v>
      </c>
      <c r="C5" s="475" t="s">
        <v>460</v>
      </c>
      <c r="D5" s="475" t="s">
        <v>460</v>
      </c>
      <c r="E5" s="475"/>
      <c r="F5" s="475" t="s">
        <v>460</v>
      </c>
      <c r="G5" s="475" t="s">
        <v>460</v>
      </c>
      <c r="H5" s="475" t="s">
        <v>460</v>
      </c>
      <c r="I5" s="476" t="s">
        <v>460</v>
      </c>
      <c r="J5" s="477" t="s">
        <v>69</v>
      </c>
    </row>
    <row r="6" spans="1:10" ht="14.4" customHeight="1" x14ac:dyDescent="0.3">
      <c r="A6" s="473" t="s">
        <v>458</v>
      </c>
      <c r="B6" s="474" t="s">
        <v>1181</v>
      </c>
      <c r="C6" s="475">
        <v>11.19476</v>
      </c>
      <c r="D6" s="475">
        <v>30.0761</v>
      </c>
      <c r="E6" s="475"/>
      <c r="F6" s="475">
        <v>15.692450000000001</v>
      </c>
      <c r="G6" s="475">
        <v>20.833332031249999</v>
      </c>
      <c r="H6" s="475">
        <v>-5.1408820312499977</v>
      </c>
      <c r="I6" s="476">
        <v>0.75323764707735308</v>
      </c>
      <c r="J6" s="477" t="s">
        <v>1</v>
      </c>
    </row>
    <row r="7" spans="1:10" ht="14.4" customHeight="1" x14ac:dyDescent="0.3">
      <c r="A7" s="473" t="s">
        <v>458</v>
      </c>
      <c r="B7" s="474" t="s">
        <v>1182</v>
      </c>
      <c r="C7" s="475">
        <v>34.782609999999998</v>
      </c>
      <c r="D7" s="475">
        <v>69.16995</v>
      </c>
      <c r="E7" s="475"/>
      <c r="F7" s="475">
        <v>0</v>
      </c>
      <c r="G7" s="475">
        <v>62.5</v>
      </c>
      <c r="H7" s="475">
        <v>-62.5</v>
      </c>
      <c r="I7" s="476">
        <v>0</v>
      </c>
      <c r="J7" s="477" t="s">
        <v>1</v>
      </c>
    </row>
    <row r="8" spans="1:10" ht="14.4" customHeight="1" x14ac:dyDescent="0.3">
      <c r="A8" s="473" t="s">
        <v>458</v>
      </c>
      <c r="B8" s="474" t="s">
        <v>1183</v>
      </c>
      <c r="C8" s="475">
        <v>139.99356</v>
      </c>
      <c r="D8" s="475">
        <v>191.89498999999998</v>
      </c>
      <c r="E8" s="475"/>
      <c r="F8" s="475">
        <v>576.49599999999998</v>
      </c>
      <c r="G8" s="475">
        <v>375.07653125000002</v>
      </c>
      <c r="H8" s="475">
        <v>201.41946874999996</v>
      </c>
      <c r="I8" s="476">
        <v>1.5370089887488794</v>
      </c>
      <c r="J8" s="477" t="s">
        <v>1</v>
      </c>
    </row>
    <row r="9" spans="1:10" ht="14.4" customHeight="1" x14ac:dyDescent="0.3">
      <c r="A9" s="473" t="s">
        <v>458</v>
      </c>
      <c r="B9" s="474" t="s">
        <v>1184</v>
      </c>
      <c r="C9" s="475">
        <v>0</v>
      </c>
      <c r="D9" s="475">
        <v>0</v>
      </c>
      <c r="E9" s="475"/>
      <c r="F9" s="475">
        <v>0</v>
      </c>
      <c r="G9" s="475">
        <v>8.3333330078125005</v>
      </c>
      <c r="H9" s="475">
        <v>-8.3333330078125005</v>
      </c>
      <c r="I9" s="476">
        <v>0</v>
      </c>
      <c r="J9" s="477" t="s">
        <v>1</v>
      </c>
    </row>
    <row r="10" spans="1:10" ht="14.4" customHeight="1" x14ac:dyDescent="0.3">
      <c r="A10" s="473" t="s">
        <v>458</v>
      </c>
      <c r="B10" s="474" t="s">
        <v>1185</v>
      </c>
      <c r="C10" s="475">
        <v>83.712709999999987</v>
      </c>
      <c r="D10" s="475">
        <v>44.674729999999997</v>
      </c>
      <c r="E10" s="475"/>
      <c r="F10" s="475">
        <v>120.45332000000001</v>
      </c>
      <c r="G10" s="475">
        <v>125.2223048095703</v>
      </c>
      <c r="H10" s="475">
        <v>-4.7689848095702985</v>
      </c>
      <c r="I10" s="476">
        <v>0.9619158518378762</v>
      </c>
      <c r="J10" s="477" t="s">
        <v>1</v>
      </c>
    </row>
    <row r="11" spans="1:10" ht="14.4" customHeight="1" x14ac:dyDescent="0.3">
      <c r="A11" s="473" t="s">
        <v>458</v>
      </c>
      <c r="B11" s="474" t="s">
        <v>1186</v>
      </c>
      <c r="C11" s="475">
        <v>40.459000000000003</v>
      </c>
      <c r="D11" s="475">
        <v>131.97973999999999</v>
      </c>
      <c r="E11" s="475"/>
      <c r="F11" s="475">
        <v>70.025860000000009</v>
      </c>
      <c r="G11" s="475">
        <v>124.941857421875</v>
      </c>
      <c r="H11" s="475">
        <v>-54.915997421874991</v>
      </c>
      <c r="I11" s="476">
        <v>0.56046757623870402</v>
      </c>
      <c r="J11" s="477" t="s">
        <v>1</v>
      </c>
    </row>
    <row r="12" spans="1:10" ht="14.4" customHeight="1" x14ac:dyDescent="0.3">
      <c r="A12" s="473" t="s">
        <v>458</v>
      </c>
      <c r="B12" s="474" t="s">
        <v>1187</v>
      </c>
      <c r="C12" s="475">
        <v>0</v>
      </c>
      <c r="D12" s="475">
        <v>8.1700000000000009E-2</v>
      </c>
      <c r="E12" s="475"/>
      <c r="F12" s="475">
        <v>0</v>
      </c>
      <c r="G12" s="475">
        <v>3.3559684753417966E-2</v>
      </c>
      <c r="H12" s="475">
        <v>-3.3559684753417966E-2</v>
      </c>
      <c r="I12" s="476">
        <v>0</v>
      </c>
      <c r="J12" s="477" t="s">
        <v>1</v>
      </c>
    </row>
    <row r="13" spans="1:10" ht="14.4" customHeight="1" x14ac:dyDescent="0.3">
      <c r="A13" s="473" t="s">
        <v>458</v>
      </c>
      <c r="B13" s="474" t="s">
        <v>1188</v>
      </c>
      <c r="C13" s="475">
        <v>211.46618999999998</v>
      </c>
      <c r="D13" s="475">
        <v>179.86631</v>
      </c>
      <c r="E13" s="475"/>
      <c r="F13" s="475">
        <v>155.65550000000002</v>
      </c>
      <c r="G13" s="475">
        <v>229.16665722656248</v>
      </c>
      <c r="H13" s="475">
        <v>-73.51115722656246</v>
      </c>
      <c r="I13" s="476">
        <v>0.67922402797939907</v>
      </c>
      <c r="J13" s="477" t="s">
        <v>1</v>
      </c>
    </row>
    <row r="14" spans="1:10" ht="14.4" customHeight="1" x14ac:dyDescent="0.3">
      <c r="A14" s="473" t="s">
        <v>458</v>
      </c>
      <c r="B14" s="474" t="s">
        <v>1189</v>
      </c>
      <c r="C14" s="475">
        <v>1.6825299999999999</v>
      </c>
      <c r="D14" s="475">
        <v>0.79855999999999994</v>
      </c>
      <c r="E14" s="475"/>
      <c r="F14" s="475">
        <v>0.56899999999999995</v>
      </c>
      <c r="G14" s="475">
        <v>2.0833332519531251</v>
      </c>
      <c r="H14" s="475">
        <v>-1.5143332519531252</v>
      </c>
      <c r="I14" s="476">
        <v>0.27312001066875036</v>
      </c>
      <c r="J14" s="477" t="s">
        <v>1</v>
      </c>
    </row>
    <row r="15" spans="1:10" ht="14.4" customHeight="1" x14ac:dyDescent="0.3">
      <c r="A15" s="473" t="s">
        <v>458</v>
      </c>
      <c r="B15" s="474" t="s">
        <v>1190</v>
      </c>
      <c r="C15" s="475">
        <v>9.6454000000000004</v>
      </c>
      <c r="D15" s="475">
        <v>6.9854000000000003</v>
      </c>
      <c r="E15" s="475"/>
      <c r="F15" s="475">
        <v>15.54316</v>
      </c>
      <c r="G15" s="475">
        <v>25.0000009765625</v>
      </c>
      <c r="H15" s="475">
        <v>-9.4568409765624999</v>
      </c>
      <c r="I15" s="476">
        <v>0.62172637571381351</v>
      </c>
      <c r="J15" s="477" t="s">
        <v>1</v>
      </c>
    </row>
    <row r="16" spans="1:10" ht="14.4" customHeight="1" x14ac:dyDescent="0.3">
      <c r="A16" s="473" t="s">
        <v>458</v>
      </c>
      <c r="B16" s="474" t="s">
        <v>1191</v>
      </c>
      <c r="C16" s="475">
        <v>0</v>
      </c>
      <c r="D16" s="475">
        <v>0</v>
      </c>
      <c r="E16" s="475"/>
      <c r="F16" s="475">
        <v>0.91830000000000001</v>
      </c>
      <c r="G16" s="475">
        <v>0</v>
      </c>
      <c r="H16" s="475">
        <v>0.91830000000000001</v>
      </c>
      <c r="I16" s="476" t="s">
        <v>460</v>
      </c>
      <c r="J16" s="477" t="s">
        <v>1</v>
      </c>
    </row>
    <row r="17" spans="1:10" ht="14.4" customHeight="1" x14ac:dyDescent="0.3">
      <c r="A17" s="473" t="s">
        <v>458</v>
      </c>
      <c r="B17" s="474" t="s">
        <v>1192</v>
      </c>
      <c r="C17" s="475">
        <v>12.278259999999998</v>
      </c>
      <c r="D17" s="475">
        <v>29.31848999999999</v>
      </c>
      <c r="E17" s="475"/>
      <c r="F17" s="475">
        <v>51.8063</v>
      </c>
      <c r="G17" s="475">
        <v>41.666664062499997</v>
      </c>
      <c r="H17" s="475">
        <v>10.139635937500003</v>
      </c>
      <c r="I17" s="476">
        <v>1.2433512777094549</v>
      </c>
      <c r="J17" s="477" t="s">
        <v>1</v>
      </c>
    </row>
    <row r="18" spans="1:10" ht="14.4" customHeight="1" x14ac:dyDescent="0.3">
      <c r="A18" s="473" t="s">
        <v>458</v>
      </c>
      <c r="B18" s="474" t="s">
        <v>463</v>
      </c>
      <c r="C18" s="475">
        <v>545.21501999999998</v>
      </c>
      <c r="D18" s="475">
        <v>684.84596999999997</v>
      </c>
      <c r="E18" s="475"/>
      <c r="F18" s="475">
        <v>1007.1598899999999</v>
      </c>
      <c r="G18" s="475">
        <v>1014.8575737228394</v>
      </c>
      <c r="H18" s="475">
        <v>-7.6976837228395425</v>
      </c>
      <c r="I18" s="476">
        <v>0.99241501081319039</v>
      </c>
      <c r="J18" s="477" t="s">
        <v>464</v>
      </c>
    </row>
    <row r="20" spans="1:10" ht="14.4" customHeight="1" x14ac:dyDescent="0.3">
      <c r="A20" s="473" t="s">
        <v>458</v>
      </c>
      <c r="B20" s="474" t="s">
        <v>459</v>
      </c>
      <c r="C20" s="475" t="s">
        <v>460</v>
      </c>
      <c r="D20" s="475" t="s">
        <v>460</v>
      </c>
      <c r="E20" s="475"/>
      <c r="F20" s="475" t="s">
        <v>460</v>
      </c>
      <c r="G20" s="475" t="s">
        <v>460</v>
      </c>
      <c r="H20" s="475" t="s">
        <v>460</v>
      </c>
      <c r="I20" s="476" t="s">
        <v>460</v>
      </c>
      <c r="J20" s="477" t="s">
        <v>69</v>
      </c>
    </row>
    <row r="21" spans="1:10" ht="14.4" customHeight="1" x14ac:dyDescent="0.3">
      <c r="A21" s="473" t="s">
        <v>465</v>
      </c>
      <c r="B21" s="474" t="s">
        <v>466</v>
      </c>
      <c r="C21" s="475" t="s">
        <v>460</v>
      </c>
      <c r="D21" s="475" t="s">
        <v>460</v>
      </c>
      <c r="E21" s="475"/>
      <c r="F21" s="475" t="s">
        <v>460</v>
      </c>
      <c r="G21" s="475" t="s">
        <v>460</v>
      </c>
      <c r="H21" s="475" t="s">
        <v>460</v>
      </c>
      <c r="I21" s="476" t="s">
        <v>460</v>
      </c>
      <c r="J21" s="477" t="s">
        <v>0</v>
      </c>
    </row>
    <row r="22" spans="1:10" ht="14.4" customHeight="1" x14ac:dyDescent="0.3">
      <c r="A22" s="473" t="s">
        <v>465</v>
      </c>
      <c r="B22" s="474" t="s">
        <v>1185</v>
      </c>
      <c r="C22" s="475">
        <v>72.313479999999984</v>
      </c>
      <c r="D22" s="475">
        <v>20.340960000000003</v>
      </c>
      <c r="E22" s="475"/>
      <c r="F22" s="475">
        <v>106.50965000000001</v>
      </c>
      <c r="G22" s="475">
        <v>105</v>
      </c>
      <c r="H22" s="475">
        <v>1.5096500000000077</v>
      </c>
      <c r="I22" s="476">
        <v>1.014377619047619</v>
      </c>
      <c r="J22" s="477" t="s">
        <v>1</v>
      </c>
    </row>
    <row r="23" spans="1:10" ht="14.4" customHeight="1" x14ac:dyDescent="0.3">
      <c r="A23" s="473" t="s">
        <v>465</v>
      </c>
      <c r="B23" s="474" t="s">
        <v>1186</v>
      </c>
      <c r="C23" s="475">
        <v>12.10783</v>
      </c>
      <c r="D23" s="475">
        <v>17.216939999999997</v>
      </c>
      <c r="E23" s="475"/>
      <c r="F23" s="475">
        <v>7.6369300000000004</v>
      </c>
      <c r="G23" s="475">
        <v>31</v>
      </c>
      <c r="H23" s="475">
        <v>-23.36307</v>
      </c>
      <c r="I23" s="476">
        <v>0.2463525806451613</v>
      </c>
      <c r="J23" s="477" t="s">
        <v>1</v>
      </c>
    </row>
    <row r="24" spans="1:10" ht="14.4" customHeight="1" x14ac:dyDescent="0.3">
      <c r="A24" s="473" t="s">
        <v>465</v>
      </c>
      <c r="B24" s="474" t="s">
        <v>1187</v>
      </c>
      <c r="C24" s="475">
        <v>0</v>
      </c>
      <c r="D24" s="475">
        <v>8.1700000000000009E-2</v>
      </c>
      <c r="E24" s="475"/>
      <c r="F24" s="475">
        <v>0</v>
      </c>
      <c r="G24" s="475">
        <v>0</v>
      </c>
      <c r="H24" s="475">
        <v>0</v>
      </c>
      <c r="I24" s="476" t="s">
        <v>460</v>
      </c>
      <c r="J24" s="477" t="s">
        <v>1</v>
      </c>
    </row>
    <row r="25" spans="1:10" ht="14.4" customHeight="1" x14ac:dyDescent="0.3">
      <c r="A25" s="473" t="s">
        <v>465</v>
      </c>
      <c r="B25" s="474" t="s">
        <v>1188</v>
      </c>
      <c r="C25" s="475">
        <v>0</v>
      </c>
      <c r="D25" s="475">
        <v>9.4684700000000017</v>
      </c>
      <c r="E25" s="475"/>
      <c r="F25" s="475">
        <v>0</v>
      </c>
      <c r="G25" s="475">
        <v>4</v>
      </c>
      <c r="H25" s="475">
        <v>-4</v>
      </c>
      <c r="I25" s="476">
        <v>0</v>
      </c>
      <c r="J25" s="477" t="s">
        <v>1</v>
      </c>
    </row>
    <row r="26" spans="1:10" ht="14.4" customHeight="1" x14ac:dyDescent="0.3">
      <c r="A26" s="473" t="s">
        <v>465</v>
      </c>
      <c r="B26" s="474" t="s">
        <v>1189</v>
      </c>
      <c r="C26" s="475">
        <v>0.247</v>
      </c>
      <c r="D26" s="475">
        <v>0.30199999999999999</v>
      </c>
      <c r="E26" s="475"/>
      <c r="F26" s="475">
        <v>0.28799999999999998</v>
      </c>
      <c r="G26" s="475">
        <v>1</v>
      </c>
      <c r="H26" s="475">
        <v>-0.71199999999999997</v>
      </c>
      <c r="I26" s="476">
        <v>0.28799999999999998</v>
      </c>
      <c r="J26" s="477" t="s">
        <v>1</v>
      </c>
    </row>
    <row r="27" spans="1:10" ht="14.4" customHeight="1" x14ac:dyDescent="0.3">
      <c r="A27" s="473" t="s">
        <v>465</v>
      </c>
      <c r="B27" s="474" t="s">
        <v>1190</v>
      </c>
      <c r="C27" s="475">
        <v>5.2000999999999999</v>
      </c>
      <c r="D27" s="475">
        <v>0.36299999999999999</v>
      </c>
      <c r="E27" s="475"/>
      <c r="F27" s="475">
        <v>7.5466600000000001</v>
      </c>
      <c r="G27" s="475">
        <v>10</v>
      </c>
      <c r="H27" s="475">
        <v>-2.4533399999999999</v>
      </c>
      <c r="I27" s="476">
        <v>0.75466600000000006</v>
      </c>
      <c r="J27" s="477" t="s">
        <v>1</v>
      </c>
    </row>
    <row r="28" spans="1:10" ht="14.4" customHeight="1" x14ac:dyDescent="0.3">
      <c r="A28" s="473" t="s">
        <v>465</v>
      </c>
      <c r="B28" s="474" t="s">
        <v>467</v>
      </c>
      <c r="C28" s="475">
        <v>89.868409999999983</v>
      </c>
      <c r="D28" s="475">
        <v>47.773070000000004</v>
      </c>
      <c r="E28" s="475"/>
      <c r="F28" s="475">
        <v>121.98124000000001</v>
      </c>
      <c r="G28" s="475">
        <v>151</v>
      </c>
      <c r="H28" s="475">
        <v>-29.018759999999986</v>
      </c>
      <c r="I28" s="476">
        <v>0.80782278145695374</v>
      </c>
      <c r="J28" s="477" t="s">
        <v>468</v>
      </c>
    </row>
    <row r="29" spans="1:10" ht="14.4" customHeight="1" x14ac:dyDescent="0.3">
      <c r="A29" s="473" t="s">
        <v>460</v>
      </c>
      <c r="B29" s="474" t="s">
        <v>460</v>
      </c>
      <c r="C29" s="475" t="s">
        <v>460</v>
      </c>
      <c r="D29" s="475" t="s">
        <v>460</v>
      </c>
      <c r="E29" s="475"/>
      <c r="F29" s="475" t="s">
        <v>460</v>
      </c>
      <c r="G29" s="475" t="s">
        <v>460</v>
      </c>
      <c r="H29" s="475" t="s">
        <v>460</v>
      </c>
      <c r="I29" s="476" t="s">
        <v>460</v>
      </c>
      <c r="J29" s="477" t="s">
        <v>469</v>
      </c>
    </row>
    <row r="30" spans="1:10" ht="14.4" customHeight="1" x14ac:dyDescent="0.3">
      <c r="A30" s="473" t="s">
        <v>470</v>
      </c>
      <c r="B30" s="474" t="s">
        <v>471</v>
      </c>
      <c r="C30" s="475" t="s">
        <v>460</v>
      </c>
      <c r="D30" s="475" t="s">
        <v>460</v>
      </c>
      <c r="E30" s="475"/>
      <c r="F30" s="475" t="s">
        <v>460</v>
      </c>
      <c r="G30" s="475" t="s">
        <v>460</v>
      </c>
      <c r="H30" s="475" t="s">
        <v>460</v>
      </c>
      <c r="I30" s="476" t="s">
        <v>460</v>
      </c>
      <c r="J30" s="477" t="s">
        <v>0</v>
      </c>
    </row>
    <row r="31" spans="1:10" ht="14.4" customHeight="1" x14ac:dyDescent="0.3">
      <c r="A31" s="473" t="s">
        <v>470</v>
      </c>
      <c r="B31" s="474" t="s">
        <v>1182</v>
      </c>
      <c r="C31" s="475">
        <v>34.782609999999998</v>
      </c>
      <c r="D31" s="475">
        <v>69.16995</v>
      </c>
      <c r="E31" s="475"/>
      <c r="F31" s="475">
        <v>0</v>
      </c>
      <c r="G31" s="475">
        <v>63</v>
      </c>
      <c r="H31" s="475">
        <v>-63</v>
      </c>
      <c r="I31" s="476">
        <v>0</v>
      </c>
      <c r="J31" s="477" t="s">
        <v>1</v>
      </c>
    </row>
    <row r="32" spans="1:10" ht="14.4" customHeight="1" x14ac:dyDescent="0.3">
      <c r="A32" s="473" t="s">
        <v>470</v>
      </c>
      <c r="B32" s="474" t="s">
        <v>1183</v>
      </c>
      <c r="C32" s="475">
        <v>139.99356</v>
      </c>
      <c r="D32" s="475">
        <v>191.89498999999998</v>
      </c>
      <c r="E32" s="475"/>
      <c r="F32" s="475">
        <v>576.49599999999998</v>
      </c>
      <c r="G32" s="475">
        <v>375</v>
      </c>
      <c r="H32" s="475">
        <v>201.49599999999998</v>
      </c>
      <c r="I32" s="476">
        <v>1.5373226666666666</v>
      </c>
      <c r="J32" s="477" t="s">
        <v>1</v>
      </c>
    </row>
    <row r="33" spans="1:10" ht="14.4" customHeight="1" x14ac:dyDescent="0.3">
      <c r="A33" s="473" t="s">
        <v>470</v>
      </c>
      <c r="B33" s="474" t="s">
        <v>1184</v>
      </c>
      <c r="C33" s="475">
        <v>0</v>
      </c>
      <c r="D33" s="475">
        <v>0</v>
      </c>
      <c r="E33" s="475"/>
      <c r="F33" s="475">
        <v>0</v>
      </c>
      <c r="G33" s="475">
        <v>8</v>
      </c>
      <c r="H33" s="475">
        <v>-8</v>
      </c>
      <c r="I33" s="476">
        <v>0</v>
      </c>
      <c r="J33" s="477" t="s">
        <v>1</v>
      </c>
    </row>
    <row r="34" spans="1:10" ht="14.4" customHeight="1" x14ac:dyDescent="0.3">
      <c r="A34" s="473" t="s">
        <v>470</v>
      </c>
      <c r="B34" s="474" t="s">
        <v>1185</v>
      </c>
      <c r="C34" s="475">
        <v>10.405940000000001</v>
      </c>
      <c r="D34" s="475">
        <v>24.333769999999998</v>
      </c>
      <c r="E34" s="475"/>
      <c r="F34" s="475">
        <v>13.943670000000003</v>
      </c>
      <c r="G34" s="475">
        <v>18</v>
      </c>
      <c r="H34" s="475">
        <v>-4.0563299999999973</v>
      </c>
      <c r="I34" s="476">
        <v>0.77464833333333349</v>
      </c>
      <c r="J34" s="477" t="s">
        <v>1</v>
      </c>
    </row>
    <row r="35" spans="1:10" ht="14.4" customHeight="1" x14ac:dyDescent="0.3">
      <c r="A35" s="473" t="s">
        <v>470</v>
      </c>
      <c r="B35" s="474" t="s">
        <v>1186</v>
      </c>
      <c r="C35" s="475">
        <v>17.533489999999997</v>
      </c>
      <c r="D35" s="475">
        <v>56.684180000000005</v>
      </c>
      <c r="E35" s="475"/>
      <c r="F35" s="475">
        <v>22.472410000000004</v>
      </c>
      <c r="G35" s="475">
        <v>28</v>
      </c>
      <c r="H35" s="475">
        <v>-5.5275899999999965</v>
      </c>
      <c r="I35" s="476">
        <v>0.80258607142857152</v>
      </c>
      <c r="J35" s="477" t="s">
        <v>1</v>
      </c>
    </row>
    <row r="36" spans="1:10" ht="14.4" customHeight="1" x14ac:dyDescent="0.3">
      <c r="A36" s="473" t="s">
        <v>470</v>
      </c>
      <c r="B36" s="474" t="s">
        <v>1188</v>
      </c>
      <c r="C36" s="475">
        <v>94.089259999999982</v>
      </c>
      <c r="D36" s="475">
        <v>52.964730000000003</v>
      </c>
      <c r="E36" s="475"/>
      <c r="F36" s="475">
        <v>69.482780000000005</v>
      </c>
      <c r="G36" s="475">
        <v>75</v>
      </c>
      <c r="H36" s="475">
        <v>-5.5172199999999947</v>
      </c>
      <c r="I36" s="476">
        <v>0.9264370666666667</v>
      </c>
      <c r="J36" s="477" t="s">
        <v>1</v>
      </c>
    </row>
    <row r="37" spans="1:10" ht="14.4" customHeight="1" x14ac:dyDescent="0.3">
      <c r="A37" s="473" t="s">
        <v>470</v>
      </c>
      <c r="B37" s="474" t="s">
        <v>1189</v>
      </c>
      <c r="C37" s="475">
        <v>1.43553</v>
      </c>
      <c r="D37" s="475">
        <v>0.49656</v>
      </c>
      <c r="E37" s="475"/>
      <c r="F37" s="475">
        <v>0.28100000000000003</v>
      </c>
      <c r="G37" s="475">
        <v>1</v>
      </c>
      <c r="H37" s="475">
        <v>-0.71899999999999997</v>
      </c>
      <c r="I37" s="476">
        <v>0.28100000000000003</v>
      </c>
      <c r="J37" s="477" t="s">
        <v>1</v>
      </c>
    </row>
    <row r="38" spans="1:10" ht="14.4" customHeight="1" x14ac:dyDescent="0.3">
      <c r="A38" s="473" t="s">
        <v>470</v>
      </c>
      <c r="B38" s="474" t="s">
        <v>1190</v>
      </c>
      <c r="C38" s="475">
        <v>4.4453000000000005</v>
      </c>
      <c r="D38" s="475">
        <v>6.6223999999999998</v>
      </c>
      <c r="E38" s="475"/>
      <c r="F38" s="475">
        <v>7.9965000000000002</v>
      </c>
      <c r="G38" s="475">
        <v>15</v>
      </c>
      <c r="H38" s="475">
        <v>-7.0034999999999998</v>
      </c>
      <c r="I38" s="476">
        <v>0.53310000000000002</v>
      </c>
      <c r="J38" s="477" t="s">
        <v>1</v>
      </c>
    </row>
    <row r="39" spans="1:10" ht="14.4" customHeight="1" x14ac:dyDescent="0.3">
      <c r="A39" s="473" t="s">
        <v>470</v>
      </c>
      <c r="B39" s="474" t="s">
        <v>1191</v>
      </c>
      <c r="C39" s="475">
        <v>0</v>
      </c>
      <c r="D39" s="475">
        <v>0</v>
      </c>
      <c r="E39" s="475"/>
      <c r="F39" s="475">
        <v>0.91830000000000001</v>
      </c>
      <c r="G39" s="475">
        <v>0</v>
      </c>
      <c r="H39" s="475">
        <v>0.91830000000000001</v>
      </c>
      <c r="I39" s="476" t="s">
        <v>460</v>
      </c>
      <c r="J39" s="477" t="s">
        <v>1</v>
      </c>
    </row>
    <row r="40" spans="1:10" ht="14.4" customHeight="1" x14ac:dyDescent="0.3">
      <c r="A40" s="473" t="s">
        <v>470</v>
      </c>
      <c r="B40" s="474" t="s">
        <v>472</v>
      </c>
      <c r="C40" s="475">
        <v>302.68569000000002</v>
      </c>
      <c r="D40" s="475">
        <v>402.16658000000007</v>
      </c>
      <c r="E40" s="475"/>
      <c r="F40" s="475">
        <v>691.59065999999996</v>
      </c>
      <c r="G40" s="475">
        <v>584</v>
      </c>
      <c r="H40" s="475">
        <v>107.59065999999996</v>
      </c>
      <c r="I40" s="476">
        <v>1.1842305821917807</v>
      </c>
      <c r="J40" s="477" t="s">
        <v>468</v>
      </c>
    </row>
    <row r="41" spans="1:10" ht="14.4" customHeight="1" x14ac:dyDescent="0.3">
      <c r="A41" s="473" t="s">
        <v>460</v>
      </c>
      <c r="B41" s="474" t="s">
        <v>460</v>
      </c>
      <c r="C41" s="475" t="s">
        <v>460</v>
      </c>
      <c r="D41" s="475" t="s">
        <v>460</v>
      </c>
      <c r="E41" s="475"/>
      <c r="F41" s="475" t="s">
        <v>460</v>
      </c>
      <c r="G41" s="475" t="s">
        <v>460</v>
      </c>
      <c r="H41" s="475" t="s">
        <v>460</v>
      </c>
      <c r="I41" s="476" t="s">
        <v>460</v>
      </c>
      <c r="J41" s="477" t="s">
        <v>469</v>
      </c>
    </row>
    <row r="42" spans="1:10" ht="14.4" customHeight="1" x14ac:dyDescent="0.3">
      <c r="A42" s="473" t="s">
        <v>473</v>
      </c>
      <c r="B42" s="474" t="s">
        <v>474</v>
      </c>
      <c r="C42" s="475" t="s">
        <v>460</v>
      </c>
      <c r="D42" s="475" t="s">
        <v>460</v>
      </c>
      <c r="E42" s="475"/>
      <c r="F42" s="475" t="s">
        <v>460</v>
      </c>
      <c r="G42" s="475" t="s">
        <v>460</v>
      </c>
      <c r="H42" s="475" t="s">
        <v>460</v>
      </c>
      <c r="I42" s="476" t="s">
        <v>460</v>
      </c>
      <c r="J42" s="477" t="s">
        <v>0</v>
      </c>
    </row>
    <row r="43" spans="1:10" ht="14.4" customHeight="1" x14ac:dyDescent="0.3">
      <c r="A43" s="473" t="s">
        <v>473</v>
      </c>
      <c r="B43" s="474" t="s">
        <v>1181</v>
      </c>
      <c r="C43" s="475">
        <v>11.19476</v>
      </c>
      <c r="D43" s="475">
        <v>30.0761</v>
      </c>
      <c r="E43" s="475"/>
      <c r="F43" s="475">
        <v>15.692450000000001</v>
      </c>
      <c r="G43" s="475">
        <v>21</v>
      </c>
      <c r="H43" s="475">
        <v>-5.3075499999999991</v>
      </c>
      <c r="I43" s="476">
        <v>0.74725952380952387</v>
      </c>
      <c r="J43" s="477" t="s">
        <v>1</v>
      </c>
    </row>
    <row r="44" spans="1:10" ht="14.4" customHeight="1" x14ac:dyDescent="0.3">
      <c r="A44" s="473" t="s">
        <v>473</v>
      </c>
      <c r="B44" s="474" t="s">
        <v>1185</v>
      </c>
      <c r="C44" s="475">
        <v>0.99329000000000001</v>
      </c>
      <c r="D44" s="475">
        <v>0</v>
      </c>
      <c r="E44" s="475"/>
      <c r="F44" s="475">
        <v>0</v>
      </c>
      <c r="G44" s="475">
        <v>2</v>
      </c>
      <c r="H44" s="475">
        <v>-2</v>
      </c>
      <c r="I44" s="476">
        <v>0</v>
      </c>
      <c r="J44" s="477" t="s">
        <v>1</v>
      </c>
    </row>
    <row r="45" spans="1:10" ht="14.4" customHeight="1" x14ac:dyDescent="0.3">
      <c r="A45" s="473" t="s">
        <v>473</v>
      </c>
      <c r="B45" s="474" t="s">
        <v>1186</v>
      </c>
      <c r="C45" s="475">
        <v>10.817680000000001</v>
      </c>
      <c r="D45" s="475">
        <v>58.078619999999994</v>
      </c>
      <c r="E45" s="475"/>
      <c r="F45" s="475">
        <v>39.916520000000006</v>
      </c>
      <c r="G45" s="475">
        <v>66</v>
      </c>
      <c r="H45" s="475">
        <v>-26.083479999999994</v>
      </c>
      <c r="I45" s="476">
        <v>0.60479575757575765</v>
      </c>
      <c r="J45" s="477" t="s">
        <v>1</v>
      </c>
    </row>
    <row r="46" spans="1:10" ht="14.4" customHeight="1" x14ac:dyDescent="0.3">
      <c r="A46" s="473" t="s">
        <v>473</v>
      </c>
      <c r="B46" s="474" t="s">
        <v>1188</v>
      </c>
      <c r="C46" s="475">
        <v>117.37692999999999</v>
      </c>
      <c r="D46" s="475">
        <v>117.43311</v>
      </c>
      <c r="E46" s="475"/>
      <c r="F46" s="475">
        <v>86.172719999999998</v>
      </c>
      <c r="G46" s="475">
        <v>150</v>
      </c>
      <c r="H46" s="475">
        <v>-63.827280000000002</v>
      </c>
      <c r="I46" s="476">
        <v>0.57448480000000002</v>
      </c>
      <c r="J46" s="477" t="s">
        <v>1</v>
      </c>
    </row>
    <row r="47" spans="1:10" ht="14.4" customHeight="1" x14ac:dyDescent="0.3">
      <c r="A47" s="473" t="s">
        <v>473</v>
      </c>
      <c r="B47" s="474" t="s">
        <v>1192</v>
      </c>
      <c r="C47" s="475">
        <v>12.278259999999998</v>
      </c>
      <c r="D47" s="475">
        <v>29.31848999999999</v>
      </c>
      <c r="E47" s="475"/>
      <c r="F47" s="475">
        <v>51.8063</v>
      </c>
      <c r="G47" s="475">
        <v>42</v>
      </c>
      <c r="H47" s="475">
        <v>9.8063000000000002</v>
      </c>
      <c r="I47" s="476">
        <v>1.2334833333333333</v>
      </c>
      <c r="J47" s="477" t="s">
        <v>1</v>
      </c>
    </row>
    <row r="48" spans="1:10" ht="14.4" customHeight="1" x14ac:dyDescent="0.3">
      <c r="A48" s="473" t="s">
        <v>473</v>
      </c>
      <c r="B48" s="474" t="s">
        <v>475</v>
      </c>
      <c r="C48" s="475">
        <v>152.66091999999998</v>
      </c>
      <c r="D48" s="475">
        <v>234.90631999999999</v>
      </c>
      <c r="E48" s="475"/>
      <c r="F48" s="475">
        <v>193.58798999999999</v>
      </c>
      <c r="G48" s="475">
        <v>280</v>
      </c>
      <c r="H48" s="475">
        <v>-86.412010000000009</v>
      </c>
      <c r="I48" s="476">
        <v>0.69138567857142852</v>
      </c>
      <c r="J48" s="477" t="s">
        <v>468</v>
      </c>
    </row>
    <row r="49" spans="1:10" ht="14.4" customHeight="1" x14ac:dyDescent="0.3">
      <c r="A49" s="473" t="s">
        <v>460</v>
      </c>
      <c r="B49" s="474" t="s">
        <v>460</v>
      </c>
      <c r="C49" s="475" t="s">
        <v>460</v>
      </c>
      <c r="D49" s="475" t="s">
        <v>460</v>
      </c>
      <c r="E49" s="475"/>
      <c r="F49" s="475" t="s">
        <v>460</v>
      </c>
      <c r="G49" s="475" t="s">
        <v>460</v>
      </c>
      <c r="H49" s="475" t="s">
        <v>460</v>
      </c>
      <c r="I49" s="476" t="s">
        <v>460</v>
      </c>
      <c r="J49" s="477" t="s">
        <v>469</v>
      </c>
    </row>
    <row r="50" spans="1:10" ht="14.4" customHeight="1" x14ac:dyDescent="0.3">
      <c r="A50" s="473" t="s">
        <v>458</v>
      </c>
      <c r="B50" s="474" t="s">
        <v>463</v>
      </c>
      <c r="C50" s="475">
        <v>545.21501999999998</v>
      </c>
      <c r="D50" s="475">
        <v>684.84596999999997</v>
      </c>
      <c r="E50" s="475"/>
      <c r="F50" s="475">
        <v>1007.1598899999999</v>
      </c>
      <c r="G50" s="475">
        <v>1015</v>
      </c>
      <c r="H50" s="475">
        <v>-7.8401100000000952</v>
      </c>
      <c r="I50" s="476">
        <v>0.99227575369458121</v>
      </c>
      <c r="J50" s="477" t="s">
        <v>464</v>
      </c>
    </row>
  </sheetData>
  <mergeCells count="3">
    <mergeCell ref="A1:I1"/>
    <mergeCell ref="F3:I3"/>
    <mergeCell ref="C4:D4"/>
  </mergeCells>
  <conditionalFormatting sqref="F19 F51:F65537">
    <cfRule type="cellIs" dxfId="27" priority="18" stopIfTrue="1" operator="greaterThan">
      <formula>1</formula>
    </cfRule>
  </conditionalFormatting>
  <conditionalFormatting sqref="H5:H18">
    <cfRule type="expression" dxfId="26" priority="14">
      <formula>$H5&gt;0</formula>
    </cfRule>
  </conditionalFormatting>
  <conditionalFormatting sqref="I5:I18">
    <cfRule type="expression" dxfId="25" priority="15">
      <formula>$I5&gt;1</formula>
    </cfRule>
  </conditionalFormatting>
  <conditionalFormatting sqref="B5:B18">
    <cfRule type="expression" dxfId="24" priority="11">
      <formula>OR($J5="NS",$J5="SumaNS",$J5="Účet")</formula>
    </cfRule>
  </conditionalFormatting>
  <conditionalFormatting sqref="F5:I18 B5:D18">
    <cfRule type="expression" dxfId="23" priority="17">
      <formula>AND($J5&lt;&gt;"",$J5&lt;&gt;"mezeraKL")</formula>
    </cfRule>
  </conditionalFormatting>
  <conditionalFormatting sqref="B5:D18 F5:I18">
    <cfRule type="expression" dxfId="22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21" priority="13">
      <formula>OR($J5="SumaNS",$J5="NS")</formula>
    </cfRule>
  </conditionalFormatting>
  <conditionalFormatting sqref="A5:A18">
    <cfRule type="expression" dxfId="20" priority="9">
      <formula>AND($J5&lt;&gt;"mezeraKL",$J5&lt;&gt;"")</formula>
    </cfRule>
  </conditionalFormatting>
  <conditionalFormatting sqref="A5:A18">
    <cfRule type="expression" dxfId="19" priority="10">
      <formula>AND($J5&lt;&gt;"",$J5&lt;&gt;"mezeraKL")</formula>
    </cfRule>
  </conditionalFormatting>
  <conditionalFormatting sqref="H20:H50">
    <cfRule type="expression" dxfId="18" priority="6">
      <formula>$H20&gt;0</formula>
    </cfRule>
  </conditionalFormatting>
  <conditionalFormatting sqref="A20:A50">
    <cfRule type="expression" dxfId="17" priority="5">
      <formula>AND($J20&lt;&gt;"mezeraKL",$J20&lt;&gt;"")</formula>
    </cfRule>
  </conditionalFormatting>
  <conditionalFormatting sqref="I20:I50">
    <cfRule type="expression" dxfId="16" priority="7">
      <formula>$I20&gt;1</formula>
    </cfRule>
  </conditionalFormatting>
  <conditionalFormatting sqref="B20:B50">
    <cfRule type="expression" dxfId="15" priority="4">
      <formula>OR($J20="NS",$J20="SumaNS",$J20="Účet")</formula>
    </cfRule>
  </conditionalFormatting>
  <conditionalFormatting sqref="A20:D50 F20:I50">
    <cfRule type="expression" dxfId="14" priority="8">
      <formula>AND($J20&lt;&gt;"",$J20&lt;&gt;"mezeraKL")</formula>
    </cfRule>
  </conditionalFormatting>
  <conditionalFormatting sqref="B20:D50 F20:I50">
    <cfRule type="expression" dxfId="13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50 F20:I50">
    <cfRule type="expression" dxfId="12" priority="2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9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2" hidden="1" customWidth="1" outlineLevel="1"/>
    <col min="2" max="2" width="28.33203125" style="132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12.44140625" style="213" hidden="1" customWidth="1" outlineLevel="1"/>
    <col min="8" max="8" width="25.77734375" style="213" customWidth="1" collapsed="1"/>
    <col min="9" max="9" width="7.77734375" style="211" customWidth="1"/>
    <col min="10" max="10" width="10" style="211" customWidth="1"/>
    <col min="11" max="11" width="11.109375" style="211" customWidth="1"/>
    <col min="12" max="16384" width="8.88671875" style="132"/>
  </cols>
  <sheetData>
    <row r="1" spans="1:11" ht="18.600000000000001" customHeight="1" thickBot="1" x14ac:dyDescent="0.4">
      <c r="A1" s="386" t="s">
        <v>1543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 ht="14.4" customHeight="1" thickBot="1" x14ac:dyDescent="0.35">
      <c r="A2" s="239" t="s">
        <v>265</v>
      </c>
      <c r="B2" s="62"/>
      <c r="C2" s="215"/>
      <c r="D2" s="215"/>
      <c r="E2" s="215"/>
      <c r="F2" s="215"/>
      <c r="G2" s="215"/>
      <c r="H2" s="215"/>
      <c r="I2" s="216"/>
      <c r="J2" s="216"/>
      <c r="K2" s="216"/>
    </row>
    <row r="3" spans="1:11" ht="14.4" customHeight="1" thickBot="1" x14ac:dyDescent="0.35">
      <c r="A3" s="62"/>
      <c r="B3" s="62"/>
      <c r="C3" s="382"/>
      <c r="D3" s="383"/>
      <c r="E3" s="383"/>
      <c r="F3" s="383"/>
      <c r="G3" s="383"/>
      <c r="H3" s="144" t="s">
        <v>132</v>
      </c>
      <c r="I3" s="99">
        <f>IF(J3&lt;&gt;0,K3/J3,0)</f>
        <v>25.952378118625539</v>
      </c>
      <c r="J3" s="99">
        <f>SUBTOTAL(9,J5:J1048576)</f>
        <v>38808</v>
      </c>
      <c r="K3" s="100">
        <f>SUBTOTAL(9,K5:K1048576)</f>
        <v>1007159.8900276199</v>
      </c>
    </row>
    <row r="4" spans="1:11" s="212" customFormat="1" ht="14.4" customHeight="1" thickBot="1" x14ac:dyDescent="0.35">
      <c r="A4" s="585" t="s">
        <v>4</v>
      </c>
      <c r="B4" s="586" t="s">
        <v>5</v>
      </c>
      <c r="C4" s="586" t="s">
        <v>0</v>
      </c>
      <c r="D4" s="586" t="s">
        <v>6</v>
      </c>
      <c r="E4" s="586" t="s">
        <v>7</v>
      </c>
      <c r="F4" s="586" t="s">
        <v>1</v>
      </c>
      <c r="G4" s="586" t="s">
        <v>71</v>
      </c>
      <c r="H4" s="481" t="s">
        <v>11</v>
      </c>
      <c r="I4" s="482" t="s">
        <v>147</v>
      </c>
      <c r="J4" s="482" t="s">
        <v>13</v>
      </c>
      <c r="K4" s="483" t="s">
        <v>164</v>
      </c>
    </row>
    <row r="5" spans="1:11" ht="14.4" customHeight="1" x14ac:dyDescent="0.3">
      <c r="A5" s="568" t="s">
        <v>458</v>
      </c>
      <c r="B5" s="569" t="s">
        <v>459</v>
      </c>
      <c r="C5" s="572" t="s">
        <v>465</v>
      </c>
      <c r="D5" s="587" t="s">
        <v>466</v>
      </c>
      <c r="E5" s="572" t="s">
        <v>1193</v>
      </c>
      <c r="F5" s="587" t="s">
        <v>1194</v>
      </c>
      <c r="G5" s="572" t="s">
        <v>1195</v>
      </c>
      <c r="H5" s="572" t="s">
        <v>1196</v>
      </c>
      <c r="I5" s="119">
        <v>133.71000671386719</v>
      </c>
      <c r="J5" s="119">
        <v>10</v>
      </c>
      <c r="K5" s="582">
        <v>1337.050048828125</v>
      </c>
    </row>
    <row r="6" spans="1:11" ht="14.4" customHeight="1" x14ac:dyDescent="0.3">
      <c r="A6" s="491" t="s">
        <v>458</v>
      </c>
      <c r="B6" s="492" t="s">
        <v>459</v>
      </c>
      <c r="C6" s="493" t="s">
        <v>465</v>
      </c>
      <c r="D6" s="494" t="s">
        <v>466</v>
      </c>
      <c r="E6" s="493" t="s">
        <v>1193</v>
      </c>
      <c r="F6" s="494" t="s">
        <v>1194</v>
      </c>
      <c r="G6" s="493" t="s">
        <v>1197</v>
      </c>
      <c r="H6" s="493" t="s">
        <v>1198</v>
      </c>
      <c r="I6" s="496">
        <v>1317.68994140625</v>
      </c>
      <c r="J6" s="496">
        <v>2</v>
      </c>
      <c r="K6" s="497">
        <v>2635.3798828125</v>
      </c>
    </row>
    <row r="7" spans="1:11" ht="14.4" customHeight="1" x14ac:dyDescent="0.3">
      <c r="A7" s="491" t="s">
        <v>458</v>
      </c>
      <c r="B7" s="492" t="s">
        <v>459</v>
      </c>
      <c r="C7" s="493" t="s">
        <v>465</v>
      </c>
      <c r="D7" s="494" t="s">
        <v>466</v>
      </c>
      <c r="E7" s="493" t="s">
        <v>1193</v>
      </c>
      <c r="F7" s="494" t="s">
        <v>1194</v>
      </c>
      <c r="G7" s="493" t="s">
        <v>1199</v>
      </c>
      <c r="H7" s="493" t="s">
        <v>1200</v>
      </c>
      <c r="I7" s="496">
        <v>677.5999755859375</v>
      </c>
      <c r="J7" s="496">
        <v>5</v>
      </c>
      <c r="K7" s="497">
        <v>3388</v>
      </c>
    </row>
    <row r="8" spans="1:11" ht="14.4" customHeight="1" x14ac:dyDescent="0.3">
      <c r="A8" s="491" t="s">
        <v>458</v>
      </c>
      <c r="B8" s="492" t="s">
        <v>459</v>
      </c>
      <c r="C8" s="493" t="s">
        <v>465</v>
      </c>
      <c r="D8" s="494" t="s">
        <v>466</v>
      </c>
      <c r="E8" s="493" t="s">
        <v>1193</v>
      </c>
      <c r="F8" s="494" t="s">
        <v>1194</v>
      </c>
      <c r="G8" s="493" t="s">
        <v>1201</v>
      </c>
      <c r="H8" s="493" t="s">
        <v>1202</v>
      </c>
      <c r="I8" s="496">
        <v>713.56500244140625</v>
      </c>
      <c r="J8" s="496">
        <v>10</v>
      </c>
      <c r="K8" s="497">
        <v>7135.659912109375</v>
      </c>
    </row>
    <row r="9" spans="1:11" ht="14.4" customHeight="1" x14ac:dyDescent="0.3">
      <c r="A9" s="491" t="s">
        <v>458</v>
      </c>
      <c r="B9" s="492" t="s">
        <v>459</v>
      </c>
      <c r="C9" s="493" t="s">
        <v>465</v>
      </c>
      <c r="D9" s="494" t="s">
        <v>466</v>
      </c>
      <c r="E9" s="493" t="s">
        <v>1193</v>
      </c>
      <c r="F9" s="494" t="s">
        <v>1194</v>
      </c>
      <c r="G9" s="493" t="s">
        <v>1203</v>
      </c>
      <c r="H9" s="493" t="s">
        <v>1204</v>
      </c>
      <c r="I9" s="496">
        <v>2044.9000244140625</v>
      </c>
      <c r="J9" s="496">
        <v>1</v>
      </c>
      <c r="K9" s="497">
        <v>2044.9000244140625</v>
      </c>
    </row>
    <row r="10" spans="1:11" ht="14.4" customHeight="1" x14ac:dyDescent="0.3">
      <c r="A10" s="491" t="s">
        <v>458</v>
      </c>
      <c r="B10" s="492" t="s">
        <v>459</v>
      </c>
      <c r="C10" s="493" t="s">
        <v>465</v>
      </c>
      <c r="D10" s="494" t="s">
        <v>466</v>
      </c>
      <c r="E10" s="493" t="s">
        <v>1193</v>
      </c>
      <c r="F10" s="494" t="s">
        <v>1194</v>
      </c>
      <c r="G10" s="493" t="s">
        <v>1205</v>
      </c>
      <c r="H10" s="493" t="s">
        <v>1206</v>
      </c>
      <c r="I10" s="496">
        <v>0.43000000715255737</v>
      </c>
      <c r="J10" s="496">
        <v>3000</v>
      </c>
      <c r="K10" s="497">
        <v>1292.5400390625</v>
      </c>
    </row>
    <row r="11" spans="1:11" ht="14.4" customHeight="1" x14ac:dyDescent="0.3">
      <c r="A11" s="491" t="s">
        <v>458</v>
      </c>
      <c r="B11" s="492" t="s">
        <v>459</v>
      </c>
      <c r="C11" s="493" t="s">
        <v>465</v>
      </c>
      <c r="D11" s="494" t="s">
        <v>466</v>
      </c>
      <c r="E11" s="493" t="s">
        <v>1193</v>
      </c>
      <c r="F11" s="494" t="s">
        <v>1194</v>
      </c>
      <c r="G11" s="493" t="s">
        <v>1207</v>
      </c>
      <c r="H11" s="493" t="s">
        <v>1208</v>
      </c>
      <c r="I11" s="496">
        <v>0.87999999523162842</v>
      </c>
      <c r="J11" s="496">
        <v>4000</v>
      </c>
      <c r="K11" s="497">
        <v>3520</v>
      </c>
    </row>
    <row r="12" spans="1:11" ht="14.4" customHeight="1" x14ac:dyDescent="0.3">
      <c r="A12" s="491" t="s">
        <v>458</v>
      </c>
      <c r="B12" s="492" t="s">
        <v>459</v>
      </c>
      <c r="C12" s="493" t="s">
        <v>465</v>
      </c>
      <c r="D12" s="494" t="s">
        <v>466</v>
      </c>
      <c r="E12" s="493" t="s">
        <v>1193</v>
      </c>
      <c r="F12" s="494" t="s">
        <v>1194</v>
      </c>
      <c r="G12" s="493" t="s">
        <v>1209</v>
      </c>
      <c r="H12" s="493" t="s">
        <v>1210</v>
      </c>
      <c r="I12" s="496">
        <v>3.0199999809265137</v>
      </c>
      <c r="J12" s="496">
        <v>400</v>
      </c>
      <c r="K12" s="497">
        <v>1208</v>
      </c>
    </row>
    <row r="13" spans="1:11" ht="14.4" customHeight="1" x14ac:dyDescent="0.3">
      <c r="A13" s="491" t="s">
        <v>458</v>
      </c>
      <c r="B13" s="492" t="s">
        <v>459</v>
      </c>
      <c r="C13" s="493" t="s">
        <v>465</v>
      </c>
      <c r="D13" s="494" t="s">
        <v>466</v>
      </c>
      <c r="E13" s="493" t="s">
        <v>1193</v>
      </c>
      <c r="F13" s="494" t="s">
        <v>1194</v>
      </c>
      <c r="G13" s="493" t="s">
        <v>1211</v>
      </c>
      <c r="H13" s="493" t="s">
        <v>1212</v>
      </c>
      <c r="I13" s="496">
        <v>0.47499999403953552</v>
      </c>
      <c r="J13" s="496">
        <v>1000</v>
      </c>
      <c r="K13" s="497">
        <v>474</v>
      </c>
    </row>
    <row r="14" spans="1:11" ht="14.4" customHeight="1" x14ac:dyDescent="0.3">
      <c r="A14" s="491" t="s">
        <v>458</v>
      </c>
      <c r="B14" s="492" t="s">
        <v>459</v>
      </c>
      <c r="C14" s="493" t="s">
        <v>465</v>
      </c>
      <c r="D14" s="494" t="s">
        <v>466</v>
      </c>
      <c r="E14" s="493" t="s">
        <v>1193</v>
      </c>
      <c r="F14" s="494" t="s">
        <v>1194</v>
      </c>
      <c r="G14" s="493" t="s">
        <v>1213</v>
      </c>
      <c r="H14" s="493" t="s">
        <v>1214</v>
      </c>
      <c r="I14" s="496">
        <v>1.1749999523162842</v>
      </c>
      <c r="J14" s="496">
        <v>2000</v>
      </c>
      <c r="K14" s="497">
        <v>2350</v>
      </c>
    </row>
    <row r="15" spans="1:11" ht="14.4" customHeight="1" x14ac:dyDescent="0.3">
      <c r="A15" s="491" t="s">
        <v>458</v>
      </c>
      <c r="B15" s="492" t="s">
        <v>459</v>
      </c>
      <c r="C15" s="493" t="s">
        <v>465</v>
      </c>
      <c r="D15" s="494" t="s">
        <v>466</v>
      </c>
      <c r="E15" s="493" t="s">
        <v>1193</v>
      </c>
      <c r="F15" s="494" t="s">
        <v>1194</v>
      </c>
      <c r="G15" s="493" t="s">
        <v>1215</v>
      </c>
      <c r="H15" s="493" t="s">
        <v>1216</v>
      </c>
      <c r="I15" s="496">
        <v>164.22000122070312</v>
      </c>
      <c r="J15" s="496">
        <v>1</v>
      </c>
      <c r="K15" s="497">
        <v>164.22000122070312</v>
      </c>
    </row>
    <row r="16" spans="1:11" ht="14.4" customHeight="1" x14ac:dyDescent="0.3">
      <c r="A16" s="491" t="s">
        <v>458</v>
      </c>
      <c r="B16" s="492" t="s">
        <v>459</v>
      </c>
      <c r="C16" s="493" t="s">
        <v>465</v>
      </c>
      <c r="D16" s="494" t="s">
        <v>466</v>
      </c>
      <c r="E16" s="493" t="s">
        <v>1193</v>
      </c>
      <c r="F16" s="494" t="s">
        <v>1194</v>
      </c>
      <c r="G16" s="493" t="s">
        <v>1217</v>
      </c>
      <c r="H16" s="493" t="s">
        <v>1218</v>
      </c>
      <c r="I16" s="496">
        <v>40.340000152587891</v>
      </c>
      <c r="J16" s="496">
        <v>120</v>
      </c>
      <c r="K16" s="497">
        <v>4840.6201171875</v>
      </c>
    </row>
    <row r="17" spans="1:11" ht="14.4" customHeight="1" x14ac:dyDescent="0.3">
      <c r="A17" s="491" t="s">
        <v>458</v>
      </c>
      <c r="B17" s="492" t="s">
        <v>459</v>
      </c>
      <c r="C17" s="493" t="s">
        <v>465</v>
      </c>
      <c r="D17" s="494" t="s">
        <v>466</v>
      </c>
      <c r="E17" s="493" t="s">
        <v>1193</v>
      </c>
      <c r="F17" s="494" t="s">
        <v>1194</v>
      </c>
      <c r="G17" s="493" t="s">
        <v>1219</v>
      </c>
      <c r="H17" s="493" t="s">
        <v>1220</v>
      </c>
      <c r="I17" s="496">
        <v>67.05999755859375</v>
      </c>
      <c r="J17" s="496">
        <v>60</v>
      </c>
      <c r="K17" s="497">
        <v>4023.739990234375</v>
      </c>
    </row>
    <row r="18" spans="1:11" ht="14.4" customHeight="1" x14ac:dyDescent="0.3">
      <c r="A18" s="491" t="s">
        <v>458</v>
      </c>
      <c r="B18" s="492" t="s">
        <v>459</v>
      </c>
      <c r="C18" s="493" t="s">
        <v>465</v>
      </c>
      <c r="D18" s="494" t="s">
        <v>466</v>
      </c>
      <c r="E18" s="493" t="s">
        <v>1193</v>
      </c>
      <c r="F18" s="494" t="s">
        <v>1194</v>
      </c>
      <c r="G18" s="493" t="s">
        <v>1221</v>
      </c>
      <c r="H18" s="493" t="s">
        <v>1222</v>
      </c>
      <c r="I18" s="496">
        <v>775.92999267578125</v>
      </c>
      <c r="J18" s="496">
        <v>3</v>
      </c>
      <c r="K18" s="497">
        <v>2327.7899780273437</v>
      </c>
    </row>
    <row r="19" spans="1:11" ht="14.4" customHeight="1" x14ac:dyDescent="0.3">
      <c r="A19" s="491" t="s">
        <v>458</v>
      </c>
      <c r="B19" s="492" t="s">
        <v>459</v>
      </c>
      <c r="C19" s="493" t="s">
        <v>465</v>
      </c>
      <c r="D19" s="494" t="s">
        <v>466</v>
      </c>
      <c r="E19" s="493" t="s">
        <v>1193</v>
      </c>
      <c r="F19" s="494" t="s">
        <v>1194</v>
      </c>
      <c r="G19" s="493" t="s">
        <v>1223</v>
      </c>
      <c r="H19" s="493" t="s">
        <v>1224</v>
      </c>
      <c r="I19" s="496">
        <v>355.35000610351562</v>
      </c>
      <c r="J19" s="496">
        <v>2</v>
      </c>
      <c r="K19" s="497">
        <v>710.70001220703125</v>
      </c>
    </row>
    <row r="20" spans="1:11" ht="14.4" customHeight="1" x14ac:dyDescent="0.3">
      <c r="A20" s="491" t="s">
        <v>458</v>
      </c>
      <c r="B20" s="492" t="s">
        <v>459</v>
      </c>
      <c r="C20" s="493" t="s">
        <v>465</v>
      </c>
      <c r="D20" s="494" t="s">
        <v>466</v>
      </c>
      <c r="E20" s="493" t="s">
        <v>1193</v>
      </c>
      <c r="F20" s="494" t="s">
        <v>1194</v>
      </c>
      <c r="G20" s="493" t="s">
        <v>1225</v>
      </c>
      <c r="H20" s="493" t="s">
        <v>1226</v>
      </c>
      <c r="I20" s="496">
        <v>154.52000427246094</v>
      </c>
      <c r="J20" s="496">
        <v>10</v>
      </c>
      <c r="K20" s="497">
        <v>1545.1700439453125</v>
      </c>
    </row>
    <row r="21" spans="1:11" ht="14.4" customHeight="1" x14ac:dyDescent="0.3">
      <c r="A21" s="491" t="s">
        <v>458</v>
      </c>
      <c r="B21" s="492" t="s">
        <v>459</v>
      </c>
      <c r="C21" s="493" t="s">
        <v>465</v>
      </c>
      <c r="D21" s="494" t="s">
        <v>466</v>
      </c>
      <c r="E21" s="493" t="s">
        <v>1193</v>
      </c>
      <c r="F21" s="494" t="s">
        <v>1194</v>
      </c>
      <c r="G21" s="493" t="s">
        <v>1227</v>
      </c>
      <c r="H21" s="493" t="s">
        <v>1228</v>
      </c>
      <c r="I21" s="496">
        <v>109.59999847412109</v>
      </c>
      <c r="J21" s="496">
        <v>10</v>
      </c>
      <c r="K21" s="497">
        <v>1095.969970703125</v>
      </c>
    </row>
    <row r="22" spans="1:11" ht="14.4" customHeight="1" x14ac:dyDescent="0.3">
      <c r="A22" s="491" t="s">
        <v>458</v>
      </c>
      <c r="B22" s="492" t="s">
        <v>459</v>
      </c>
      <c r="C22" s="493" t="s">
        <v>465</v>
      </c>
      <c r="D22" s="494" t="s">
        <v>466</v>
      </c>
      <c r="E22" s="493" t="s">
        <v>1193</v>
      </c>
      <c r="F22" s="494" t="s">
        <v>1194</v>
      </c>
      <c r="G22" s="493" t="s">
        <v>1229</v>
      </c>
      <c r="H22" s="493" t="s">
        <v>1230</v>
      </c>
      <c r="I22" s="496">
        <v>66.699996948242187</v>
      </c>
      <c r="J22" s="496">
        <v>10</v>
      </c>
      <c r="K22" s="497">
        <v>667</v>
      </c>
    </row>
    <row r="23" spans="1:11" ht="14.4" customHeight="1" x14ac:dyDescent="0.3">
      <c r="A23" s="491" t="s">
        <v>458</v>
      </c>
      <c r="B23" s="492" t="s">
        <v>459</v>
      </c>
      <c r="C23" s="493" t="s">
        <v>465</v>
      </c>
      <c r="D23" s="494" t="s">
        <v>466</v>
      </c>
      <c r="E23" s="493" t="s">
        <v>1193</v>
      </c>
      <c r="F23" s="494" t="s">
        <v>1194</v>
      </c>
      <c r="G23" s="493" t="s">
        <v>1231</v>
      </c>
      <c r="H23" s="493" t="s">
        <v>1232</v>
      </c>
      <c r="I23" s="496">
        <v>22.149999618530273</v>
      </c>
      <c r="J23" s="496">
        <v>125</v>
      </c>
      <c r="K23" s="497">
        <v>2768.75</v>
      </c>
    </row>
    <row r="24" spans="1:11" ht="14.4" customHeight="1" x14ac:dyDescent="0.3">
      <c r="A24" s="491" t="s">
        <v>458</v>
      </c>
      <c r="B24" s="492" t="s">
        <v>459</v>
      </c>
      <c r="C24" s="493" t="s">
        <v>465</v>
      </c>
      <c r="D24" s="494" t="s">
        <v>466</v>
      </c>
      <c r="E24" s="493" t="s">
        <v>1193</v>
      </c>
      <c r="F24" s="494" t="s">
        <v>1194</v>
      </c>
      <c r="G24" s="493" t="s">
        <v>1233</v>
      </c>
      <c r="H24" s="493" t="s">
        <v>1234</v>
      </c>
      <c r="I24" s="496">
        <v>30.170000076293945</v>
      </c>
      <c r="J24" s="496">
        <v>50</v>
      </c>
      <c r="K24" s="497">
        <v>1508.5</v>
      </c>
    </row>
    <row r="25" spans="1:11" ht="14.4" customHeight="1" x14ac:dyDescent="0.3">
      <c r="A25" s="491" t="s">
        <v>458</v>
      </c>
      <c r="B25" s="492" t="s">
        <v>459</v>
      </c>
      <c r="C25" s="493" t="s">
        <v>465</v>
      </c>
      <c r="D25" s="494" t="s">
        <v>466</v>
      </c>
      <c r="E25" s="493" t="s">
        <v>1193</v>
      </c>
      <c r="F25" s="494" t="s">
        <v>1194</v>
      </c>
      <c r="G25" s="493" t="s">
        <v>1235</v>
      </c>
      <c r="H25" s="493" t="s">
        <v>1236</v>
      </c>
      <c r="I25" s="496">
        <v>2.8780000686645506</v>
      </c>
      <c r="J25" s="496">
        <v>600</v>
      </c>
      <c r="K25" s="497">
        <v>1725.75</v>
      </c>
    </row>
    <row r="26" spans="1:11" ht="14.4" customHeight="1" x14ac:dyDescent="0.3">
      <c r="A26" s="491" t="s">
        <v>458</v>
      </c>
      <c r="B26" s="492" t="s">
        <v>459</v>
      </c>
      <c r="C26" s="493" t="s">
        <v>465</v>
      </c>
      <c r="D26" s="494" t="s">
        <v>466</v>
      </c>
      <c r="E26" s="493" t="s">
        <v>1193</v>
      </c>
      <c r="F26" s="494" t="s">
        <v>1194</v>
      </c>
      <c r="G26" s="493" t="s">
        <v>1237</v>
      </c>
      <c r="H26" s="493" t="s">
        <v>1238</v>
      </c>
      <c r="I26" s="496">
        <v>4.7899999618530273</v>
      </c>
      <c r="J26" s="496">
        <v>288</v>
      </c>
      <c r="K26" s="497">
        <v>1379.6400146484375</v>
      </c>
    </row>
    <row r="27" spans="1:11" ht="14.4" customHeight="1" x14ac:dyDescent="0.3">
      <c r="A27" s="491" t="s">
        <v>458</v>
      </c>
      <c r="B27" s="492" t="s">
        <v>459</v>
      </c>
      <c r="C27" s="493" t="s">
        <v>465</v>
      </c>
      <c r="D27" s="494" t="s">
        <v>466</v>
      </c>
      <c r="E27" s="493" t="s">
        <v>1193</v>
      </c>
      <c r="F27" s="494" t="s">
        <v>1194</v>
      </c>
      <c r="G27" s="493" t="s">
        <v>1239</v>
      </c>
      <c r="H27" s="493" t="s">
        <v>1240</v>
      </c>
      <c r="I27" s="496">
        <v>16.329999923706055</v>
      </c>
      <c r="J27" s="496">
        <v>60</v>
      </c>
      <c r="K27" s="497">
        <v>979.80001831054687</v>
      </c>
    </row>
    <row r="28" spans="1:11" ht="14.4" customHeight="1" x14ac:dyDescent="0.3">
      <c r="A28" s="491" t="s">
        <v>458</v>
      </c>
      <c r="B28" s="492" t="s">
        <v>459</v>
      </c>
      <c r="C28" s="493" t="s">
        <v>465</v>
      </c>
      <c r="D28" s="494" t="s">
        <v>466</v>
      </c>
      <c r="E28" s="493" t="s">
        <v>1193</v>
      </c>
      <c r="F28" s="494" t="s">
        <v>1194</v>
      </c>
      <c r="G28" s="493" t="s">
        <v>1241</v>
      </c>
      <c r="H28" s="493" t="s">
        <v>1242</v>
      </c>
      <c r="I28" s="496">
        <v>123.40000152587891</v>
      </c>
      <c r="J28" s="496">
        <v>15</v>
      </c>
      <c r="K28" s="497">
        <v>1851.030029296875</v>
      </c>
    </row>
    <row r="29" spans="1:11" ht="14.4" customHeight="1" x14ac:dyDescent="0.3">
      <c r="A29" s="491" t="s">
        <v>458</v>
      </c>
      <c r="B29" s="492" t="s">
        <v>459</v>
      </c>
      <c r="C29" s="493" t="s">
        <v>465</v>
      </c>
      <c r="D29" s="494" t="s">
        <v>466</v>
      </c>
      <c r="E29" s="493" t="s">
        <v>1193</v>
      </c>
      <c r="F29" s="494" t="s">
        <v>1194</v>
      </c>
      <c r="G29" s="493" t="s">
        <v>1243</v>
      </c>
      <c r="H29" s="493" t="s">
        <v>1244</v>
      </c>
      <c r="I29" s="496">
        <v>147.19999694824219</v>
      </c>
      <c r="J29" s="496">
        <v>20</v>
      </c>
      <c r="K29" s="497">
        <v>2944</v>
      </c>
    </row>
    <row r="30" spans="1:11" ht="14.4" customHeight="1" x14ac:dyDescent="0.3">
      <c r="A30" s="491" t="s">
        <v>458</v>
      </c>
      <c r="B30" s="492" t="s">
        <v>459</v>
      </c>
      <c r="C30" s="493" t="s">
        <v>465</v>
      </c>
      <c r="D30" s="494" t="s">
        <v>466</v>
      </c>
      <c r="E30" s="493" t="s">
        <v>1193</v>
      </c>
      <c r="F30" s="494" t="s">
        <v>1194</v>
      </c>
      <c r="G30" s="493" t="s">
        <v>1245</v>
      </c>
      <c r="H30" s="493" t="s">
        <v>1246</v>
      </c>
      <c r="I30" s="496">
        <v>133.77000427246094</v>
      </c>
      <c r="J30" s="496">
        <v>15</v>
      </c>
      <c r="K30" s="497">
        <v>2006.510009765625</v>
      </c>
    </row>
    <row r="31" spans="1:11" ht="14.4" customHeight="1" x14ac:dyDescent="0.3">
      <c r="A31" s="491" t="s">
        <v>458</v>
      </c>
      <c r="B31" s="492" t="s">
        <v>459</v>
      </c>
      <c r="C31" s="493" t="s">
        <v>465</v>
      </c>
      <c r="D31" s="494" t="s">
        <v>466</v>
      </c>
      <c r="E31" s="493" t="s">
        <v>1193</v>
      </c>
      <c r="F31" s="494" t="s">
        <v>1194</v>
      </c>
      <c r="G31" s="493" t="s">
        <v>1247</v>
      </c>
      <c r="H31" s="493" t="s">
        <v>1248</v>
      </c>
      <c r="I31" s="496">
        <v>147.19999694824219</v>
      </c>
      <c r="J31" s="496">
        <v>40</v>
      </c>
      <c r="K31" s="497">
        <v>5888</v>
      </c>
    </row>
    <row r="32" spans="1:11" ht="14.4" customHeight="1" x14ac:dyDescent="0.3">
      <c r="A32" s="491" t="s">
        <v>458</v>
      </c>
      <c r="B32" s="492" t="s">
        <v>459</v>
      </c>
      <c r="C32" s="493" t="s">
        <v>465</v>
      </c>
      <c r="D32" s="494" t="s">
        <v>466</v>
      </c>
      <c r="E32" s="493" t="s">
        <v>1193</v>
      </c>
      <c r="F32" s="494" t="s">
        <v>1194</v>
      </c>
      <c r="G32" s="493" t="s">
        <v>1249</v>
      </c>
      <c r="H32" s="493" t="s">
        <v>1250</v>
      </c>
      <c r="I32" s="496">
        <v>837.20001220703125</v>
      </c>
      <c r="J32" s="496">
        <v>5</v>
      </c>
      <c r="K32" s="497">
        <v>4186</v>
      </c>
    </row>
    <row r="33" spans="1:11" ht="14.4" customHeight="1" x14ac:dyDescent="0.3">
      <c r="A33" s="491" t="s">
        <v>458</v>
      </c>
      <c r="B33" s="492" t="s">
        <v>459</v>
      </c>
      <c r="C33" s="493" t="s">
        <v>465</v>
      </c>
      <c r="D33" s="494" t="s">
        <v>466</v>
      </c>
      <c r="E33" s="493" t="s">
        <v>1193</v>
      </c>
      <c r="F33" s="494" t="s">
        <v>1194</v>
      </c>
      <c r="G33" s="493" t="s">
        <v>1251</v>
      </c>
      <c r="H33" s="493" t="s">
        <v>1252</v>
      </c>
      <c r="I33" s="496">
        <v>1392.5799560546875</v>
      </c>
      <c r="J33" s="496">
        <v>2</v>
      </c>
      <c r="K33" s="497">
        <v>2785.159912109375</v>
      </c>
    </row>
    <row r="34" spans="1:11" ht="14.4" customHeight="1" x14ac:dyDescent="0.3">
      <c r="A34" s="491" t="s">
        <v>458</v>
      </c>
      <c r="B34" s="492" t="s">
        <v>459</v>
      </c>
      <c r="C34" s="493" t="s">
        <v>465</v>
      </c>
      <c r="D34" s="494" t="s">
        <v>466</v>
      </c>
      <c r="E34" s="493" t="s">
        <v>1193</v>
      </c>
      <c r="F34" s="494" t="s">
        <v>1194</v>
      </c>
      <c r="G34" s="493" t="s">
        <v>1253</v>
      </c>
      <c r="H34" s="493" t="s">
        <v>1254</v>
      </c>
      <c r="I34" s="496">
        <v>139.16999816894531</v>
      </c>
      <c r="J34" s="496">
        <v>8</v>
      </c>
      <c r="K34" s="497">
        <v>1113.3599853515625</v>
      </c>
    </row>
    <row r="35" spans="1:11" ht="14.4" customHeight="1" x14ac:dyDescent="0.3">
      <c r="A35" s="491" t="s">
        <v>458</v>
      </c>
      <c r="B35" s="492" t="s">
        <v>459</v>
      </c>
      <c r="C35" s="493" t="s">
        <v>465</v>
      </c>
      <c r="D35" s="494" t="s">
        <v>466</v>
      </c>
      <c r="E35" s="493" t="s">
        <v>1193</v>
      </c>
      <c r="F35" s="494" t="s">
        <v>1194</v>
      </c>
      <c r="G35" s="493" t="s">
        <v>1255</v>
      </c>
      <c r="H35" s="493" t="s">
        <v>1256</v>
      </c>
      <c r="I35" s="496">
        <v>0.9100000262260437</v>
      </c>
      <c r="J35" s="496">
        <v>250</v>
      </c>
      <c r="K35" s="497">
        <v>227.69999694824219</v>
      </c>
    </row>
    <row r="36" spans="1:11" ht="14.4" customHeight="1" x14ac:dyDescent="0.3">
      <c r="A36" s="491" t="s">
        <v>458</v>
      </c>
      <c r="B36" s="492" t="s">
        <v>459</v>
      </c>
      <c r="C36" s="493" t="s">
        <v>465</v>
      </c>
      <c r="D36" s="494" t="s">
        <v>466</v>
      </c>
      <c r="E36" s="493" t="s">
        <v>1193</v>
      </c>
      <c r="F36" s="494" t="s">
        <v>1194</v>
      </c>
      <c r="G36" s="493" t="s">
        <v>1257</v>
      </c>
      <c r="H36" s="493" t="s">
        <v>1258</v>
      </c>
      <c r="I36" s="496">
        <v>0.85333335399627686</v>
      </c>
      <c r="J36" s="496">
        <v>700</v>
      </c>
      <c r="K36" s="497">
        <v>596</v>
      </c>
    </row>
    <row r="37" spans="1:11" ht="14.4" customHeight="1" x14ac:dyDescent="0.3">
      <c r="A37" s="491" t="s">
        <v>458</v>
      </c>
      <c r="B37" s="492" t="s">
        <v>459</v>
      </c>
      <c r="C37" s="493" t="s">
        <v>465</v>
      </c>
      <c r="D37" s="494" t="s">
        <v>466</v>
      </c>
      <c r="E37" s="493" t="s">
        <v>1193</v>
      </c>
      <c r="F37" s="494" t="s">
        <v>1194</v>
      </c>
      <c r="G37" s="493" t="s">
        <v>1259</v>
      </c>
      <c r="H37" s="493" t="s">
        <v>1260</v>
      </c>
      <c r="I37" s="496">
        <v>1.5199999809265137</v>
      </c>
      <c r="J37" s="496">
        <v>400</v>
      </c>
      <c r="K37" s="497">
        <v>608</v>
      </c>
    </row>
    <row r="38" spans="1:11" ht="14.4" customHeight="1" x14ac:dyDescent="0.3">
      <c r="A38" s="491" t="s">
        <v>458</v>
      </c>
      <c r="B38" s="492" t="s">
        <v>459</v>
      </c>
      <c r="C38" s="493" t="s">
        <v>465</v>
      </c>
      <c r="D38" s="494" t="s">
        <v>466</v>
      </c>
      <c r="E38" s="493" t="s">
        <v>1193</v>
      </c>
      <c r="F38" s="494" t="s">
        <v>1194</v>
      </c>
      <c r="G38" s="493" t="s">
        <v>1261</v>
      </c>
      <c r="H38" s="493" t="s">
        <v>1262</v>
      </c>
      <c r="I38" s="496">
        <v>2.059999942779541</v>
      </c>
      <c r="J38" s="496">
        <v>200</v>
      </c>
      <c r="K38" s="497">
        <v>412</v>
      </c>
    </row>
    <row r="39" spans="1:11" ht="14.4" customHeight="1" x14ac:dyDescent="0.3">
      <c r="A39" s="491" t="s">
        <v>458</v>
      </c>
      <c r="B39" s="492" t="s">
        <v>459</v>
      </c>
      <c r="C39" s="493" t="s">
        <v>465</v>
      </c>
      <c r="D39" s="494" t="s">
        <v>466</v>
      </c>
      <c r="E39" s="493" t="s">
        <v>1193</v>
      </c>
      <c r="F39" s="494" t="s">
        <v>1194</v>
      </c>
      <c r="G39" s="493" t="s">
        <v>1263</v>
      </c>
      <c r="H39" s="493" t="s">
        <v>1264</v>
      </c>
      <c r="I39" s="496">
        <v>0.56999999284744263</v>
      </c>
      <c r="J39" s="496">
        <v>200</v>
      </c>
      <c r="K39" s="497">
        <v>113.84999847412109</v>
      </c>
    </row>
    <row r="40" spans="1:11" ht="14.4" customHeight="1" x14ac:dyDescent="0.3">
      <c r="A40" s="491" t="s">
        <v>458</v>
      </c>
      <c r="B40" s="492" t="s">
        <v>459</v>
      </c>
      <c r="C40" s="493" t="s">
        <v>465</v>
      </c>
      <c r="D40" s="494" t="s">
        <v>466</v>
      </c>
      <c r="E40" s="493" t="s">
        <v>1193</v>
      </c>
      <c r="F40" s="494" t="s">
        <v>1194</v>
      </c>
      <c r="G40" s="493" t="s">
        <v>1265</v>
      </c>
      <c r="H40" s="493" t="s">
        <v>1266</v>
      </c>
      <c r="I40" s="496">
        <v>61.215000152587891</v>
      </c>
      <c r="J40" s="496">
        <v>4</v>
      </c>
      <c r="K40" s="497">
        <v>244.86000061035156</v>
      </c>
    </row>
    <row r="41" spans="1:11" ht="14.4" customHeight="1" x14ac:dyDescent="0.3">
      <c r="A41" s="491" t="s">
        <v>458</v>
      </c>
      <c r="B41" s="492" t="s">
        <v>459</v>
      </c>
      <c r="C41" s="493" t="s">
        <v>465</v>
      </c>
      <c r="D41" s="494" t="s">
        <v>466</v>
      </c>
      <c r="E41" s="493" t="s">
        <v>1193</v>
      </c>
      <c r="F41" s="494" t="s">
        <v>1194</v>
      </c>
      <c r="G41" s="493" t="s">
        <v>1267</v>
      </c>
      <c r="H41" s="493" t="s">
        <v>1268</v>
      </c>
      <c r="I41" s="496">
        <v>26.170000076293945</v>
      </c>
      <c r="J41" s="496">
        <v>8</v>
      </c>
      <c r="K41" s="497">
        <v>209.36000061035156</v>
      </c>
    </row>
    <row r="42" spans="1:11" ht="14.4" customHeight="1" x14ac:dyDescent="0.3">
      <c r="A42" s="491" t="s">
        <v>458</v>
      </c>
      <c r="B42" s="492" t="s">
        <v>459</v>
      </c>
      <c r="C42" s="493" t="s">
        <v>465</v>
      </c>
      <c r="D42" s="494" t="s">
        <v>466</v>
      </c>
      <c r="E42" s="493" t="s">
        <v>1193</v>
      </c>
      <c r="F42" s="494" t="s">
        <v>1194</v>
      </c>
      <c r="G42" s="493" t="s">
        <v>1269</v>
      </c>
      <c r="H42" s="493" t="s">
        <v>1270</v>
      </c>
      <c r="I42" s="496">
        <v>23.920000076293945</v>
      </c>
      <c r="J42" s="496">
        <v>20</v>
      </c>
      <c r="K42" s="497">
        <v>478.3699951171875</v>
      </c>
    </row>
    <row r="43" spans="1:11" ht="14.4" customHeight="1" x14ac:dyDescent="0.3">
      <c r="A43" s="491" t="s">
        <v>458</v>
      </c>
      <c r="B43" s="492" t="s">
        <v>459</v>
      </c>
      <c r="C43" s="493" t="s">
        <v>465</v>
      </c>
      <c r="D43" s="494" t="s">
        <v>466</v>
      </c>
      <c r="E43" s="493" t="s">
        <v>1193</v>
      </c>
      <c r="F43" s="494" t="s">
        <v>1194</v>
      </c>
      <c r="G43" s="493" t="s">
        <v>1271</v>
      </c>
      <c r="H43" s="493" t="s">
        <v>1272</v>
      </c>
      <c r="I43" s="496">
        <v>2.5033333301544189</v>
      </c>
      <c r="J43" s="496">
        <v>300</v>
      </c>
      <c r="K43" s="497">
        <v>751</v>
      </c>
    </row>
    <row r="44" spans="1:11" ht="14.4" customHeight="1" x14ac:dyDescent="0.3">
      <c r="A44" s="491" t="s">
        <v>458</v>
      </c>
      <c r="B44" s="492" t="s">
        <v>459</v>
      </c>
      <c r="C44" s="493" t="s">
        <v>465</v>
      </c>
      <c r="D44" s="494" t="s">
        <v>466</v>
      </c>
      <c r="E44" s="493" t="s">
        <v>1193</v>
      </c>
      <c r="F44" s="494" t="s">
        <v>1194</v>
      </c>
      <c r="G44" s="493" t="s">
        <v>1273</v>
      </c>
      <c r="H44" s="493" t="s">
        <v>1274</v>
      </c>
      <c r="I44" s="496">
        <v>3.2699999809265137</v>
      </c>
      <c r="J44" s="496">
        <v>400</v>
      </c>
      <c r="K44" s="497">
        <v>1308</v>
      </c>
    </row>
    <row r="45" spans="1:11" ht="14.4" customHeight="1" x14ac:dyDescent="0.3">
      <c r="A45" s="491" t="s">
        <v>458</v>
      </c>
      <c r="B45" s="492" t="s">
        <v>459</v>
      </c>
      <c r="C45" s="493" t="s">
        <v>465</v>
      </c>
      <c r="D45" s="494" t="s">
        <v>466</v>
      </c>
      <c r="E45" s="493" t="s">
        <v>1193</v>
      </c>
      <c r="F45" s="494" t="s">
        <v>1194</v>
      </c>
      <c r="G45" s="493" t="s">
        <v>1275</v>
      </c>
      <c r="H45" s="493" t="s">
        <v>1276</v>
      </c>
      <c r="I45" s="496">
        <v>3.9650000333786011</v>
      </c>
      <c r="J45" s="496">
        <v>300</v>
      </c>
      <c r="K45" s="497">
        <v>1190</v>
      </c>
    </row>
    <row r="46" spans="1:11" ht="14.4" customHeight="1" x14ac:dyDescent="0.3">
      <c r="A46" s="491" t="s">
        <v>458</v>
      </c>
      <c r="B46" s="492" t="s">
        <v>459</v>
      </c>
      <c r="C46" s="493" t="s">
        <v>465</v>
      </c>
      <c r="D46" s="494" t="s">
        <v>466</v>
      </c>
      <c r="E46" s="493" t="s">
        <v>1193</v>
      </c>
      <c r="F46" s="494" t="s">
        <v>1194</v>
      </c>
      <c r="G46" s="493" t="s">
        <v>1277</v>
      </c>
      <c r="H46" s="493" t="s">
        <v>1278</v>
      </c>
      <c r="I46" s="496">
        <v>4.4899997711181641</v>
      </c>
      <c r="J46" s="496">
        <v>100</v>
      </c>
      <c r="K46" s="497">
        <v>449</v>
      </c>
    </row>
    <row r="47" spans="1:11" ht="14.4" customHeight="1" x14ac:dyDescent="0.3">
      <c r="A47" s="491" t="s">
        <v>458</v>
      </c>
      <c r="B47" s="492" t="s">
        <v>459</v>
      </c>
      <c r="C47" s="493" t="s">
        <v>465</v>
      </c>
      <c r="D47" s="494" t="s">
        <v>466</v>
      </c>
      <c r="E47" s="493" t="s">
        <v>1193</v>
      </c>
      <c r="F47" s="494" t="s">
        <v>1194</v>
      </c>
      <c r="G47" s="493" t="s">
        <v>1279</v>
      </c>
      <c r="H47" s="493" t="s">
        <v>1280</v>
      </c>
      <c r="I47" s="496">
        <v>22.299999237060547</v>
      </c>
      <c r="J47" s="496">
        <v>13</v>
      </c>
      <c r="K47" s="497">
        <v>289.87000274658203</v>
      </c>
    </row>
    <row r="48" spans="1:11" ht="14.4" customHeight="1" x14ac:dyDescent="0.3">
      <c r="A48" s="491" t="s">
        <v>458</v>
      </c>
      <c r="B48" s="492" t="s">
        <v>459</v>
      </c>
      <c r="C48" s="493" t="s">
        <v>465</v>
      </c>
      <c r="D48" s="494" t="s">
        <v>466</v>
      </c>
      <c r="E48" s="493" t="s">
        <v>1193</v>
      </c>
      <c r="F48" s="494" t="s">
        <v>1194</v>
      </c>
      <c r="G48" s="493" t="s">
        <v>1281</v>
      </c>
      <c r="H48" s="493" t="s">
        <v>1282</v>
      </c>
      <c r="I48" s="496">
        <v>15.640000343322754</v>
      </c>
      <c r="J48" s="496">
        <v>10</v>
      </c>
      <c r="K48" s="497">
        <v>156.39999389648437</v>
      </c>
    </row>
    <row r="49" spans="1:11" ht="14.4" customHeight="1" x14ac:dyDescent="0.3">
      <c r="A49" s="491" t="s">
        <v>458</v>
      </c>
      <c r="B49" s="492" t="s">
        <v>459</v>
      </c>
      <c r="C49" s="493" t="s">
        <v>465</v>
      </c>
      <c r="D49" s="494" t="s">
        <v>466</v>
      </c>
      <c r="E49" s="493" t="s">
        <v>1193</v>
      </c>
      <c r="F49" s="494" t="s">
        <v>1194</v>
      </c>
      <c r="G49" s="493" t="s">
        <v>1283</v>
      </c>
      <c r="H49" s="493" t="s">
        <v>1284</v>
      </c>
      <c r="I49" s="496">
        <v>13.800000190734863</v>
      </c>
      <c r="J49" s="496">
        <v>10</v>
      </c>
      <c r="K49" s="497">
        <v>138</v>
      </c>
    </row>
    <row r="50" spans="1:11" ht="14.4" customHeight="1" x14ac:dyDescent="0.3">
      <c r="A50" s="491" t="s">
        <v>458</v>
      </c>
      <c r="B50" s="492" t="s">
        <v>459</v>
      </c>
      <c r="C50" s="493" t="s">
        <v>465</v>
      </c>
      <c r="D50" s="494" t="s">
        <v>466</v>
      </c>
      <c r="E50" s="493" t="s">
        <v>1193</v>
      </c>
      <c r="F50" s="494" t="s">
        <v>1194</v>
      </c>
      <c r="G50" s="493" t="s">
        <v>1285</v>
      </c>
      <c r="H50" s="493" t="s">
        <v>1286</v>
      </c>
      <c r="I50" s="496">
        <v>17.139999389648438</v>
      </c>
      <c r="J50" s="496">
        <v>40</v>
      </c>
      <c r="K50" s="497">
        <v>685.39999389648437</v>
      </c>
    </row>
    <row r="51" spans="1:11" ht="14.4" customHeight="1" x14ac:dyDescent="0.3">
      <c r="A51" s="491" t="s">
        <v>458</v>
      </c>
      <c r="B51" s="492" t="s">
        <v>459</v>
      </c>
      <c r="C51" s="493" t="s">
        <v>465</v>
      </c>
      <c r="D51" s="494" t="s">
        <v>466</v>
      </c>
      <c r="E51" s="493" t="s">
        <v>1193</v>
      </c>
      <c r="F51" s="494" t="s">
        <v>1194</v>
      </c>
      <c r="G51" s="493" t="s">
        <v>1287</v>
      </c>
      <c r="H51" s="493" t="s">
        <v>1288</v>
      </c>
      <c r="I51" s="496">
        <v>183.08999633789062</v>
      </c>
      <c r="J51" s="496">
        <v>3</v>
      </c>
      <c r="K51" s="497">
        <v>549.26998901367187</v>
      </c>
    </row>
    <row r="52" spans="1:11" ht="14.4" customHeight="1" x14ac:dyDescent="0.3">
      <c r="A52" s="491" t="s">
        <v>458</v>
      </c>
      <c r="B52" s="492" t="s">
        <v>459</v>
      </c>
      <c r="C52" s="493" t="s">
        <v>465</v>
      </c>
      <c r="D52" s="494" t="s">
        <v>466</v>
      </c>
      <c r="E52" s="493" t="s">
        <v>1193</v>
      </c>
      <c r="F52" s="494" t="s">
        <v>1194</v>
      </c>
      <c r="G52" s="493" t="s">
        <v>1289</v>
      </c>
      <c r="H52" s="493" t="s">
        <v>1290</v>
      </c>
      <c r="I52" s="496">
        <v>210.6300048828125</v>
      </c>
      <c r="J52" s="496">
        <v>1</v>
      </c>
      <c r="K52" s="497">
        <v>210.6300048828125</v>
      </c>
    </row>
    <row r="53" spans="1:11" ht="14.4" customHeight="1" x14ac:dyDescent="0.3">
      <c r="A53" s="491" t="s">
        <v>458</v>
      </c>
      <c r="B53" s="492" t="s">
        <v>459</v>
      </c>
      <c r="C53" s="493" t="s">
        <v>465</v>
      </c>
      <c r="D53" s="494" t="s">
        <v>466</v>
      </c>
      <c r="E53" s="493" t="s">
        <v>1193</v>
      </c>
      <c r="F53" s="494" t="s">
        <v>1194</v>
      </c>
      <c r="G53" s="493" t="s">
        <v>1291</v>
      </c>
      <c r="H53" s="493" t="s">
        <v>1292</v>
      </c>
      <c r="I53" s="496">
        <v>685.04998779296875</v>
      </c>
      <c r="J53" s="496">
        <v>5</v>
      </c>
      <c r="K53" s="497">
        <v>3425.25</v>
      </c>
    </row>
    <row r="54" spans="1:11" ht="14.4" customHeight="1" x14ac:dyDescent="0.3">
      <c r="A54" s="491" t="s">
        <v>458</v>
      </c>
      <c r="B54" s="492" t="s">
        <v>459</v>
      </c>
      <c r="C54" s="493" t="s">
        <v>465</v>
      </c>
      <c r="D54" s="494" t="s">
        <v>466</v>
      </c>
      <c r="E54" s="493" t="s">
        <v>1193</v>
      </c>
      <c r="F54" s="494" t="s">
        <v>1194</v>
      </c>
      <c r="G54" s="493" t="s">
        <v>1293</v>
      </c>
      <c r="H54" s="493" t="s">
        <v>1294</v>
      </c>
      <c r="I54" s="496">
        <v>899.84002685546875</v>
      </c>
      <c r="J54" s="496">
        <v>5</v>
      </c>
      <c r="K54" s="497">
        <v>4499.2001953125</v>
      </c>
    </row>
    <row r="55" spans="1:11" ht="14.4" customHeight="1" x14ac:dyDescent="0.3">
      <c r="A55" s="491" t="s">
        <v>458</v>
      </c>
      <c r="B55" s="492" t="s">
        <v>459</v>
      </c>
      <c r="C55" s="493" t="s">
        <v>465</v>
      </c>
      <c r="D55" s="494" t="s">
        <v>466</v>
      </c>
      <c r="E55" s="493" t="s">
        <v>1193</v>
      </c>
      <c r="F55" s="494" t="s">
        <v>1194</v>
      </c>
      <c r="G55" s="493" t="s">
        <v>1295</v>
      </c>
      <c r="H55" s="493" t="s">
        <v>1296</v>
      </c>
      <c r="I55" s="496">
        <v>1775.5999755859375</v>
      </c>
      <c r="J55" s="496">
        <v>1</v>
      </c>
      <c r="K55" s="497">
        <v>1775.5999755859375</v>
      </c>
    </row>
    <row r="56" spans="1:11" ht="14.4" customHeight="1" x14ac:dyDescent="0.3">
      <c r="A56" s="491" t="s">
        <v>458</v>
      </c>
      <c r="B56" s="492" t="s">
        <v>459</v>
      </c>
      <c r="C56" s="493" t="s">
        <v>465</v>
      </c>
      <c r="D56" s="494" t="s">
        <v>466</v>
      </c>
      <c r="E56" s="493" t="s">
        <v>1193</v>
      </c>
      <c r="F56" s="494" t="s">
        <v>1194</v>
      </c>
      <c r="G56" s="493" t="s">
        <v>1297</v>
      </c>
      <c r="H56" s="493" t="s">
        <v>1298</v>
      </c>
      <c r="I56" s="496">
        <v>7.809999942779541</v>
      </c>
      <c r="J56" s="496">
        <v>600</v>
      </c>
      <c r="K56" s="497">
        <v>4688.5498046875</v>
      </c>
    </row>
    <row r="57" spans="1:11" ht="14.4" customHeight="1" x14ac:dyDescent="0.3">
      <c r="A57" s="491" t="s">
        <v>458</v>
      </c>
      <c r="B57" s="492" t="s">
        <v>459</v>
      </c>
      <c r="C57" s="493" t="s">
        <v>465</v>
      </c>
      <c r="D57" s="494" t="s">
        <v>466</v>
      </c>
      <c r="E57" s="493" t="s">
        <v>1193</v>
      </c>
      <c r="F57" s="494" t="s">
        <v>1194</v>
      </c>
      <c r="G57" s="493" t="s">
        <v>1299</v>
      </c>
      <c r="H57" s="493" t="s">
        <v>1300</v>
      </c>
      <c r="I57" s="496">
        <v>441.60000610351562</v>
      </c>
      <c r="J57" s="496">
        <v>5</v>
      </c>
      <c r="K57" s="497">
        <v>2208</v>
      </c>
    </row>
    <row r="58" spans="1:11" ht="14.4" customHeight="1" x14ac:dyDescent="0.3">
      <c r="A58" s="491" t="s">
        <v>458</v>
      </c>
      <c r="B58" s="492" t="s">
        <v>459</v>
      </c>
      <c r="C58" s="493" t="s">
        <v>465</v>
      </c>
      <c r="D58" s="494" t="s">
        <v>466</v>
      </c>
      <c r="E58" s="493" t="s">
        <v>1193</v>
      </c>
      <c r="F58" s="494" t="s">
        <v>1194</v>
      </c>
      <c r="G58" s="493" t="s">
        <v>1301</v>
      </c>
      <c r="H58" s="493" t="s">
        <v>1302</v>
      </c>
      <c r="I58" s="496">
        <v>94.949996948242188</v>
      </c>
      <c r="J58" s="496">
        <v>10</v>
      </c>
      <c r="K58" s="497">
        <v>949.46002197265625</v>
      </c>
    </row>
    <row r="59" spans="1:11" ht="14.4" customHeight="1" x14ac:dyDescent="0.3">
      <c r="A59" s="491" t="s">
        <v>458</v>
      </c>
      <c r="B59" s="492" t="s">
        <v>459</v>
      </c>
      <c r="C59" s="493" t="s">
        <v>465</v>
      </c>
      <c r="D59" s="494" t="s">
        <v>466</v>
      </c>
      <c r="E59" s="493" t="s">
        <v>1193</v>
      </c>
      <c r="F59" s="494" t="s">
        <v>1194</v>
      </c>
      <c r="G59" s="493" t="s">
        <v>1303</v>
      </c>
      <c r="H59" s="493" t="s">
        <v>1304</v>
      </c>
      <c r="I59" s="496">
        <v>459.79998779296875</v>
      </c>
      <c r="J59" s="496">
        <v>5</v>
      </c>
      <c r="K59" s="497">
        <v>2299</v>
      </c>
    </row>
    <row r="60" spans="1:11" ht="14.4" customHeight="1" x14ac:dyDescent="0.3">
      <c r="A60" s="491" t="s">
        <v>458</v>
      </c>
      <c r="B60" s="492" t="s">
        <v>459</v>
      </c>
      <c r="C60" s="493" t="s">
        <v>465</v>
      </c>
      <c r="D60" s="494" t="s">
        <v>466</v>
      </c>
      <c r="E60" s="493" t="s">
        <v>1193</v>
      </c>
      <c r="F60" s="494" t="s">
        <v>1194</v>
      </c>
      <c r="G60" s="493" t="s">
        <v>1305</v>
      </c>
      <c r="H60" s="493" t="s">
        <v>1306</v>
      </c>
      <c r="I60" s="496">
        <v>591.69000244140625</v>
      </c>
      <c r="J60" s="496">
        <v>6</v>
      </c>
      <c r="K60" s="497">
        <v>3550.139892578125</v>
      </c>
    </row>
    <row r="61" spans="1:11" ht="14.4" customHeight="1" x14ac:dyDescent="0.3">
      <c r="A61" s="491" t="s">
        <v>458</v>
      </c>
      <c r="B61" s="492" t="s">
        <v>459</v>
      </c>
      <c r="C61" s="493" t="s">
        <v>465</v>
      </c>
      <c r="D61" s="494" t="s">
        <v>466</v>
      </c>
      <c r="E61" s="493" t="s">
        <v>1193</v>
      </c>
      <c r="F61" s="494" t="s">
        <v>1194</v>
      </c>
      <c r="G61" s="493" t="s">
        <v>1307</v>
      </c>
      <c r="H61" s="493" t="s">
        <v>1308</v>
      </c>
      <c r="I61" s="496">
        <v>0.41999998688697815</v>
      </c>
      <c r="J61" s="496">
        <v>1000</v>
      </c>
      <c r="K61" s="497">
        <v>420</v>
      </c>
    </row>
    <row r="62" spans="1:11" ht="14.4" customHeight="1" x14ac:dyDescent="0.3">
      <c r="A62" s="491" t="s">
        <v>458</v>
      </c>
      <c r="B62" s="492" t="s">
        <v>459</v>
      </c>
      <c r="C62" s="493" t="s">
        <v>465</v>
      </c>
      <c r="D62" s="494" t="s">
        <v>466</v>
      </c>
      <c r="E62" s="493" t="s">
        <v>1193</v>
      </c>
      <c r="F62" s="494" t="s">
        <v>1194</v>
      </c>
      <c r="G62" s="493" t="s">
        <v>1309</v>
      </c>
      <c r="H62" s="493" t="s">
        <v>1310</v>
      </c>
      <c r="I62" s="496">
        <v>1.1699999570846558</v>
      </c>
      <c r="J62" s="496">
        <v>1500</v>
      </c>
      <c r="K62" s="497">
        <v>1759.5</v>
      </c>
    </row>
    <row r="63" spans="1:11" ht="14.4" customHeight="1" x14ac:dyDescent="0.3">
      <c r="A63" s="491" t="s">
        <v>458</v>
      </c>
      <c r="B63" s="492" t="s">
        <v>459</v>
      </c>
      <c r="C63" s="493" t="s">
        <v>465</v>
      </c>
      <c r="D63" s="494" t="s">
        <v>466</v>
      </c>
      <c r="E63" s="493" t="s">
        <v>1193</v>
      </c>
      <c r="F63" s="494" t="s">
        <v>1194</v>
      </c>
      <c r="G63" s="493" t="s">
        <v>1311</v>
      </c>
      <c r="H63" s="493" t="s">
        <v>1312</v>
      </c>
      <c r="I63" s="496">
        <v>1.2100000381469727</v>
      </c>
      <c r="J63" s="496">
        <v>2000</v>
      </c>
      <c r="K63" s="497">
        <v>2420</v>
      </c>
    </row>
    <row r="64" spans="1:11" ht="14.4" customHeight="1" x14ac:dyDescent="0.3">
      <c r="A64" s="491" t="s">
        <v>458</v>
      </c>
      <c r="B64" s="492" t="s">
        <v>459</v>
      </c>
      <c r="C64" s="493" t="s">
        <v>465</v>
      </c>
      <c r="D64" s="494" t="s">
        <v>466</v>
      </c>
      <c r="E64" s="493" t="s">
        <v>1313</v>
      </c>
      <c r="F64" s="494" t="s">
        <v>1314</v>
      </c>
      <c r="G64" s="493" t="s">
        <v>1315</v>
      </c>
      <c r="H64" s="493" t="s">
        <v>1316</v>
      </c>
      <c r="I64" s="496">
        <v>2.9100000858306885</v>
      </c>
      <c r="J64" s="496">
        <v>200</v>
      </c>
      <c r="K64" s="497">
        <v>581.20001220703125</v>
      </c>
    </row>
    <row r="65" spans="1:11" ht="14.4" customHeight="1" x14ac:dyDescent="0.3">
      <c r="A65" s="491" t="s">
        <v>458</v>
      </c>
      <c r="B65" s="492" t="s">
        <v>459</v>
      </c>
      <c r="C65" s="493" t="s">
        <v>465</v>
      </c>
      <c r="D65" s="494" t="s">
        <v>466</v>
      </c>
      <c r="E65" s="493" t="s">
        <v>1313</v>
      </c>
      <c r="F65" s="494" t="s">
        <v>1314</v>
      </c>
      <c r="G65" s="493" t="s">
        <v>1317</v>
      </c>
      <c r="H65" s="493" t="s">
        <v>1318</v>
      </c>
      <c r="I65" s="496">
        <v>9.9999997764825821E-3</v>
      </c>
      <c r="J65" s="496">
        <v>10</v>
      </c>
      <c r="K65" s="497">
        <v>0.10000000149011612</v>
      </c>
    </row>
    <row r="66" spans="1:11" ht="14.4" customHeight="1" x14ac:dyDescent="0.3">
      <c r="A66" s="491" t="s">
        <v>458</v>
      </c>
      <c r="B66" s="492" t="s">
        <v>459</v>
      </c>
      <c r="C66" s="493" t="s">
        <v>465</v>
      </c>
      <c r="D66" s="494" t="s">
        <v>466</v>
      </c>
      <c r="E66" s="493" t="s">
        <v>1313</v>
      </c>
      <c r="F66" s="494" t="s">
        <v>1314</v>
      </c>
      <c r="G66" s="493" t="s">
        <v>1319</v>
      </c>
      <c r="H66" s="493" t="s">
        <v>1320</v>
      </c>
      <c r="I66" s="496">
        <v>3.440000057220459</v>
      </c>
      <c r="J66" s="496">
        <v>240</v>
      </c>
      <c r="K66" s="497">
        <v>825.60000610351562</v>
      </c>
    </row>
    <row r="67" spans="1:11" ht="14.4" customHeight="1" x14ac:dyDescent="0.3">
      <c r="A67" s="491" t="s">
        <v>458</v>
      </c>
      <c r="B67" s="492" t="s">
        <v>459</v>
      </c>
      <c r="C67" s="493" t="s">
        <v>465</v>
      </c>
      <c r="D67" s="494" t="s">
        <v>466</v>
      </c>
      <c r="E67" s="493" t="s">
        <v>1313</v>
      </c>
      <c r="F67" s="494" t="s">
        <v>1314</v>
      </c>
      <c r="G67" s="493" t="s">
        <v>1321</v>
      </c>
      <c r="H67" s="493" t="s">
        <v>1322</v>
      </c>
      <c r="I67" s="496">
        <v>11.739999771118164</v>
      </c>
      <c r="J67" s="496">
        <v>10</v>
      </c>
      <c r="K67" s="497">
        <v>117.40000152587891</v>
      </c>
    </row>
    <row r="68" spans="1:11" ht="14.4" customHeight="1" x14ac:dyDescent="0.3">
      <c r="A68" s="491" t="s">
        <v>458</v>
      </c>
      <c r="B68" s="492" t="s">
        <v>459</v>
      </c>
      <c r="C68" s="493" t="s">
        <v>465</v>
      </c>
      <c r="D68" s="494" t="s">
        <v>466</v>
      </c>
      <c r="E68" s="493" t="s">
        <v>1313</v>
      </c>
      <c r="F68" s="494" t="s">
        <v>1314</v>
      </c>
      <c r="G68" s="493" t="s">
        <v>1323</v>
      </c>
      <c r="H68" s="493" t="s">
        <v>1324</v>
      </c>
      <c r="I68" s="496">
        <v>2.2899999618530273</v>
      </c>
      <c r="J68" s="496">
        <v>50</v>
      </c>
      <c r="K68" s="497">
        <v>114.5</v>
      </c>
    </row>
    <row r="69" spans="1:11" ht="14.4" customHeight="1" x14ac:dyDescent="0.3">
      <c r="A69" s="491" t="s">
        <v>458</v>
      </c>
      <c r="B69" s="492" t="s">
        <v>459</v>
      </c>
      <c r="C69" s="493" t="s">
        <v>465</v>
      </c>
      <c r="D69" s="494" t="s">
        <v>466</v>
      </c>
      <c r="E69" s="493" t="s">
        <v>1313</v>
      </c>
      <c r="F69" s="494" t="s">
        <v>1314</v>
      </c>
      <c r="G69" s="493" t="s">
        <v>1325</v>
      </c>
      <c r="H69" s="493" t="s">
        <v>1326</v>
      </c>
      <c r="I69" s="496">
        <v>30.860000610351562</v>
      </c>
      <c r="J69" s="496">
        <v>25</v>
      </c>
      <c r="K69" s="497">
        <v>771.3800048828125</v>
      </c>
    </row>
    <row r="70" spans="1:11" ht="14.4" customHeight="1" x14ac:dyDescent="0.3">
      <c r="A70" s="491" t="s">
        <v>458</v>
      </c>
      <c r="B70" s="492" t="s">
        <v>459</v>
      </c>
      <c r="C70" s="493" t="s">
        <v>465</v>
      </c>
      <c r="D70" s="494" t="s">
        <v>466</v>
      </c>
      <c r="E70" s="493" t="s">
        <v>1313</v>
      </c>
      <c r="F70" s="494" t="s">
        <v>1314</v>
      </c>
      <c r="G70" s="493" t="s">
        <v>1327</v>
      </c>
      <c r="H70" s="493" t="s">
        <v>1328</v>
      </c>
      <c r="I70" s="496">
        <v>484</v>
      </c>
      <c r="J70" s="496">
        <v>1</v>
      </c>
      <c r="K70" s="497">
        <v>484</v>
      </c>
    </row>
    <row r="71" spans="1:11" ht="14.4" customHeight="1" x14ac:dyDescent="0.3">
      <c r="A71" s="491" t="s">
        <v>458</v>
      </c>
      <c r="B71" s="492" t="s">
        <v>459</v>
      </c>
      <c r="C71" s="493" t="s">
        <v>465</v>
      </c>
      <c r="D71" s="494" t="s">
        <v>466</v>
      </c>
      <c r="E71" s="493" t="s">
        <v>1313</v>
      </c>
      <c r="F71" s="494" t="s">
        <v>1314</v>
      </c>
      <c r="G71" s="493" t="s">
        <v>1329</v>
      </c>
      <c r="H71" s="493" t="s">
        <v>1330</v>
      </c>
      <c r="I71" s="496">
        <v>1.6799999475479126</v>
      </c>
      <c r="J71" s="496">
        <v>600</v>
      </c>
      <c r="K71" s="497">
        <v>1008</v>
      </c>
    </row>
    <row r="72" spans="1:11" ht="14.4" customHeight="1" x14ac:dyDescent="0.3">
      <c r="A72" s="491" t="s">
        <v>458</v>
      </c>
      <c r="B72" s="492" t="s">
        <v>459</v>
      </c>
      <c r="C72" s="493" t="s">
        <v>465</v>
      </c>
      <c r="D72" s="494" t="s">
        <v>466</v>
      </c>
      <c r="E72" s="493" t="s">
        <v>1313</v>
      </c>
      <c r="F72" s="494" t="s">
        <v>1314</v>
      </c>
      <c r="G72" s="493" t="s">
        <v>1331</v>
      </c>
      <c r="H72" s="493" t="s">
        <v>1332</v>
      </c>
      <c r="I72" s="496">
        <v>1.9900000095367432</v>
      </c>
      <c r="J72" s="496">
        <v>50</v>
      </c>
      <c r="K72" s="497">
        <v>99.5</v>
      </c>
    </row>
    <row r="73" spans="1:11" ht="14.4" customHeight="1" x14ac:dyDescent="0.3">
      <c r="A73" s="491" t="s">
        <v>458</v>
      </c>
      <c r="B73" s="492" t="s">
        <v>459</v>
      </c>
      <c r="C73" s="493" t="s">
        <v>465</v>
      </c>
      <c r="D73" s="494" t="s">
        <v>466</v>
      </c>
      <c r="E73" s="493" t="s">
        <v>1313</v>
      </c>
      <c r="F73" s="494" t="s">
        <v>1314</v>
      </c>
      <c r="G73" s="493" t="s">
        <v>1333</v>
      </c>
      <c r="H73" s="493" t="s">
        <v>1334</v>
      </c>
      <c r="I73" s="496">
        <v>2.7000000476837158</v>
      </c>
      <c r="J73" s="496">
        <v>100</v>
      </c>
      <c r="K73" s="497">
        <v>270</v>
      </c>
    </row>
    <row r="74" spans="1:11" ht="14.4" customHeight="1" x14ac:dyDescent="0.3">
      <c r="A74" s="491" t="s">
        <v>458</v>
      </c>
      <c r="B74" s="492" t="s">
        <v>459</v>
      </c>
      <c r="C74" s="493" t="s">
        <v>465</v>
      </c>
      <c r="D74" s="494" t="s">
        <v>466</v>
      </c>
      <c r="E74" s="493" t="s">
        <v>1313</v>
      </c>
      <c r="F74" s="494" t="s">
        <v>1314</v>
      </c>
      <c r="G74" s="493" t="s">
        <v>1335</v>
      </c>
      <c r="H74" s="493" t="s">
        <v>1336</v>
      </c>
      <c r="I74" s="496">
        <v>2.1700000762939453</v>
      </c>
      <c r="J74" s="496">
        <v>25</v>
      </c>
      <c r="K74" s="497">
        <v>54.25</v>
      </c>
    </row>
    <row r="75" spans="1:11" ht="14.4" customHeight="1" x14ac:dyDescent="0.3">
      <c r="A75" s="491" t="s">
        <v>458</v>
      </c>
      <c r="B75" s="492" t="s">
        <v>459</v>
      </c>
      <c r="C75" s="493" t="s">
        <v>465</v>
      </c>
      <c r="D75" s="494" t="s">
        <v>466</v>
      </c>
      <c r="E75" s="493" t="s">
        <v>1313</v>
      </c>
      <c r="F75" s="494" t="s">
        <v>1314</v>
      </c>
      <c r="G75" s="493" t="s">
        <v>1337</v>
      </c>
      <c r="H75" s="493" t="s">
        <v>1338</v>
      </c>
      <c r="I75" s="496">
        <v>2.5099999904632568</v>
      </c>
      <c r="J75" s="496">
        <v>50</v>
      </c>
      <c r="K75" s="497">
        <v>125.5</v>
      </c>
    </row>
    <row r="76" spans="1:11" ht="14.4" customHeight="1" x14ac:dyDescent="0.3">
      <c r="A76" s="491" t="s">
        <v>458</v>
      </c>
      <c r="B76" s="492" t="s">
        <v>459</v>
      </c>
      <c r="C76" s="493" t="s">
        <v>465</v>
      </c>
      <c r="D76" s="494" t="s">
        <v>466</v>
      </c>
      <c r="E76" s="493" t="s">
        <v>1313</v>
      </c>
      <c r="F76" s="494" t="s">
        <v>1314</v>
      </c>
      <c r="G76" s="493" t="s">
        <v>1339</v>
      </c>
      <c r="H76" s="493" t="s">
        <v>1340</v>
      </c>
      <c r="I76" s="496">
        <v>21.236666361490887</v>
      </c>
      <c r="J76" s="496">
        <v>150</v>
      </c>
      <c r="K76" s="497">
        <v>3185.5</v>
      </c>
    </row>
    <row r="77" spans="1:11" ht="14.4" customHeight="1" x14ac:dyDescent="0.3">
      <c r="A77" s="491" t="s">
        <v>458</v>
      </c>
      <c r="B77" s="492" t="s">
        <v>459</v>
      </c>
      <c r="C77" s="493" t="s">
        <v>465</v>
      </c>
      <c r="D77" s="494" t="s">
        <v>466</v>
      </c>
      <c r="E77" s="493" t="s">
        <v>1341</v>
      </c>
      <c r="F77" s="494" t="s">
        <v>1342</v>
      </c>
      <c r="G77" s="493" t="s">
        <v>1343</v>
      </c>
      <c r="H77" s="493" t="s">
        <v>1344</v>
      </c>
      <c r="I77" s="496">
        <v>0.54000002145767212</v>
      </c>
      <c r="J77" s="496">
        <v>200</v>
      </c>
      <c r="K77" s="497">
        <v>108</v>
      </c>
    </row>
    <row r="78" spans="1:11" ht="14.4" customHeight="1" x14ac:dyDescent="0.3">
      <c r="A78" s="491" t="s">
        <v>458</v>
      </c>
      <c r="B78" s="492" t="s">
        <v>459</v>
      </c>
      <c r="C78" s="493" t="s">
        <v>465</v>
      </c>
      <c r="D78" s="494" t="s">
        <v>466</v>
      </c>
      <c r="E78" s="493" t="s">
        <v>1341</v>
      </c>
      <c r="F78" s="494" t="s">
        <v>1342</v>
      </c>
      <c r="G78" s="493" t="s">
        <v>1345</v>
      </c>
      <c r="H78" s="493" t="s">
        <v>1346</v>
      </c>
      <c r="I78" s="496">
        <v>1.7999999523162842</v>
      </c>
      <c r="J78" s="496">
        <v>100</v>
      </c>
      <c r="K78" s="497">
        <v>180</v>
      </c>
    </row>
    <row r="79" spans="1:11" ht="14.4" customHeight="1" x14ac:dyDescent="0.3">
      <c r="A79" s="491" t="s">
        <v>458</v>
      </c>
      <c r="B79" s="492" t="s">
        <v>459</v>
      </c>
      <c r="C79" s="493" t="s">
        <v>465</v>
      </c>
      <c r="D79" s="494" t="s">
        <v>466</v>
      </c>
      <c r="E79" s="493" t="s">
        <v>1347</v>
      </c>
      <c r="F79" s="494" t="s">
        <v>1348</v>
      </c>
      <c r="G79" s="493" t="s">
        <v>1349</v>
      </c>
      <c r="H79" s="493" t="s">
        <v>1350</v>
      </c>
      <c r="I79" s="496">
        <v>7.9099998474121094</v>
      </c>
      <c r="J79" s="496">
        <v>80</v>
      </c>
      <c r="K79" s="497">
        <v>633.07000732421875</v>
      </c>
    </row>
    <row r="80" spans="1:11" ht="14.4" customHeight="1" x14ac:dyDescent="0.3">
      <c r="A80" s="491" t="s">
        <v>458</v>
      </c>
      <c r="B80" s="492" t="s">
        <v>459</v>
      </c>
      <c r="C80" s="493" t="s">
        <v>465</v>
      </c>
      <c r="D80" s="494" t="s">
        <v>466</v>
      </c>
      <c r="E80" s="493" t="s">
        <v>1347</v>
      </c>
      <c r="F80" s="494" t="s">
        <v>1348</v>
      </c>
      <c r="G80" s="493" t="s">
        <v>1351</v>
      </c>
      <c r="H80" s="493" t="s">
        <v>1352</v>
      </c>
      <c r="I80" s="496">
        <v>7.9099998474121094</v>
      </c>
      <c r="J80" s="496">
        <v>80</v>
      </c>
      <c r="K80" s="497">
        <v>633.07000732421875</v>
      </c>
    </row>
    <row r="81" spans="1:11" ht="14.4" customHeight="1" x14ac:dyDescent="0.3">
      <c r="A81" s="491" t="s">
        <v>458</v>
      </c>
      <c r="B81" s="492" t="s">
        <v>459</v>
      </c>
      <c r="C81" s="493" t="s">
        <v>465</v>
      </c>
      <c r="D81" s="494" t="s">
        <v>466</v>
      </c>
      <c r="E81" s="493" t="s">
        <v>1347</v>
      </c>
      <c r="F81" s="494" t="s">
        <v>1348</v>
      </c>
      <c r="G81" s="493" t="s">
        <v>1353</v>
      </c>
      <c r="H81" s="493" t="s">
        <v>1354</v>
      </c>
      <c r="I81" s="496">
        <v>10.550000190734863</v>
      </c>
      <c r="J81" s="496">
        <v>80</v>
      </c>
      <c r="K81" s="497">
        <v>844.0999755859375</v>
      </c>
    </row>
    <row r="82" spans="1:11" ht="14.4" customHeight="1" x14ac:dyDescent="0.3">
      <c r="A82" s="491" t="s">
        <v>458</v>
      </c>
      <c r="B82" s="492" t="s">
        <v>459</v>
      </c>
      <c r="C82" s="493" t="s">
        <v>465</v>
      </c>
      <c r="D82" s="494" t="s">
        <v>466</v>
      </c>
      <c r="E82" s="493" t="s">
        <v>1347</v>
      </c>
      <c r="F82" s="494" t="s">
        <v>1348</v>
      </c>
      <c r="G82" s="493" t="s">
        <v>1355</v>
      </c>
      <c r="H82" s="493" t="s">
        <v>1356</v>
      </c>
      <c r="I82" s="496">
        <v>7.9099998474121094</v>
      </c>
      <c r="J82" s="496">
        <v>80</v>
      </c>
      <c r="K82" s="497">
        <v>633.07000732421875</v>
      </c>
    </row>
    <row r="83" spans="1:11" ht="14.4" customHeight="1" x14ac:dyDescent="0.3">
      <c r="A83" s="491" t="s">
        <v>458</v>
      </c>
      <c r="B83" s="492" t="s">
        <v>459</v>
      </c>
      <c r="C83" s="493" t="s">
        <v>465</v>
      </c>
      <c r="D83" s="494" t="s">
        <v>466</v>
      </c>
      <c r="E83" s="493" t="s">
        <v>1347</v>
      </c>
      <c r="F83" s="494" t="s">
        <v>1348</v>
      </c>
      <c r="G83" s="493" t="s">
        <v>1357</v>
      </c>
      <c r="H83" s="493" t="s">
        <v>1358</v>
      </c>
      <c r="I83" s="496">
        <v>0.74000000953674316</v>
      </c>
      <c r="J83" s="496">
        <v>3000</v>
      </c>
      <c r="K83" s="497">
        <v>2213.3499755859375</v>
      </c>
    </row>
    <row r="84" spans="1:11" ht="14.4" customHeight="1" x14ac:dyDescent="0.3">
      <c r="A84" s="491" t="s">
        <v>458</v>
      </c>
      <c r="B84" s="492" t="s">
        <v>459</v>
      </c>
      <c r="C84" s="493" t="s">
        <v>465</v>
      </c>
      <c r="D84" s="494" t="s">
        <v>466</v>
      </c>
      <c r="E84" s="493" t="s">
        <v>1347</v>
      </c>
      <c r="F84" s="494" t="s">
        <v>1348</v>
      </c>
      <c r="G84" s="493" t="s">
        <v>1359</v>
      </c>
      <c r="H84" s="493" t="s">
        <v>1360</v>
      </c>
      <c r="I84" s="496">
        <v>0.74000000953674316</v>
      </c>
      <c r="J84" s="496">
        <v>3500</v>
      </c>
      <c r="K84" s="497">
        <v>2590</v>
      </c>
    </row>
    <row r="85" spans="1:11" ht="14.4" customHeight="1" x14ac:dyDescent="0.3">
      <c r="A85" s="491" t="s">
        <v>458</v>
      </c>
      <c r="B85" s="492" t="s">
        <v>459</v>
      </c>
      <c r="C85" s="493" t="s">
        <v>470</v>
      </c>
      <c r="D85" s="494" t="s">
        <v>471</v>
      </c>
      <c r="E85" s="493" t="s">
        <v>1361</v>
      </c>
      <c r="F85" s="494" t="s">
        <v>1362</v>
      </c>
      <c r="G85" s="493" t="s">
        <v>1363</v>
      </c>
      <c r="H85" s="493" t="s">
        <v>1364</v>
      </c>
      <c r="I85" s="496">
        <v>7869</v>
      </c>
      <c r="J85" s="496">
        <v>6</v>
      </c>
      <c r="K85" s="497">
        <v>47214</v>
      </c>
    </row>
    <row r="86" spans="1:11" ht="14.4" customHeight="1" x14ac:dyDescent="0.3">
      <c r="A86" s="491" t="s">
        <v>458</v>
      </c>
      <c r="B86" s="492" t="s">
        <v>459</v>
      </c>
      <c r="C86" s="493" t="s">
        <v>470</v>
      </c>
      <c r="D86" s="494" t="s">
        <v>471</v>
      </c>
      <c r="E86" s="493" t="s">
        <v>1361</v>
      </c>
      <c r="F86" s="494" t="s">
        <v>1362</v>
      </c>
      <c r="G86" s="493" t="s">
        <v>1365</v>
      </c>
      <c r="H86" s="493" t="s">
        <v>1366</v>
      </c>
      <c r="I86" s="496">
        <v>7869</v>
      </c>
      <c r="J86" s="496">
        <v>2</v>
      </c>
      <c r="K86" s="497">
        <v>15738</v>
      </c>
    </row>
    <row r="87" spans="1:11" ht="14.4" customHeight="1" x14ac:dyDescent="0.3">
      <c r="A87" s="491" t="s">
        <v>458</v>
      </c>
      <c r="B87" s="492" t="s">
        <v>459</v>
      </c>
      <c r="C87" s="493" t="s">
        <v>470</v>
      </c>
      <c r="D87" s="494" t="s">
        <v>471</v>
      </c>
      <c r="E87" s="493" t="s">
        <v>1361</v>
      </c>
      <c r="F87" s="494" t="s">
        <v>1362</v>
      </c>
      <c r="G87" s="493" t="s">
        <v>1367</v>
      </c>
      <c r="H87" s="493" t="s">
        <v>1368</v>
      </c>
      <c r="I87" s="496">
        <v>7869</v>
      </c>
      <c r="J87" s="496">
        <v>2</v>
      </c>
      <c r="K87" s="497">
        <v>15738</v>
      </c>
    </row>
    <row r="88" spans="1:11" ht="14.4" customHeight="1" x14ac:dyDescent="0.3">
      <c r="A88" s="491" t="s">
        <v>458</v>
      </c>
      <c r="B88" s="492" t="s">
        <v>459</v>
      </c>
      <c r="C88" s="493" t="s">
        <v>470</v>
      </c>
      <c r="D88" s="494" t="s">
        <v>471</v>
      </c>
      <c r="E88" s="493" t="s">
        <v>1361</v>
      </c>
      <c r="F88" s="494" t="s">
        <v>1362</v>
      </c>
      <c r="G88" s="493" t="s">
        <v>1369</v>
      </c>
      <c r="H88" s="493" t="s">
        <v>1370</v>
      </c>
      <c r="I88" s="496">
        <v>7869</v>
      </c>
      <c r="J88" s="496">
        <v>3</v>
      </c>
      <c r="K88" s="497">
        <v>23607</v>
      </c>
    </row>
    <row r="89" spans="1:11" ht="14.4" customHeight="1" x14ac:dyDescent="0.3">
      <c r="A89" s="491" t="s">
        <v>458</v>
      </c>
      <c r="B89" s="492" t="s">
        <v>459</v>
      </c>
      <c r="C89" s="493" t="s">
        <v>470</v>
      </c>
      <c r="D89" s="494" t="s">
        <v>471</v>
      </c>
      <c r="E89" s="493" t="s">
        <v>1361</v>
      </c>
      <c r="F89" s="494" t="s">
        <v>1362</v>
      </c>
      <c r="G89" s="493" t="s">
        <v>1371</v>
      </c>
      <c r="H89" s="493" t="s">
        <v>1372</v>
      </c>
      <c r="I89" s="496">
        <v>5101</v>
      </c>
      <c r="J89" s="496">
        <v>7</v>
      </c>
      <c r="K89" s="497">
        <v>35707</v>
      </c>
    </row>
    <row r="90" spans="1:11" ht="14.4" customHeight="1" x14ac:dyDescent="0.3">
      <c r="A90" s="491" t="s">
        <v>458</v>
      </c>
      <c r="B90" s="492" t="s">
        <v>459</v>
      </c>
      <c r="C90" s="493" t="s">
        <v>470</v>
      </c>
      <c r="D90" s="494" t="s">
        <v>471</v>
      </c>
      <c r="E90" s="493" t="s">
        <v>1361</v>
      </c>
      <c r="F90" s="494" t="s">
        <v>1362</v>
      </c>
      <c r="G90" s="493" t="s">
        <v>1373</v>
      </c>
      <c r="H90" s="493" t="s">
        <v>1374</v>
      </c>
      <c r="I90" s="496">
        <v>5101</v>
      </c>
      <c r="J90" s="496">
        <v>2</v>
      </c>
      <c r="K90" s="497">
        <v>10202</v>
      </c>
    </row>
    <row r="91" spans="1:11" ht="14.4" customHeight="1" x14ac:dyDescent="0.3">
      <c r="A91" s="491" t="s">
        <v>458</v>
      </c>
      <c r="B91" s="492" t="s">
        <v>459</v>
      </c>
      <c r="C91" s="493" t="s">
        <v>470</v>
      </c>
      <c r="D91" s="494" t="s">
        <v>471</v>
      </c>
      <c r="E91" s="493" t="s">
        <v>1361</v>
      </c>
      <c r="F91" s="494" t="s">
        <v>1362</v>
      </c>
      <c r="G91" s="493" t="s">
        <v>1375</v>
      </c>
      <c r="H91" s="493" t="s">
        <v>1376</v>
      </c>
      <c r="I91" s="496">
        <v>9850</v>
      </c>
      <c r="J91" s="496">
        <v>1</v>
      </c>
      <c r="K91" s="497">
        <v>9850</v>
      </c>
    </row>
    <row r="92" spans="1:11" ht="14.4" customHeight="1" x14ac:dyDescent="0.3">
      <c r="A92" s="491" t="s">
        <v>458</v>
      </c>
      <c r="B92" s="492" t="s">
        <v>459</v>
      </c>
      <c r="C92" s="493" t="s">
        <v>470</v>
      </c>
      <c r="D92" s="494" t="s">
        <v>471</v>
      </c>
      <c r="E92" s="493" t="s">
        <v>1361</v>
      </c>
      <c r="F92" s="494" t="s">
        <v>1362</v>
      </c>
      <c r="G92" s="493" t="s">
        <v>1377</v>
      </c>
      <c r="H92" s="493" t="s">
        <v>1378</v>
      </c>
      <c r="I92" s="496">
        <v>9850</v>
      </c>
      <c r="J92" s="496">
        <v>1</v>
      </c>
      <c r="K92" s="497">
        <v>9850</v>
      </c>
    </row>
    <row r="93" spans="1:11" ht="14.4" customHeight="1" x14ac:dyDescent="0.3">
      <c r="A93" s="491" t="s">
        <v>458</v>
      </c>
      <c r="B93" s="492" t="s">
        <v>459</v>
      </c>
      <c r="C93" s="493" t="s">
        <v>470</v>
      </c>
      <c r="D93" s="494" t="s">
        <v>471</v>
      </c>
      <c r="E93" s="493" t="s">
        <v>1361</v>
      </c>
      <c r="F93" s="494" t="s">
        <v>1362</v>
      </c>
      <c r="G93" s="493" t="s">
        <v>1379</v>
      </c>
      <c r="H93" s="493" t="s">
        <v>1380</v>
      </c>
      <c r="I93" s="496">
        <v>9850</v>
      </c>
      <c r="J93" s="496">
        <v>4</v>
      </c>
      <c r="K93" s="497">
        <v>39400</v>
      </c>
    </row>
    <row r="94" spans="1:11" ht="14.4" customHeight="1" x14ac:dyDescent="0.3">
      <c r="A94" s="491" t="s">
        <v>458</v>
      </c>
      <c r="B94" s="492" t="s">
        <v>459</v>
      </c>
      <c r="C94" s="493" t="s">
        <v>470</v>
      </c>
      <c r="D94" s="494" t="s">
        <v>471</v>
      </c>
      <c r="E94" s="493" t="s">
        <v>1361</v>
      </c>
      <c r="F94" s="494" t="s">
        <v>1362</v>
      </c>
      <c r="G94" s="493" t="s">
        <v>1381</v>
      </c>
      <c r="H94" s="493" t="s">
        <v>1382</v>
      </c>
      <c r="I94" s="496">
        <v>9850</v>
      </c>
      <c r="J94" s="496">
        <v>2</v>
      </c>
      <c r="K94" s="497">
        <v>19700</v>
      </c>
    </row>
    <row r="95" spans="1:11" ht="14.4" customHeight="1" x14ac:dyDescent="0.3">
      <c r="A95" s="491" t="s">
        <v>458</v>
      </c>
      <c r="B95" s="492" t="s">
        <v>459</v>
      </c>
      <c r="C95" s="493" t="s">
        <v>470</v>
      </c>
      <c r="D95" s="494" t="s">
        <v>471</v>
      </c>
      <c r="E95" s="493" t="s">
        <v>1361</v>
      </c>
      <c r="F95" s="494" t="s">
        <v>1362</v>
      </c>
      <c r="G95" s="493" t="s">
        <v>1383</v>
      </c>
      <c r="H95" s="493" t="s">
        <v>1384</v>
      </c>
      <c r="I95" s="496">
        <v>9850</v>
      </c>
      <c r="J95" s="496">
        <v>2</v>
      </c>
      <c r="K95" s="497">
        <v>19700</v>
      </c>
    </row>
    <row r="96" spans="1:11" ht="14.4" customHeight="1" x14ac:dyDescent="0.3">
      <c r="A96" s="491" t="s">
        <v>458</v>
      </c>
      <c r="B96" s="492" t="s">
        <v>459</v>
      </c>
      <c r="C96" s="493" t="s">
        <v>470</v>
      </c>
      <c r="D96" s="494" t="s">
        <v>471</v>
      </c>
      <c r="E96" s="493" t="s">
        <v>1361</v>
      </c>
      <c r="F96" s="494" t="s">
        <v>1362</v>
      </c>
      <c r="G96" s="493" t="s">
        <v>1385</v>
      </c>
      <c r="H96" s="493" t="s">
        <v>1386</v>
      </c>
      <c r="I96" s="496">
        <v>9850</v>
      </c>
      <c r="J96" s="496">
        <v>4</v>
      </c>
      <c r="K96" s="497">
        <v>39400</v>
      </c>
    </row>
    <row r="97" spans="1:11" ht="14.4" customHeight="1" x14ac:dyDescent="0.3">
      <c r="A97" s="491" t="s">
        <v>458</v>
      </c>
      <c r="B97" s="492" t="s">
        <v>459</v>
      </c>
      <c r="C97" s="493" t="s">
        <v>470</v>
      </c>
      <c r="D97" s="494" t="s">
        <v>471</v>
      </c>
      <c r="E97" s="493" t="s">
        <v>1361</v>
      </c>
      <c r="F97" s="494" t="s">
        <v>1362</v>
      </c>
      <c r="G97" s="493" t="s">
        <v>1387</v>
      </c>
      <c r="H97" s="493" t="s">
        <v>1388</v>
      </c>
      <c r="I97" s="496">
        <v>9850</v>
      </c>
      <c r="J97" s="496">
        <v>7</v>
      </c>
      <c r="K97" s="497">
        <v>68950</v>
      </c>
    </row>
    <row r="98" spans="1:11" ht="14.4" customHeight="1" x14ac:dyDescent="0.3">
      <c r="A98" s="491" t="s">
        <v>458</v>
      </c>
      <c r="B98" s="492" t="s">
        <v>459</v>
      </c>
      <c r="C98" s="493" t="s">
        <v>470</v>
      </c>
      <c r="D98" s="494" t="s">
        <v>471</v>
      </c>
      <c r="E98" s="493" t="s">
        <v>1361</v>
      </c>
      <c r="F98" s="494" t="s">
        <v>1362</v>
      </c>
      <c r="G98" s="493" t="s">
        <v>1389</v>
      </c>
      <c r="H98" s="493" t="s">
        <v>1390</v>
      </c>
      <c r="I98" s="496">
        <v>9850</v>
      </c>
      <c r="J98" s="496">
        <v>3</v>
      </c>
      <c r="K98" s="497">
        <v>29550</v>
      </c>
    </row>
    <row r="99" spans="1:11" ht="14.4" customHeight="1" x14ac:dyDescent="0.3">
      <c r="A99" s="491" t="s">
        <v>458</v>
      </c>
      <c r="B99" s="492" t="s">
        <v>459</v>
      </c>
      <c r="C99" s="493" t="s">
        <v>470</v>
      </c>
      <c r="D99" s="494" t="s">
        <v>471</v>
      </c>
      <c r="E99" s="493" t="s">
        <v>1361</v>
      </c>
      <c r="F99" s="494" t="s">
        <v>1362</v>
      </c>
      <c r="G99" s="493" t="s">
        <v>1391</v>
      </c>
      <c r="H99" s="493" t="s">
        <v>1392</v>
      </c>
      <c r="I99" s="496">
        <v>9850</v>
      </c>
      <c r="J99" s="496">
        <v>3</v>
      </c>
      <c r="K99" s="497">
        <v>29550</v>
      </c>
    </row>
    <row r="100" spans="1:11" ht="14.4" customHeight="1" x14ac:dyDescent="0.3">
      <c r="A100" s="491" t="s">
        <v>458</v>
      </c>
      <c r="B100" s="492" t="s">
        <v>459</v>
      </c>
      <c r="C100" s="493" t="s">
        <v>470</v>
      </c>
      <c r="D100" s="494" t="s">
        <v>471</v>
      </c>
      <c r="E100" s="493" t="s">
        <v>1361</v>
      </c>
      <c r="F100" s="494" t="s">
        <v>1362</v>
      </c>
      <c r="G100" s="493" t="s">
        <v>1393</v>
      </c>
      <c r="H100" s="493" t="s">
        <v>1394</v>
      </c>
      <c r="I100" s="496">
        <v>9850</v>
      </c>
      <c r="J100" s="496">
        <v>2</v>
      </c>
      <c r="K100" s="497">
        <v>19700</v>
      </c>
    </row>
    <row r="101" spans="1:11" ht="14.4" customHeight="1" x14ac:dyDescent="0.3">
      <c r="A101" s="491" t="s">
        <v>458</v>
      </c>
      <c r="B101" s="492" t="s">
        <v>459</v>
      </c>
      <c r="C101" s="493" t="s">
        <v>470</v>
      </c>
      <c r="D101" s="494" t="s">
        <v>471</v>
      </c>
      <c r="E101" s="493" t="s">
        <v>1361</v>
      </c>
      <c r="F101" s="494" t="s">
        <v>1362</v>
      </c>
      <c r="G101" s="493" t="s">
        <v>1395</v>
      </c>
      <c r="H101" s="493" t="s">
        <v>1396</v>
      </c>
      <c r="I101" s="496">
        <v>9850</v>
      </c>
      <c r="J101" s="496">
        <v>4</v>
      </c>
      <c r="K101" s="497">
        <v>39400</v>
      </c>
    </row>
    <row r="102" spans="1:11" ht="14.4" customHeight="1" x14ac:dyDescent="0.3">
      <c r="A102" s="491" t="s">
        <v>458</v>
      </c>
      <c r="B102" s="492" t="s">
        <v>459</v>
      </c>
      <c r="C102" s="493" t="s">
        <v>470</v>
      </c>
      <c r="D102" s="494" t="s">
        <v>471</v>
      </c>
      <c r="E102" s="493" t="s">
        <v>1361</v>
      </c>
      <c r="F102" s="494" t="s">
        <v>1362</v>
      </c>
      <c r="G102" s="493" t="s">
        <v>1397</v>
      </c>
      <c r="H102" s="493" t="s">
        <v>1398</v>
      </c>
      <c r="I102" s="496">
        <v>9850</v>
      </c>
      <c r="J102" s="496">
        <v>1</v>
      </c>
      <c r="K102" s="497">
        <v>9850</v>
      </c>
    </row>
    <row r="103" spans="1:11" ht="14.4" customHeight="1" x14ac:dyDescent="0.3">
      <c r="A103" s="491" t="s">
        <v>458</v>
      </c>
      <c r="B103" s="492" t="s">
        <v>459</v>
      </c>
      <c r="C103" s="493" t="s">
        <v>470</v>
      </c>
      <c r="D103" s="494" t="s">
        <v>471</v>
      </c>
      <c r="E103" s="493" t="s">
        <v>1361</v>
      </c>
      <c r="F103" s="494" t="s">
        <v>1362</v>
      </c>
      <c r="G103" s="493" t="s">
        <v>1399</v>
      </c>
      <c r="H103" s="493" t="s">
        <v>1400</v>
      </c>
      <c r="I103" s="496">
        <v>9850</v>
      </c>
      <c r="J103" s="496">
        <v>2</v>
      </c>
      <c r="K103" s="497">
        <v>19700</v>
      </c>
    </row>
    <row r="104" spans="1:11" ht="14.4" customHeight="1" x14ac:dyDescent="0.3">
      <c r="A104" s="491" t="s">
        <v>458</v>
      </c>
      <c r="B104" s="492" t="s">
        <v>459</v>
      </c>
      <c r="C104" s="493" t="s">
        <v>470</v>
      </c>
      <c r="D104" s="494" t="s">
        <v>471</v>
      </c>
      <c r="E104" s="493" t="s">
        <v>1361</v>
      </c>
      <c r="F104" s="494" t="s">
        <v>1362</v>
      </c>
      <c r="G104" s="493" t="s">
        <v>1401</v>
      </c>
      <c r="H104" s="493" t="s">
        <v>1402</v>
      </c>
      <c r="I104" s="496">
        <v>9850</v>
      </c>
      <c r="J104" s="496">
        <v>2</v>
      </c>
      <c r="K104" s="497">
        <v>19700</v>
      </c>
    </row>
    <row r="105" spans="1:11" ht="14.4" customHeight="1" x14ac:dyDescent="0.3">
      <c r="A105" s="491" t="s">
        <v>458</v>
      </c>
      <c r="B105" s="492" t="s">
        <v>459</v>
      </c>
      <c r="C105" s="493" t="s">
        <v>470</v>
      </c>
      <c r="D105" s="494" t="s">
        <v>471</v>
      </c>
      <c r="E105" s="493" t="s">
        <v>1361</v>
      </c>
      <c r="F105" s="494" t="s">
        <v>1362</v>
      </c>
      <c r="G105" s="493" t="s">
        <v>1403</v>
      </c>
      <c r="H105" s="493" t="s">
        <v>1404</v>
      </c>
      <c r="I105" s="496">
        <v>7990</v>
      </c>
      <c r="J105" s="496">
        <v>1</v>
      </c>
      <c r="K105" s="497">
        <v>7990</v>
      </c>
    </row>
    <row r="106" spans="1:11" ht="14.4" customHeight="1" x14ac:dyDescent="0.3">
      <c r="A106" s="491" t="s">
        <v>458</v>
      </c>
      <c r="B106" s="492" t="s">
        <v>459</v>
      </c>
      <c r="C106" s="493" t="s">
        <v>470</v>
      </c>
      <c r="D106" s="494" t="s">
        <v>471</v>
      </c>
      <c r="E106" s="493" t="s">
        <v>1361</v>
      </c>
      <c r="F106" s="494" t="s">
        <v>1362</v>
      </c>
      <c r="G106" s="493" t="s">
        <v>1405</v>
      </c>
      <c r="H106" s="493" t="s">
        <v>1406</v>
      </c>
      <c r="I106" s="496">
        <v>9200</v>
      </c>
      <c r="J106" s="496">
        <v>1</v>
      </c>
      <c r="K106" s="497">
        <v>9200</v>
      </c>
    </row>
    <row r="107" spans="1:11" ht="14.4" customHeight="1" x14ac:dyDescent="0.3">
      <c r="A107" s="491" t="s">
        <v>458</v>
      </c>
      <c r="B107" s="492" t="s">
        <v>459</v>
      </c>
      <c r="C107" s="493" t="s">
        <v>470</v>
      </c>
      <c r="D107" s="494" t="s">
        <v>471</v>
      </c>
      <c r="E107" s="493" t="s">
        <v>1361</v>
      </c>
      <c r="F107" s="494" t="s">
        <v>1362</v>
      </c>
      <c r="G107" s="493" t="s">
        <v>1407</v>
      </c>
      <c r="H107" s="493" t="s">
        <v>1408</v>
      </c>
      <c r="I107" s="496">
        <v>9200</v>
      </c>
      <c r="J107" s="496">
        <v>2</v>
      </c>
      <c r="K107" s="497">
        <v>18400</v>
      </c>
    </row>
    <row r="108" spans="1:11" ht="14.4" customHeight="1" x14ac:dyDescent="0.3">
      <c r="A108" s="491" t="s">
        <v>458</v>
      </c>
      <c r="B108" s="492" t="s">
        <v>459</v>
      </c>
      <c r="C108" s="493" t="s">
        <v>470</v>
      </c>
      <c r="D108" s="494" t="s">
        <v>471</v>
      </c>
      <c r="E108" s="493" t="s">
        <v>1361</v>
      </c>
      <c r="F108" s="494" t="s">
        <v>1362</v>
      </c>
      <c r="G108" s="493" t="s">
        <v>1409</v>
      </c>
      <c r="H108" s="493" t="s">
        <v>1410</v>
      </c>
      <c r="I108" s="496">
        <v>9200</v>
      </c>
      <c r="J108" s="496">
        <v>2</v>
      </c>
      <c r="K108" s="497">
        <v>18400</v>
      </c>
    </row>
    <row r="109" spans="1:11" ht="14.4" customHeight="1" x14ac:dyDescent="0.3">
      <c r="A109" s="491" t="s">
        <v>458</v>
      </c>
      <c r="B109" s="492" t="s">
        <v>459</v>
      </c>
      <c r="C109" s="493" t="s">
        <v>470</v>
      </c>
      <c r="D109" s="494" t="s">
        <v>471</v>
      </c>
      <c r="E109" s="493" t="s">
        <v>1193</v>
      </c>
      <c r="F109" s="494" t="s">
        <v>1194</v>
      </c>
      <c r="G109" s="493" t="s">
        <v>1205</v>
      </c>
      <c r="H109" s="493" t="s">
        <v>1206</v>
      </c>
      <c r="I109" s="496">
        <v>0.43000000715255737</v>
      </c>
      <c r="J109" s="496">
        <v>2000</v>
      </c>
      <c r="K109" s="497">
        <v>860</v>
      </c>
    </row>
    <row r="110" spans="1:11" ht="14.4" customHeight="1" x14ac:dyDescent="0.3">
      <c r="A110" s="491" t="s">
        <v>458</v>
      </c>
      <c r="B110" s="492" t="s">
        <v>459</v>
      </c>
      <c r="C110" s="493" t="s">
        <v>470</v>
      </c>
      <c r="D110" s="494" t="s">
        <v>471</v>
      </c>
      <c r="E110" s="493" t="s">
        <v>1193</v>
      </c>
      <c r="F110" s="494" t="s">
        <v>1194</v>
      </c>
      <c r="G110" s="493" t="s">
        <v>1411</v>
      </c>
      <c r="H110" s="493" t="s">
        <v>1412</v>
      </c>
      <c r="I110" s="496">
        <v>517.5</v>
      </c>
      <c r="J110" s="496">
        <v>10</v>
      </c>
      <c r="K110" s="497">
        <v>5175</v>
      </c>
    </row>
    <row r="111" spans="1:11" ht="14.4" customHeight="1" x14ac:dyDescent="0.3">
      <c r="A111" s="491" t="s">
        <v>458</v>
      </c>
      <c r="B111" s="492" t="s">
        <v>459</v>
      </c>
      <c r="C111" s="493" t="s">
        <v>470</v>
      </c>
      <c r="D111" s="494" t="s">
        <v>471</v>
      </c>
      <c r="E111" s="493" t="s">
        <v>1193</v>
      </c>
      <c r="F111" s="494" t="s">
        <v>1194</v>
      </c>
      <c r="G111" s="493" t="s">
        <v>1413</v>
      </c>
      <c r="H111" s="493" t="s">
        <v>1414</v>
      </c>
      <c r="I111" s="496">
        <v>100.37999725341797</v>
      </c>
      <c r="J111" s="496">
        <v>1</v>
      </c>
      <c r="K111" s="497">
        <v>100.37999725341797</v>
      </c>
    </row>
    <row r="112" spans="1:11" ht="14.4" customHeight="1" x14ac:dyDescent="0.3">
      <c r="A112" s="491" t="s">
        <v>458</v>
      </c>
      <c r="B112" s="492" t="s">
        <v>459</v>
      </c>
      <c r="C112" s="493" t="s">
        <v>470</v>
      </c>
      <c r="D112" s="494" t="s">
        <v>471</v>
      </c>
      <c r="E112" s="493" t="s">
        <v>1193</v>
      </c>
      <c r="F112" s="494" t="s">
        <v>1194</v>
      </c>
      <c r="G112" s="493" t="s">
        <v>1415</v>
      </c>
      <c r="H112" s="493" t="s">
        <v>1416</v>
      </c>
      <c r="I112" s="496">
        <v>157.88999938964844</v>
      </c>
      <c r="J112" s="496">
        <v>10</v>
      </c>
      <c r="K112" s="497">
        <v>1578.8699951171875</v>
      </c>
    </row>
    <row r="113" spans="1:11" ht="14.4" customHeight="1" x14ac:dyDescent="0.3">
      <c r="A113" s="491" t="s">
        <v>458</v>
      </c>
      <c r="B113" s="492" t="s">
        <v>459</v>
      </c>
      <c r="C113" s="493" t="s">
        <v>470</v>
      </c>
      <c r="D113" s="494" t="s">
        <v>471</v>
      </c>
      <c r="E113" s="493" t="s">
        <v>1193</v>
      </c>
      <c r="F113" s="494" t="s">
        <v>1194</v>
      </c>
      <c r="G113" s="493" t="s">
        <v>1235</v>
      </c>
      <c r="H113" s="493" t="s">
        <v>1236</v>
      </c>
      <c r="I113" s="496">
        <v>2.869999885559082</v>
      </c>
      <c r="J113" s="496">
        <v>100</v>
      </c>
      <c r="K113" s="497">
        <v>287</v>
      </c>
    </row>
    <row r="114" spans="1:11" ht="14.4" customHeight="1" x14ac:dyDescent="0.3">
      <c r="A114" s="491" t="s">
        <v>458</v>
      </c>
      <c r="B114" s="492" t="s">
        <v>459</v>
      </c>
      <c r="C114" s="493" t="s">
        <v>470</v>
      </c>
      <c r="D114" s="494" t="s">
        <v>471</v>
      </c>
      <c r="E114" s="493" t="s">
        <v>1193</v>
      </c>
      <c r="F114" s="494" t="s">
        <v>1194</v>
      </c>
      <c r="G114" s="493" t="s">
        <v>1237</v>
      </c>
      <c r="H114" s="493" t="s">
        <v>1238</v>
      </c>
      <c r="I114" s="496">
        <v>4.7950000762939453</v>
      </c>
      <c r="J114" s="496">
        <v>144</v>
      </c>
      <c r="K114" s="497">
        <v>690.3599853515625</v>
      </c>
    </row>
    <row r="115" spans="1:11" ht="14.4" customHeight="1" x14ac:dyDescent="0.3">
      <c r="A115" s="491" t="s">
        <v>458</v>
      </c>
      <c r="B115" s="492" t="s">
        <v>459</v>
      </c>
      <c r="C115" s="493" t="s">
        <v>470</v>
      </c>
      <c r="D115" s="494" t="s">
        <v>471</v>
      </c>
      <c r="E115" s="493" t="s">
        <v>1193</v>
      </c>
      <c r="F115" s="494" t="s">
        <v>1194</v>
      </c>
      <c r="G115" s="493" t="s">
        <v>1255</v>
      </c>
      <c r="H115" s="493" t="s">
        <v>1256</v>
      </c>
      <c r="I115" s="496">
        <v>0.9100000262260437</v>
      </c>
      <c r="J115" s="496">
        <v>250</v>
      </c>
      <c r="K115" s="497">
        <v>227.5</v>
      </c>
    </row>
    <row r="116" spans="1:11" ht="14.4" customHeight="1" x14ac:dyDescent="0.3">
      <c r="A116" s="491" t="s">
        <v>458</v>
      </c>
      <c r="B116" s="492" t="s">
        <v>459</v>
      </c>
      <c r="C116" s="493" t="s">
        <v>470</v>
      </c>
      <c r="D116" s="494" t="s">
        <v>471</v>
      </c>
      <c r="E116" s="493" t="s">
        <v>1193</v>
      </c>
      <c r="F116" s="494" t="s">
        <v>1194</v>
      </c>
      <c r="G116" s="493" t="s">
        <v>1257</v>
      </c>
      <c r="H116" s="493" t="s">
        <v>1258</v>
      </c>
      <c r="I116" s="496">
        <v>0.86000001430511475</v>
      </c>
      <c r="J116" s="496">
        <v>200</v>
      </c>
      <c r="K116" s="497">
        <v>172</v>
      </c>
    </row>
    <row r="117" spans="1:11" ht="14.4" customHeight="1" x14ac:dyDescent="0.3">
      <c r="A117" s="491" t="s">
        <v>458</v>
      </c>
      <c r="B117" s="492" t="s">
        <v>459</v>
      </c>
      <c r="C117" s="493" t="s">
        <v>470</v>
      </c>
      <c r="D117" s="494" t="s">
        <v>471</v>
      </c>
      <c r="E117" s="493" t="s">
        <v>1193</v>
      </c>
      <c r="F117" s="494" t="s">
        <v>1194</v>
      </c>
      <c r="G117" s="493" t="s">
        <v>1259</v>
      </c>
      <c r="H117" s="493" t="s">
        <v>1260</v>
      </c>
      <c r="I117" s="496">
        <v>1.5099999904632568</v>
      </c>
      <c r="J117" s="496">
        <v>200</v>
      </c>
      <c r="K117" s="497">
        <v>302</v>
      </c>
    </row>
    <row r="118" spans="1:11" ht="14.4" customHeight="1" x14ac:dyDescent="0.3">
      <c r="A118" s="491" t="s">
        <v>458</v>
      </c>
      <c r="B118" s="492" t="s">
        <v>459</v>
      </c>
      <c r="C118" s="493" t="s">
        <v>470</v>
      </c>
      <c r="D118" s="494" t="s">
        <v>471</v>
      </c>
      <c r="E118" s="493" t="s">
        <v>1193</v>
      </c>
      <c r="F118" s="494" t="s">
        <v>1194</v>
      </c>
      <c r="G118" s="493" t="s">
        <v>1261</v>
      </c>
      <c r="H118" s="493" t="s">
        <v>1262</v>
      </c>
      <c r="I118" s="496">
        <v>2.0649999380111694</v>
      </c>
      <c r="J118" s="496">
        <v>200</v>
      </c>
      <c r="K118" s="497">
        <v>413</v>
      </c>
    </row>
    <row r="119" spans="1:11" ht="14.4" customHeight="1" x14ac:dyDescent="0.3">
      <c r="A119" s="491" t="s">
        <v>458</v>
      </c>
      <c r="B119" s="492" t="s">
        <v>459</v>
      </c>
      <c r="C119" s="493" t="s">
        <v>470</v>
      </c>
      <c r="D119" s="494" t="s">
        <v>471</v>
      </c>
      <c r="E119" s="493" t="s">
        <v>1193</v>
      </c>
      <c r="F119" s="494" t="s">
        <v>1194</v>
      </c>
      <c r="G119" s="493" t="s">
        <v>1265</v>
      </c>
      <c r="H119" s="493" t="s">
        <v>1266</v>
      </c>
      <c r="I119" s="496">
        <v>61.209999084472656</v>
      </c>
      <c r="J119" s="496">
        <v>1</v>
      </c>
      <c r="K119" s="497">
        <v>61.209999084472656</v>
      </c>
    </row>
    <row r="120" spans="1:11" ht="14.4" customHeight="1" x14ac:dyDescent="0.3">
      <c r="A120" s="491" t="s">
        <v>458</v>
      </c>
      <c r="B120" s="492" t="s">
        <v>459</v>
      </c>
      <c r="C120" s="493" t="s">
        <v>470</v>
      </c>
      <c r="D120" s="494" t="s">
        <v>471</v>
      </c>
      <c r="E120" s="493" t="s">
        <v>1193</v>
      </c>
      <c r="F120" s="494" t="s">
        <v>1194</v>
      </c>
      <c r="G120" s="493" t="s">
        <v>1267</v>
      </c>
      <c r="H120" s="493" t="s">
        <v>1268</v>
      </c>
      <c r="I120" s="496">
        <v>26.166666666666668</v>
      </c>
      <c r="J120" s="496">
        <v>4</v>
      </c>
      <c r="K120" s="497">
        <v>104.67000007629395</v>
      </c>
    </row>
    <row r="121" spans="1:11" ht="14.4" customHeight="1" x14ac:dyDescent="0.3">
      <c r="A121" s="491" t="s">
        <v>458</v>
      </c>
      <c r="B121" s="492" t="s">
        <v>459</v>
      </c>
      <c r="C121" s="493" t="s">
        <v>470</v>
      </c>
      <c r="D121" s="494" t="s">
        <v>471</v>
      </c>
      <c r="E121" s="493" t="s">
        <v>1193</v>
      </c>
      <c r="F121" s="494" t="s">
        <v>1194</v>
      </c>
      <c r="G121" s="493" t="s">
        <v>1285</v>
      </c>
      <c r="H121" s="493" t="s">
        <v>1286</v>
      </c>
      <c r="I121" s="496">
        <v>17.139999389648438</v>
      </c>
      <c r="J121" s="496">
        <v>30</v>
      </c>
      <c r="K121" s="497">
        <v>514.04998779296875</v>
      </c>
    </row>
    <row r="122" spans="1:11" ht="14.4" customHeight="1" x14ac:dyDescent="0.3">
      <c r="A122" s="491" t="s">
        <v>458</v>
      </c>
      <c r="B122" s="492" t="s">
        <v>459</v>
      </c>
      <c r="C122" s="493" t="s">
        <v>470</v>
      </c>
      <c r="D122" s="494" t="s">
        <v>471</v>
      </c>
      <c r="E122" s="493" t="s">
        <v>1193</v>
      </c>
      <c r="F122" s="494" t="s">
        <v>1194</v>
      </c>
      <c r="G122" s="493" t="s">
        <v>1287</v>
      </c>
      <c r="H122" s="493" t="s">
        <v>1288</v>
      </c>
      <c r="I122" s="496">
        <v>183.08999633789062</v>
      </c>
      <c r="J122" s="496">
        <v>3</v>
      </c>
      <c r="K122" s="497">
        <v>549.26998901367187</v>
      </c>
    </row>
    <row r="123" spans="1:11" ht="14.4" customHeight="1" x14ac:dyDescent="0.3">
      <c r="A123" s="491" t="s">
        <v>458</v>
      </c>
      <c r="B123" s="492" t="s">
        <v>459</v>
      </c>
      <c r="C123" s="493" t="s">
        <v>470</v>
      </c>
      <c r="D123" s="494" t="s">
        <v>471</v>
      </c>
      <c r="E123" s="493" t="s">
        <v>1193</v>
      </c>
      <c r="F123" s="494" t="s">
        <v>1194</v>
      </c>
      <c r="G123" s="493" t="s">
        <v>1417</v>
      </c>
      <c r="H123" s="493" t="s">
        <v>1418</v>
      </c>
      <c r="I123" s="496">
        <v>13.869999885559082</v>
      </c>
      <c r="J123" s="496">
        <v>24</v>
      </c>
      <c r="K123" s="497">
        <v>332.89999389648437</v>
      </c>
    </row>
    <row r="124" spans="1:11" ht="14.4" customHeight="1" x14ac:dyDescent="0.3">
      <c r="A124" s="491" t="s">
        <v>458</v>
      </c>
      <c r="B124" s="492" t="s">
        <v>459</v>
      </c>
      <c r="C124" s="493" t="s">
        <v>470</v>
      </c>
      <c r="D124" s="494" t="s">
        <v>471</v>
      </c>
      <c r="E124" s="493" t="s">
        <v>1193</v>
      </c>
      <c r="F124" s="494" t="s">
        <v>1194</v>
      </c>
      <c r="G124" s="493" t="s">
        <v>1419</v>
      </c>
      <c r="H124" s="493" t="s">
        <v>1420</v>
      </c>
      <c r="I124" s="496">
        <v>2.9000000953674316</v>
      </c>
      <c r="J124" s="496">
        <v>400</v>
      </c>
      <c r="K124" s="497">
        <v>1159.2000122070312</v>
      </c>
    </row>
    <row r="125" spans="1:11" ht="14.4" customHeight="1" x14ac:dyDescent="0.3">
      <c r="A125" s="491" t="s">
        <v>458</v>
      </c>
      <c r="B125" s="492" t="s">
        <v>459</v>
      </c>
      <c r="C125" s="493" t="s">
        <v>470</v>
      </c>
      <c r="D125" s="494" t="s">
        <v>471</v>
      </c>
      <c r="E125" s="493" t="s">
        <v>1193</v>
      </c>
      <c r="F125" s="494" t="s">
        <v>1194</v>
      </c>
      <c r="G125" s="493" t="s">
        <v>1421</v>
      </c>
      <c r="H125" s="493" t="s">
        <v>1422</v>
      </c>
      <c r="I125" s="496">
        <v>7.9200000762939453</v>
      </c>
      <c r="J125" s="496">
        <v>100</v>
      </c>
      <c r="K125" s="497">
        <v>792.260009765625</v>
      </c>
    </row>
    <row r="126" spans="1:11" ht="14.4" customHeight="1" x14ac:dyDescent="0.3">
      <c r="A126" s="491" t="s">
        <v>458</v>
      </c>
      <c r="B126" s="492" t="s">
        <v>459</v>
      </c>
      <c r="C126" s="493" t="s">
        <v>470</v>
      </c>
      <c r="D126" s="494" t="s">
        <v>471</v>
      </c>
      <c r="E126" s="493" t="s">
        <v>1193</v>
      </c>
      <c r="F126" s="494" t="s">
        <v>1194</v>
      </c>
      <c r="G126" s="493" t="s">
        <v>1307</v>
      </c>
      <c r="H126" s="493" t="s">
        <v>1308</v>
      </c>
      <c r="I126" s="496">
        <v>0.41999998688697815</v>
      </c>
      <c r="J126" s="496">
        <v>500</v>
      </c>
      <c r="K126" s="497">
        <v>210</v>
      </c>
    </row>
    <row r="127" spans="1:11" ht="14.4" customHeight="1" x14ac:dyDescent="0.3">
      <c r="A127" s="491" t="s">
        <v>458</v>
      </c>
      <c r="B127" s="492" t="s">
        <v>459</v>
      </c>
      <c r="C127" s="493" t="s">
        <v>470</v>
      </c>
      <c r="D127" s="494" t="s">
        <v>471</v>
      </c>
      <c r="E127" s="493" t="s">
        <v>1193</v>
      </c>
      <c r="F127" s="494" t="s">
        <v>1194</v>
      </c>
      <c r="G127" s="493" t="s">
        <v>1423</v>
      </c>
      <c r="H127" s="493" t="s">
        <v>1424</v>
      </c>
      <c r="I127" s="496">
        <v>82.800003051757813</v>
      </c>
      <c r="J127" s="496">
        <v>5</v>
      </c>
      <c r="K127" s="497">
        <v>414</v>
      </c>
    </row>
    <row r="128" spans="1:11" ht="14.4" customHeight="1" x14ac:dyDescent="0.3">
      <c r="A128" s="491" t="s">
        <v>458</v>
      </c>
      <c r="B128" s="492" t="s">
        <v>459</v>
      </c>
      <c r="C128" s="493" t="s">
        <v>470</v>
      </c>
      <c r="D128" s="494" t="s">
        <v>471</v>
      </c>
      <c r="E128" s="493" t="s">
        <v>1313</v>
      </c>
      <c r="F128" s="494" t="s">
        <v>1314</v>
      </c>
      <c r="G128" s="493" t="s">
        <v>1425</v>
      </c>
      <c r="H128" s="493" t="s">
        <v>1426</v>
      </c>
      <c r="I128" s="496">
        <v>2.9100000858306885</v>
      </c>
      <c r="J128" s="496">
        <v>100</v>
      </c>
      <c r="K128" s="497">
        <v>291</v>
      </c>
    </row>
    <row r="129" spans="1:11" ht="14.4" customHeight="1" x14ac:dyDescent="0.3">
      <c r="A129" s="491" t="s">
        <v>458</v>
      </c>
      <c r="B129" s="492" t="s">
        <v>459</v>
      </c>
      <c r="C129" s="493" t="s">
        <v>470</v>
      </c>
      <c r="D129" s="494" t="s">
        <v>471</v>
      </c>
      <c r="E129" s="493" t="s">
        <v>1313</v>
      </c>
      <c r="F129" s="494" t="s">
        <v>1314</v>
      </c>
      <c r="G129" s="493" t="s">
        <v>1427</v>
      </c>
      <c r="H129" s="493" t="s">
        <v>1428</v>
      </c>
      <c r="I129" s="496">
        <v>2.9100000858306885</v>
      </c>
      <c r="J129" s="496">
        <v>200</v>
      </c>
      <c r="K129" s="497">
        <v>582</v>
      </c>
    </row>
    <row r="130" spans="1:11" ht="14.4" customHeight="1" x14ac:dyDescent="0.3">
      <c r="A130" s="491" t="s">
        <v>458</v>
      </c>
      <c r="B130" s="492" t="s">
        <v>459</v>
      </c>
      <c r="C130" s="493" t="s">
        <v>470</v>
      </c>
      <c r="D130" s="494" t="s">
        <v>471</v>
      </c>
      <c r="E130" s="493" t="s">
        <v>1313</v>
      </c>
      <c r="F130" s="494" t="s">
        <v>1314</v>
      </c>
      <c r="G130" s="493" t="s">
        <v>1315</v>
      </c>
      <c r="H130" s="493" t="s">
        <v>1316</v>
      </c>
      <c r="I130" s="496">
        <v>2.9033334255218506</v>
      </c>
      <c r="J130" s="496">
        <v>600</v>
      </c>
      <c r="K130" s="497">
        <v>1741</v>
      </c>
    </row>
    <row r="131" spans="1:11" ht="14.4" customHeight="1" x14ac:dyDescent="0.3">
      <c r="A131" s="491" t="s">
        <v>458</v>
      </c>
      <c r="B131" s="492" t="s">
        <v>459</v>
      </c>
      <c r="C131" s="493" t="s">
        <v>470</v>
      </c>
      <c r="D131" s="494" t="s">
        <v>471</v>
      </c>
      <c r="E131" s="493" t="s">
        <v>1313</v>
      </c>
      <c r="F131" s="494" t="s">
        <v>1314</v>
      </c>
      <c r="G131" s="493" t="s">
        <v>1429</v>
      </c>
      <c r="H131" s="493" t="s">
        <v>1430</v>
      </c>
      <c r="I131" s="496">
        <v>39.766666412353516</v>
      </c>
      <c r="J131" s="496">
        <v>150</v>
      </c>
      <c r="K131" s="497">
        <v>5964.60009765625</v>
      </c>
    </row>
    <row r="132" spans="1:11" ht="14.4" customHeight="1" x14ac:dyDescent="0.3">
      <c r="A132" s="491" t="s">
        <v>458</v>
      </c>
      <c r="B132" s="492" t="s">
        <v>459</v>
      </c>
      <c r="C132" s="493" t="s">
        <v>470</v>
      </c>
      <c r="D132" s="494" t="s">
        <v>471</v>
      </c>
      <c r="E132" s="493" t="s">
        <v>1313</v>
      </c>
      <c r="F132" s="494" t="s">
        <v>1314</v>
      </c>
      <c r="G132" s="493" t="s">
        <v>1431</v>
      </c>
      <c r="H132" s="493" t="s">
        <v>1432</v>
      </c>
      <c r="I132" s="496">
        <v>12.520000457763672</v>
      </c>
      <c r="J132" s="496">
        <v>105</v>
      </c>
      <c r="K132" s="497">
        <v>1314.969970703125</v>
      </c>
    </row>
    <row r="133" spans="1:11" ht="14.4" customHeight="1" x14ac:dyDescent="0.3">
      <c r="A133" s="491" t="s">
        <v>458</v>
      </c>
      <c r="B133" s="492" t="s">
        <v>459</v>
      </c>
      <c r="C133" s="493" t="s">
        <v>470</v>
      </c>
      <c r="D133" s="494" t="s">
        <v>471</v>
      </c>
      <c r="E133" s="493" t="s">
        <v>1313</v>
      </c>
      <c r="F133" s="494" t="s">
        <v>1314</v>
      </c>
      <c r="G133" s="493" t="s">
        <v>1433</v>
      </c>
      <c r="H133" s="493" t="s">
        <v>1434</v>
      </c>
      <c r="I133" s="496">
        <v>5.380000114440918</v>
      </c>
      <c r="J133" s="496">
        <v>200</v>
      </c>
      <c r="K133" s="497">
        <v>1076.4500122070312</v>
      </c>
    </row>
    <row r="134" spans="1:11" ht="14.4" customHeight="1" x14ac:dyDescent="0.3">
      <c r="A134" s="491" t="s">
        <v>458</v>
      </c>
      <c r="B134" s="492" t="s">
        <v>459</v>
      </c>
      <c r="C134" s="493" t="s">
        <v>470</v>
      </c>
      <c r="D134" s="494" t="s">
        <v>471</v>
      </c>
      <c r="E134" s="493" t="s">
        <v>1313</v>
      </c>
      <c r="F134" s="494" t="s">
        <v>1314</v>
      </c>
      <c r="G134" s="493" t="s">
        <v>1435</v>
      </c>
      <c r="H134" s="493" t="s">
        <v>1436</v>
      </c>
      <c r="I134" s="496">
        <v>6.320000171661377</v>
      </c>
      <c r="J134" s="496">
        <v>100</v>
      </c>
      <c r="K134" s="497">
        <v>631.6199951171875</v>
      </c>
    </row>
    <row r="135" spans="1:11" ht="14.4" customHeight="1" x14ac:dyDescent="0.3">
      <c r="A135" s="491" t="s">
        <v>458</v>
      </c>
      <c r="B135" s="492" t="s">
        <v>459</v>
      </c>
      <c r="C135" s="493" t="s">
        <v>470</v>
      </c>
      <c r="D135" s="494" t="s">
        <v>471</v>
      </c>
      <c r="E135" s="493" t="s">
        <v>1313</v>
      </c>
      <c r="F135" s="494" t="s">
        <v>1314</v>
      </c>
      <c r="G135" s="493" t="s">
        <v>1437</v>
      </c>
      <c r="H135" s="493" t="s">
        <v>1438</v>
      </c>
      <c r="I135" s="496">
        <v>13.310000419616699</v>
      </c>
      <c r="J135" s="496">
        <v>10</v>
      </c>
      <c r="K135" s="497">
        <v>133.10000610351562</v>
      </c>
    </row>
    <row r="136" spans="1:11" ht="14.4" customHeight="1" x14ac:dyDescent="0.3">
      <c r="A136" s="491" t="s">
        <v>458</v>
      </c>
      <c r="B136" s="492" t="s">
        <v>459</v>
      </c>
      <c r="C136" s="493" t="s">
        <v>470</v>
      </c>
      <c r="D136" s="494" t="s">
        <v>471</v>
      </c>
      <c r="E136" s="493" t="s">
        <v>1313</v>
      </c>
      <c r="F136" s="494" t="s">
        <v>1314</v>
      </c>
      <c r="G136" s="493" t="s">
        <v>1325</v>
      </c>
      <c r="H136" s="493" t="s">
        <v>1326</v>
      </c>
      <c r="I136" s="496">
        <v>30.860000610351562</v>
      </c>
      <c r="J136" s="496">
        <v>25</v>
      </c>
      <c r="K136" s="497">
        <v>771.3800048828125</v>
      </c>
    </row>
    <row r="137" spans="1:11" ht="14.4" customHeight="1" x14ac:dyDescent="0.3">
      <c r="A137" s="491" t="s">
        <v>458</v>
      </c>
      <c r="B137" s="492" t="s">
        <v>459</v>
      </c>
      <c r="C137" s="493" t="s">
        <v>470</v>
      </c>
      <c r="D137" s="494" t="s">
        <v>471</v>
      </c>
      <c r="E137" s="493" t="s">
        <v>1313</v>
      </c>
      <c r="F137" s="494" t="s">
        <v>1314</v>
      </c>
      <c r="G137" s="493" t="s">
        <v>1439</v>
      </c>
      <c r="H137" s="493" t="s">
        <v>1440</v>
      </c>
      <c r="I137" s="496">
        <v>124.55999755859375</v>
      </c>
      <c r="J137" s="496">
        <v>10</v>
      </c>
      <c r="K137" s="497">
        <v>1245.6300048828125</v>
      </c>
    </row>
    <row r="138" spans="1:11" ht="14.4" customHeight="1" x14ac:dyDescent="0.3">
      <c r="A138" s="491" t="s">
        <v>458</v>
      </c>
      <c r="B138" s="492" t="s">
        <v>459</v>
      </c>
      <c r="C138" s="493" t="s">
        <v>470</v>
      </c>
      <c r="D138" s="494" t="s">
        <v>471</v>
      </c>
      <c r="E138" s="493" t="s">
        <v>1313</v>
      </c>
      <c r="F138" s="494" t="s">
        <v>1314</v>
      </c>
      <c r="G138" s="493" t="s">
        <v>1327</v>
      </c>
      <c r="H138" s="493" t="s">
        <v>1328</v>
      </c>
      <c r="I138" s="496">
        <v>484</v>
      </c>
      <c r="J138" s="496">
        <v>3</v>
      </c>
      <c r="K138" s="497">
        <v>1452</v>
      </c>
    </row>
    <row r="139" spans="1:11" ht="14.4" customHeight="1" x14ac:dyDescent="0.3">
      <c r="A139" s="491" t="s">
        <v>458</v>
      </c>
      <c r="B139" s="492" t="s">
        <v>459</v>
      </c>
      <c r="C139" s="493" t="s">
        <v>470</v>
      </c>
      <c r="D139" s="494" t="s">
        <v>471</v>
      </c>
      <c r="E139" s="493" t="s">
        <v>1313</v>
      </c>
      <c r="F139" s="494" t="s">
        <v>1314</v>
      </c>
      <c r="G139" s="493" t="s">
        <v>1441</v>
      </c>
      <c r="H139" s="493" t="s">
        <v>1442</v>
      </c>
      <c r="I139" s="496">
        <v>132.5</v>
      </c>
      <c r="J139" s="496">
        <v>30</v>
      </c>
      <c r="K139" s="497">
        <v>3975</v>
      </c>
    </row>
    <row r="140" spans="1:11" ht="14.4" customHeight="1" x14ac:dyDescent="0.3">
      <c r="A140" s="491" t="s">
        <v>458</v>
      </c>
      <c r="B140" s="492" t="s">
        <v>459</v>
      </c>
      <c r="C140" s="493" t="s">
        <v>470</v>
      </c>
      <c r="D140" s="494" t="s">
        <v>471</v>
      </c>
      <c r="E140" s="493" t="s">
        <v>1313</v>
      </c>
      <c r="F140" s="494" t="s">
        <v>1314</v>
      </c>
      <c r="G140" s="493" t="s">
        <v>1443</v>
      </c>
      <c r="H140" s="493" t="s">
        <v>1444</v>
      </c>
      <c r="I140" s="496">
        <v>1.0900000333786011</v>
      </c>
      <c r="J140" s="496">
        <v>100</v>
      </c>
      <c r="K140" s="497">
        <v>109</v>
      </c>
    </row>
    <row r="141" spans="1:11" ht="14.4" customHeight="1" x14ac:dyDescent="0.3">
      <c r="A141" s="491" t="s">
        <v>458</v>
      </c>
      <c r="B141" s="492" t="s">
        <v>459</v>
      </c>
      <c r="C141" s="493" t="s">
        <v>470</v>
      </c>
      <c r="D141" s="494" t="s">
        <v>471</v>
      </c>
      <c r="E141" s="493" t="s">
        <v>1313</v>
      </c>
      <c r="F141" s="494" t="s">
        <v>1314</v>
      </c>
      <c r="G141" s="493" t="s">
        <v>1445</v>
      </c>
      <c r="H141" s="493" t="s">
        <v>1446</v>
      </c>
      <c r="I141" s="496">
        <v>0.4699999988079071</v>
      </c>
      <c r="J141" s="496">
        <v>100</v>
      </c>
      <c r="K141" s="497">
        <v>47</v>
      </c>
    </row>
    <row r="142" spans="1:11" ht="14.4" customHeight="1" x14ac:dyDescent="0.3">
      <c r="A142" s="491" t="s">
        <v>458</v>
      </c>
      <c r="B142" s="492" t="s">
        <v>459</v>
      </c>
      <c r="C142" s="493" t="s">
        <v>470</v>
      </c>
      <c r="D142" s="494" t="s">
        <v>471</v>
      </c>
      <c r="E142" s="493" t="s">
        <v>1313</v>
      </c>
      <c r="F142" s="494" t="s">
        <v>1314</v>
      </c>
      <c r="G142" s="493" t="s">
        <v>1447</v>
      </c>
      <c r="H142" s="493" t="s">
        <v>1448</v>
      </c>
      <c r="I142" s="496">
        <v>0.67000001668930054</v>
      </c>
      <c r="J142" s="496">
        <v>600</v>
      </c>
      <c r="K142" s="497">
        <v>402</v>
      </c>
    </row>
    <row r="143" spans="1:11" ht="14.4" customHeight="1" x14ac:dyDescent="0.3">
      <c r="A143" s="491" t="s">
        <v>458</v>
      </c>
      <c r="B143" s="492" t="s">
        <v>459</v>
      </c>
      <c r="C143" s="493" t="s">
        <v>470</v>
      </c>
      <c r="D143" s="494" t="s">
        <v>471</v>
      </c>
      <c r="E143" s="493" t="s">
        <v>1313</v>
      </c>
      <c r="F143" s="494" t="s">
        <v>1314</v>
      </c>
      <c r="G143" s="493" t="s">
        <v>1449</v>
      </c>
      <c r="H143" s="493" t="s">
        <v>1450</v>
      </c>
      <c r="I143" s="496">
        <v>2.75</v>
      </c>
      <c r="J143" s="496">
        <v>100</v>
      </c>
      <c r="K143" s="497">
        <v>275</v>
      </c>
    </row>
    <row r="144" spans="1:11" ht="14.4" customHeight="1" x14ac:dyDescent="0.3">
      <c r="A144" s="491" t="s">
        <v>458</v>
      </c>
      <c r="B144" s="492" t="s">
        <v>459</v>
      </c>
      <c r="C144" s="493" t="s">
        <v>470</v>
      </c>
      <c r="D144" s="494" t="s">
        <v>471</v>
      </c>
      <c r="E144" s="493" t="s">
        <v>1313</v>
      </c>
      <c r="F144" s="494" t="s">
        <v>1314</v>
      </c>
      <c r="G144" s="493" t="s">
        <v>1451</v>
      </c>
      <c r="H144" s="493" t="s">
        <v>1452</v>
      </c>
      <c r="I144" s="496">
        <v>2.1800000667572021</v>
      </c>
      <c r="J144" s="496">
        <v>100</v>
      </c>
      <c r="K144" s="497">
        <v>217.74000549316406</v>
      </c>
    </row>
    <row r="145" spans="1:11" ht="14.4" customHeight="1" x14ac:dyDescent="0.3">
      <c r="A145" s="491" t="s">
        <v>458</v>
      </c>
      <c r="B145" s="492" t="s">
        <v>459</v>
      </c>
      <c r="C145" s="493" t="s">
        <v>470</v>
      </c>
      <c r="D145" s="494" t="s">
        <v>471</v>
      </c>
      <c r="E145" s="493" t="s">
        <v>1313</v>
      </c>
      <c r="F145" s="494" t="s">
        <v>1314</v>
      </c>
      <c r="G145" s="493" t="s">
        <v>1453</v>
      </c>
      <c r="H145" s="493" t="s">
        <v>1454</v>
      </c>
      <c r="I145" s="496">
        <v>37.150001525878906</v>
      </c>
      <c r="J145" s="496">
        <v>60</v>
      </c>
      <c r="K145" s="497">
        <v>2228.820068359375</v>
      </c>
    </row>
    <row r="146" spans="1:11" ht="14.4" customHeight="1" x14ac:dyDescent="0.3">
      <c r="A146" s="491" t="s">
        <v>458</v>
      </c>
      <c r="B146" s="492" t="s">
        <v>459</v>
      </c>
      <c r="C146" s="493" t="s">
        <v>470</v>
      </c>
      <c r="D146" s="494" t="s">
        <v>471</v>
      </c>
      <c r="E146" s="493" t="s">
        <v>1313</v>
      </c>
      <c r="F146" s="494" t="s">
        <v>1314</v>
      </c>
      <c r="G146" s="493" t="s">
        <v>1455</v>
      </c>
      <c r="H146" s="493" t="s">
        <v>1456</v>
      </c>
      <c r="I146" s="496">
        <v>0.4699999988079071</v>
      </c>
      <c r="J146" s="496">
        <v>30</v>
      </c>
      <c r="K146" s="497">
        <v>14.100000381469727</v>
      </c>
    </row>
    <row r="147" spans="1:11" ht="14.4" customHeight="1" x14ac:dyDescent="0.3">
      <c r="A147" s="491" t="s">
        <v>458</v>
      </c>
      <c r="B147" s="492" t="s">
        <v>459</v>
      </c>
      <c r="C147" s="493" t="s">
        <v>470</v>
      </c>
      <c r="D147" s="494" t="s">
        <v>471</v>
      </c>
      <c r="E147" s="493" t="s">
        <v>1457</v>
      </c>
      <c r="F147" s="494" t="s">
        <v>1458</v>
      </c>
      <c r="G147" s="493" t="s">
        <v>1459</v>
      </c>
      <c r="H147" s="493" t="s">
        <v>1460</v>
      </c>
      <c r="I147" s="496">
        <v>37.720001220703125</v>
      </c>
      <c r="J147" s="496">
        <v>144</v>
      </c>
      <c r="K147" s="497">
        <v>5431.68017578125</v>
      </c>
    </row>
    <row r="148" spans="1:11" ht="14.4" customHeight="1" x14ac:dyDescent="0.3">
      <c r="A148" s="491" t="s">
        <v>458</v>
      </c>
      <c r="B148" s="492" t="s">
        <v>459</v>
      </c>
      <c r="C148" s="493" t="s">
        <v>470</v>
      </c>
      <c r="D148" s="494" t="s">
        <v>471</v>
      </c>
      <c r="E148" s="493" t="s">
        <v>1457</v>
      </c>
      <c r="F148" s="494" t="s">
        <v>1458</v>
      </c>
      <c r="G148" s="493" t="s">
        <v>1461</v>
      </c>
      <c r="H148" s="493" t="s">
        <v>1462</v>
      </c>
      <c r="I148" s="496">
        <v>118.11000061035156</v>
      </c>
      <c r="J148" s="496">
        <v>48</v>
      </c>
      <c r="K148" s="497">
        <v>5669.35986328125</v>
      </c>
    </row>
    <row r="149" spans="1:11" ht="14.4" customHeight="1" x14ac:dyDescent="0.3">
      <c r="A149" s="491" t="s">
        <v>458</v>
      </c>
      <c r="B149" s="492" t="s">
        <v>459</v>
      </c>
      <c r="C149" s="493" t="s">
        <v>470</v>
      </c>
      <c r="D149" s="494" t="s">
        <v>471</v>
      </c>
      <c r="E149" s="493" t="s">
        <v>1457</v>
      </c>
      <c r="F149" s="494" t="s">
        <v>1458</v>
      </c>
      <c r="G149" s="493" t="s">
        <v>1463</v>
      </c>
      <c r="H149" s="493" t="s">
        <v>1464</v>
      </c>
      <c r="I149" s="496">
        <v>89.349998474121094</v>
      </c>
      <c r="J149" s="496">
        <v>36</v>
      </c>
      <c r="K149" s="497">
        <v>3216.43994140625</v>
      </c>
    </row>
    <row r="150" spans="1:11" ht="14.4" customHeight="1" x14ac:dyDescent="0.3">
      <c r="A150" s="491" t="s">
        <v>458</v>
      </c>
      <c r="B150" s="492" t="s">
        <v>459</v>
      </c>
      <c r="C150" s="493" t="s">
        <v>470</v>
      </c>
      <c r="D150" s="494" t="s">
        <v>471</v>
      </c>
      <c r="E150" s="493" t="s">
        <v>1457</v>
      </c>
      <c r="F150" s="494" t="s">
        <v>1458</v>
      </c>
      <c r="G150" s="493" t="s">
        <v>1465</v>
      </c>
      <c r="H150" s="493" t="s">
        <v>1466</v>
      </c>
      <c r="I150" s="496">
        <v>115.41000366210937</v>
      </c>
      <c r="J150" s="496">
        <v>36</v>
      </c>
      <c r="K150" s="497">
        <v>4154.72021484375</v>
      </c>
    </row>
    <row r="151" spans="1:11" ht="14.4" customHeight="1" x14ac:dyDescent="0.3">
      <c r="A151" s="491" t="s">
        <v>458</v>
      </c>
      <c r="B151" s="492" t="s">
        <v>459</v>
      </c>
      <c r="C151" s="493" t="s">
        <v>470</v>
      </c>
      <c r="D151" s="494" t="s">
        <v>471</v>
      </c>
      <c r="E151" s="493" t="s">
        <v>1457</v>
      </c>
      <c r="F151" s="494" t="s">
        <v>1458</v>
      </c>
      <c r="G151" s="493" t="s">
        <v>1467</v>
      </c>
      <c r="H151" s="493" t="s">
        <v>1468</v>
      </c>
      <c r="I151" s="496">
        <v>133.91999816894531</v>
      </c>
      <c r="J151" s="496">
        <v>72</v>
      </c>
      <c r="K151" s="497">
        <v>9642.06005859375</v>
      </c>
    </row>
    <row r="152" spans="1:11" ht="14.4" customHeight="1" x14ac:dyDescent="0.3">
      <c r="A152" s="491" t="s">
        <v>458</v>
      </c>
      <c r="B152" s="492" t="s">
        <v>459</v>
      </c>
      <c r="C152" s="493" t="s">
        <v>470</v>
      </c>
      <c r="D152" s="494" t="s">
        <v>471</v>
      </c>
      <c r="E152" s="493" t="s">
        <v>1457</v>
      </c>
      <c r="F152" s="494" t="s">
        <v>1458</v>
      </c>
      <c r="G152" s="493" t="s">
        <v>1469</v>
      </c>
      <c r="H152" s="493" t="s">
        <v>1470</v>
      </c>
      <c r="I152" s="496">
        <v>91.889999389648438</v>
      </c>
      <c r="J152" s="496">
        <v>36</v>
      </c>
      <c r="K152" s="497">
        <v>3307.860107421875</v>
      </c>
    </row>
    <row r="153" spans="1:11" ht="14.4" customHeight="1" x14ac:dyDescent="0.3">
      <c r="A153" s="491" t="s">
        <v>458</v>
      </c>
      <c r="B153" s="492" t="s">
        <v>459</v>
      </c>
      <c r="C153" s="493" t="s">
        <v>470</v>
      </c>
      <c r="D153" s="494" t="s">
        <v>471</v>
      </c>
      <c r="E153" s="493" t="s">
        <v>1457</v>
      </c>
      <c r="F153" s="494" t="s">
        <v>1458</v>
      </c>
      <c r="G153" s="493" t="s">
        <v>1471</v>
      </c>
      <c r="H153" s="493" t="s">
        <v>1472</v>
      </c>
      <c r="I153" s="496">
        <v>94.816665649414063</v>
      </c>
      <c r="J153" s="496">
        <v>180</v>
      </c>
      <c r="K153" s="497">
        <v>17066.789794921875</v>
      </c>
    </row>
    <row r="154" spans="1:11" ht="14.4" customHeight="1" x14ac:dyDescent="0.3">
      <c r="A154" s="491" t="s">
        <v>458</v>
      </c>
      <c r="B154" s="492" t="s">
        <v>459</v>
      </c>
      <c r="C154" s="493" t="s">
        <v>470</v>
      </c>
      <c r="D154" s="494" t="s">
        <v>471</v>
      </c>
      <c r="E154" s="493" t="s">
        <v>1457</v>
      </c>
      <c r="F154" s="494" t="s">
        <v>1458</v>
      </c>
      <c r="G154" s="493" t="s">
        <v>1473</v>
      </c>
      <c r="H154" s="493" t="s">
        <v>1474</v>
      </c>
      <c r="I154" s="496">
        <v>141.74000549316406</v>
      </c>
      <c r="J154" s="496">
        <v>48</v>
      </c>
      <c r="K154" s="497">
        <v>6803.39990234375</v>
      </c>
    </row>
    <row r="155" spans="1:11" ht="14.4" customHeight="1" x14ac:dyDescent="0.3">
      <c r="A155" s="491" t="s">
        <v>458</v>
      </c>
      <c r="B155" s="492" t="s">
        <v>459</v>
      </c>
      <c r="C155" s="493" t="s">
        <v>470</v>
      </c>
      <c r="D155" s="494" t="s">
        <v>471</v>
      </c>
      <c r="E155" s="493" t="s">
        <v>1457</v>
      </c>
      <c r="F155" s="494" t="s">
        <v>1458</v>
      </c>
      <c r="G155" s="493" t="s">
        <v>1475</v>
      </c>
      <c r="H155" s="493" t="s">
        <v>1476</v>
      </c>
      <c r="I155" s="496">
        <v>67.849998474121094</v>
      </c>
      <c r="J155" s="496">
        <v>36</v>
      </c>
      <c r="K155" s="497">
        <v>2442.530029296875</v>
      </c>
    </row>
    <row r="156" spans="1:11" ht="14.4" customHeight="1" x14ac:dyDescent="0.3">
      <c r="A156" s="491" t="s">
        <v>458</v>
      </c>
      <c r="B156" s="492" t="s">
        <v>459</v>
      </c>
      <c r="C156" s="493" t="s">
        <v>470</v>
      </c>
      <c r="D156" s="494" t="s">
        <v>471</v>
      </c>
      <c r="E156" s="493" t="s">
        <v>1457</v>
      </c>
      <c r="F156" s="494" t="s">
        <v>1458</v>
      </c>
      <c r="G156" s="493" t="s">
        <v>1477</v>
      </c>
      <c r="H156" s="493" t="s">
        <v>1478</v>
      </c>
      <c r="I156" s="496">
        <v>47.740001678466797</v>
      </c>
      <c r="J156" s="496">
        <v>36</v>
      </c>
      <c r="K156" s="497">
        <v>1718.7900390625</v>
      </c>
    </row>
    <row r="157" spans="1:11" ht="14.4" customHeight="1" x14ac:dyDescent="0.3">
      <c r="A157" s="491" t="s">
        <v>458</v>
      </c>
      <c r="B157" s="492" t="s">
        <v>459</v>
      </c>
      <c r="C157" s="493" t="s">
        <v>470</v>
      </c>
      <c r="D157" s="494" t="s">
        <v>471</v>
      </c>
      <c r="E157" s="493" t="s">
        <v>1457</v>
      </c>
      <c r="F157" s="494" t="s">
        <v>1458</v>
      </c>
      <c r="G157" s="493" t="s">
        <v>1479</v>
      </c>
      <c r="H157" s="493" t="s">
        <v>1480</v>
      </c>
      <c r="I157" s="496">
        <v>111.44000244140625</v>
      </c>
      <c r="J157" s="496">
        <v>12</v>
      </c>
      <c r="K157" s="497">
        <v>1337.219970703125</v>
      </c>
    </row>
    <row r="158" spans="1:11" ht="14.4" customHeight="1" x14ac:dyDescent="0.3">
      <c r="A158" s="491" t="s">
        <v>458</v>
      </c>
      <c r="B158" s="492" t="s">
        <v>459</v>
      </c>
      <c r="C158" s="493" t="s">
        <v>470</v>
      </c>
      <c r="D158" s="494" t="s">
        <v>471</v>
      </c>
      <c r="E158" s="493" t="s">
        <v>1457</v>
      </c>
      <c r="F158" s="494" t="s">
        <v>1458</v>
      </c>
      <c r="G158" s="493" t="s">
        <v>1481</v>
      </c>
      <c r="H158" s="493" t="s">
        <v>1482</v>
      </c>
      <c r="I158" s="496">
        <v>80.160003662109375</v>
      </c>
      <c r="J158" s="496">
        <v>36</v>
      </c>
      <c r="K158" s="497">
        <v>2885.5799560546875</v>
      </c>
    </row>
    <row r="159" spans="1:11" ht="14.4" customHeight="1" x14ac:dyDescent="0.3">
      <c r="A159" s="491" t="s">
        <v>458</v>
      </c>
      <c r="B159" s="492" t="s">
        <v>459</v>
      </c>
      <c r="C159" s="493" t="s">
        <v>470</v>
      </c>
      <c r="D159" s="494" t="s">
        <v>471</v>
      </c>
      <c r="E159" s="493" t="s">
        <v>1457</v>
      </c>
      <c r="F159" s="494" t="s">
        <v>1458</v>
      </c>
      <c r="G159" s="493" t="s">
        <v>1483</v>
      </c>
      <c r="H159" s="493" t="s">
        <v>1484</v>
      </c>
      <c r="I159" s="496">
        <v>78.199996948242188</v>
      </c>
      <c r="J159" s="496">
        <v>36</v>
      </c>
      <c r="K159" s="497">
        <v>2815.2000732421875</v>
      </c>
    </row>
    <row r="160" spans="1:11" ht="14.4" customHeight="1" x14ac:dyDescent="0.3">
      <c r="A160" s="491" t="s">
        <v>458</v>
      </c>
      <c r="B160" s="492" t="s">
        <v>459</v>
      </c>
      <c r="C160" s="493" t="s">
        <v>470</v>
      </c>
      <c r="D160" s="494" t="s">
        <v>471</v>
      </c>
      <c r="E160" s="493" t="s">
        <v>1457</v>
      </c>
      <c r="F160" s="494" t="s">
        <v>1458</v>
      </c>
      <c r="G160" s="493" t="s">
        <v>1485</v>
      </c>
      <c r="H160" s="493" t="s">
        <v>1486</v>
      </c>
      <c r="I160" s="496">
        <v>83.089996337890625</v>
      </c>
      <c r="J160" s="496">
        <v>36</v>
      </c>
      <c r="K160" s="497">
        <v>2991.1499633789062</v>
      </c>
    </row>
    <row r="161" spans="1:11" ht="14.4" customHeight="1" x14ac:dyDescent="0.3">
      <c r="A161" s="491" t="s">
        <v>458</v>
      </c>
      <c r="B161" s="492" t="s">
        <v>459</v>
      </c>
      <c r="C161" s="493" t="s">
        <v>470</v>
      </c>
      <c r="D161" s="494" t="s">
        <v>471</v>
      </c>
      <c r="E161" s="493" t="s">
        <v>1341</v>
      </c>
      <c r="F161" s="494" t="s">
        <v>1342</v>
      </c>
      <c r="G161" s="493" t="s">
        <v>1487</v>
      </c>
      <c r="H161" s="493" t="s">
        <v>1488</v>
      </c>
      <c r="I161" s="496">
        <v>0.31000000238418579</v>
      </c>
      <c r="J161" s="496">
        <v>100</v>
      </c>
      <c r="K161" s="497">
        <v>31</v>
      </c>
    </row>
    <row r="162" spans="1:11" ht="14.4" customHeight="1" x14ac:dyDescent="0.3">
      <c r="A162" s="491" t="s">
        <v>458</v>
      </c>
      <c r="B162" s="492" t="s">
        <v>459</v>
      </c>
      <c r="C162" s="493" t="s">
        <v>470</v>
      </c>
      <c r="D162" s="494" t="s">
        <v>471</v>
      </c>
      <c r="E162" s="493" t="s">
        <v>1341</v>
      </c>
      <c r="F162" s="494" t="s">
        <v>1342</v>
      </c>
      <c r="G162" s="493" t="s">
        <v>1489</v>
      </c>
      <c r="H162" s="493" t="s">
        <v>1490</v>
      </c>
      <c r="I162" s="496">
        <v>0.30000001192092896</v>
      </c>
      <c r="J162" s="496">
        <v>100</v>
      </c>
      <c r="K162" s="497">
        <v>30</v>
      </c>
    </row>
    <row r="163" spans="1:11" ht="14.4" customHeight="1" x14ac:dyDescent="0.3">
      <c r="A163" s="491" t="s">
        <v>458</v>
      </c>
      <c r="B163" s="492" t="s">
        <v>459</v>
      </c>
      <c r="C163" s="493" t="s">
        <v>470</v>
      </c>
      <c r="D163" s="494" t="s">
        <v>471</v>
      </c>
      <c r="E163" s="493" t="s">
        <v>1341</v>
      </c>
      <c r="F163" s="494" t="s">
        <v>1342</v>
      </c>
      <c r="G163" s="493" t="s">
        <v>1343</v>
      </c>
      <c r="H163" s="493" t="s">
        <v>1344</v>
      </c>
      <c r="I163" s="496">
        <v>0.47999998927116394</v>
      </c>
      <c r="J163" s="496">
        <v>100</v>
      </c>
      <c r="K163" s="497">
        <v>48</v>
      </c>
    </row>
    <row r="164" spans="1:11" ht="14.4" customHeight="1" x14ac:dyDescent="0.3">
      <c r="A164" s="491" t="s">
        <v>458</v>
      </c>
      <c r="B164" s="492" t="s">
        <v>459</v>
      </c>
      <c r="C164" s="493" t="s">
        <v>470</v>
      </c>
      <c r="D164" s="494" t="s">
        <v>471</v>
      </c>
      <c r="E164" s="493" t="s">
        <v>1341</v>
      </c>
      <c r="F164" s="494" t="s">
        <v>1342</v>
      </c>
      <c r="G164" s="493" t="s">
        <v>1491</v>
      </c>
      <c r="H164" s="493" t="s">
        <v>1492</v>
      </c>
      <c r="I164" s="496">
        <v>0.43000000715255737</v>
      </c>
      <c r="J164" s="496">
        <v>400</v>
      </c>
      <c r="K164" s="497">
        <v>172</v>
      </c>
    </row>
    <row r="165" spans="1:11" ht="14.4" customHeight="1" x14ac:dyDescent="0.3">
      <c r="A165" s="491" t="s">
        <v>458</v>
      </c>
      <c r="B165" s="492" t="s">
        <v>459</v>
      </c>
      <c r="C165" s="493" t="s">
        <v>470</v>
      </c>
      <c r="D165" s="494" t="s">
        <v>471</v>
      </c>
      <c r="E165" s="493" t="s">
        <v>1347</v>
      </c>
      <c r="F165" s="494" t="s">
        <v>1348</v>
      </c>
      <c r="G165" s="493" t="s">
        <v>1493</v>
      </c>
      <c r="H165" s="493" t="s">
        <v>1494</v>
      </c>
      <c r="I165" s="496">
        <v>11.849999904632568</v>
      </c>
      <c r="J165" s="496">
        <v>200</v>
      </c>
      <c r="K165" s="497">
        <v>2370</v>
      </c>
    </row>
    <row r="166" spans="1:11" ht="14.4" customHeight="1" x14ac:dyDescent="0.3">
      <c r="A166" s="491" t="s">
        <v>458</v>
      </c>
      <c r="B166" s="492" t="s">
        <v>459</v>
      </c>
      <c r="C166" s="493" t="s">
        <v>470</v>
      </c>
      <c r="D166" s="494" t="s">
        <v>471</v>
      </c>
      <c r="E166" s="493" t="s">
        <v>1347</v>
      </c>
      <c r="F166" s="494" t="s">
        <v>1348</v>
      </c>
      <c r="G166" s="493" t="s">
        <v>1495</v>
      </c>
      <c r="H166" s="493" t="s">
        <v>1496</v>
      </c>
      <c r="I166" s="496">
        <v>7.505000114440918</v>
      </c>
      <c r="J166" s="496">
        <v>150</v>
      </c>
      <c r="K166" s="497">
        <v>1125.5</v>
      </c>
    </row>
    <row r="167" spans="1:11" ht="14.4" customHeight="1" x14ac:dyDescent="0.3">
      <c r="A167" s="491" t="s">
        <v>458</v>
      </c>
      <c r="B167" s="492" t="s">
        <v>459</v>
      </c>
      <c r="C167" s="493" t="s">
        <v>470</v>
      </c>
      <c r="D167" s="494" t="s">
        <v>471</v>
      </c>
      <c r="E167" s="493" t="s">
        <v>1347</v>
      </c>
      <c r="F167" s="494" t="s">
        <v>1348</v>
      </c>
      <c r="G167" s="493" t="s">
        <v>1497</v>
      </c>
      <c r="H167" s="493" t="s">
        <v>1498</v>
      </c>
      <c r="I167" s="496">
        <v>7.5</v>
      </c>
      <c r="J167" s="496">
        <v>300</v>
      </c>
      <c r="K167" s="497">
        <v>2250</v>
      </c>
    </row>
    <row r="168" spans="1:11" ht="14.4" customHeight="1" x14ac:dyDescent="0.3">
      <c r="A168" s="491" t="s">
        <v>458</v>
      </c>
      <c r="B168" s="492" t="s">
        <v>459</v>
      </c>
      <c r="C168" s="493" t="s">
        <v>470</v>
      </c>
      <c r="D168" s="494" t="s">
        <v>471</v>
      </c>
      <c r="E168" s="493" t="s">
        <v>1347</v>
      </c>
      <c r="F168" s="494" t="s">
        <v>1348</v>
      </c>
      <c r="G168" s="493" t="s">
        <v>1499</v>
      </c>
      <c r="H168" s="493" t="s">
        <v>1500</v>
      </c>
      <c r="I168" s="496">
        <v>7.5033334096272783</v>
      </c>
      <c r="J168" s="496">
        <v>250</v>
      </c>
      <c r="K168" s="497">
        <v>1876</v>
      </c>
    </row>
    <row r="169" spans="1:11" ht="14.4" customHeight="1" x14ac:dyDescent="0.3">
      <c r="A169" s="491" t="s">
        <v>458</v>
      </c>
      <c r="B169" s="492" t="s">
        <v>459</v>
      </c>
      <c r="C169" s="493" t="s">
        <v>470</v>
      </c>
      <c r="D169" s="494" t="s">
        <v>471</v>
      </c>
      <c r="E169" s="493" t="s">
        <v>1347</v>
      </c>
      <c r="F169" s="494" t="s">
        <v>1348</v>
      </c>
      <c r="G169" s="493" t="s">
        <v>1501</v>
      </c>
      <c r="H169" s="493" t="s">
        <v>1502</v>
      </c>
      <c r="I169" s="496">
        <v>7.5</v>
      </c>
      <c r="J169" s="496">
        <v>50</v>
      </c>
      <c r="K169" s="497">
        <v>375</v>
      </c>
    </row>
    <row r="170" spans="1:11" ht="14.4" customHeight="1" x14ac:dyDescent="0.3">
      <c r="A170" s="491" t="s">
        <v>458</v>
      </c>
      <c r="B170" s="492" t="s">
        <v>459</v>
      </c>
      <c r="C170" s="493" t="s">
        <v>470</v>
      </c>
      <c r="D170" s="494" t="s">
        <v>471</v>
      </c>
      <c r="E170" s="493" t="s">
        <v>1503</v>
      </c>
      <c r="F170" s="494" t="s">
        <v>1504</v>
      </c>
      <c r="G170" s="493" t="s">
        <v>1505</v>
      </c>
      <c r="H170" s="493" t="s">
        <v>1506</v>
      </c>
      <c r="I170" s="496">
        <v>91.830001831054687</v>
      </c>
      <c r="J170" s="496">
        <v>10</v>
      </c>
      <c r="K170" s="497">
        <v>918.29998779296875</v>
      </c>
    </row>
    <row r="171" spans="1:11" ht="14.4" customHeight="1" x14ac:dyDescent="0.3">
      <c r="A171" s="491" t="s">
        <v>458</v>
      </c>
      <c r="B171" s="492" t="s">
        <v>459</v>
      </c>
      <c r="C171" s="493" t="s">
        <v>473</v>
      </c>
      <c r="D171" s="494" t="s">
        <v>474</v>
      </c>
      <c r="E171" s="493" t="s">
        <v>1507</v>
      </c>
      <c r="F171" s="494" t="s">
        <v>1508</v>
      </c>
      <c r="G171" s="493" t="s">
        <v>1509</v>
      </c>
      <c r="H171" s="493" t="s">
        <v>1510</v>
      </c>
      <c r="I171" s="496">
        <v>4729.2451171875</v>
      </c>
      <c r="J171" s="496">
        <v>2</v>
      </c>
      <c r="K171" s="497">
        <v>9458.490234375</v>
      </c>
    </row>
    <row r="172" spans="1:11" ht="14.4" customHeight="1" x14ac:dyDescent="0.3">
      <c r="A172" s="491" t="s">
        <v>458</v>
      </c>
      <c r="B172" s="492" t="s">
        <v>459</v>
      </c>
      <c r="C172" s="493" t="s">
        <v>473</v>
      </c>
      <c r="D172" s="494" t="s">
        <v>474</v>
      </c>
      <c r="E172" s="493" t="s">
        <v>1507</v>
      </c>
      <c r="F172" s="494" t="s">
        <v>1508</v>
      </c>
      <c r="G172" s="493" t="s">
        <v>1511</v>
      </c>
      <c r="H172" s="493" t="s">
        <v>1512</v>
      </c>
      <c r="I172" s="496">
        <v>1800</v>
      </c>
      <c r="J172" s="496">
        <v>1</v>
      </c>
      <c r="K172" s="497">
        <v>1800</v>
      </c>
    </row>
    <row r="173" spans="1:11" ht="14.4" customHeight="1" x14ac:dyDescent="0.3">
      <c r="A173" s="491" t="s">
        <v>458</v>
      </c>
      <c r="B173" s="492" t="s">
        <v>459</v>
      </c>
      <c r="C173" s="493" t="s">
        <v>473</v>
      </c>
      <c r="D173" s="494" t="s">
        <v>474</v>
      </c>
      <c r="E173" s="493" t="s">
        <v>1507</v>
      </c>
      <c r="F173" s="494" t="s">
        <v>1508</v>
      </c>
      <c r="G173" s="493" t="s">
        <v>1513</v>
      </c>
      <c r="H173" s="493" t="s">
        <v>1514</v>
      </c>
      <c r="I173" s="496">
        <v>403.52999877929687</v>
      </c>
      <c r="J173" s="496">
        <v>3</v>
      </c>
      <c r="K173" s="497">
        <v>1210.5999755859375</v>
      </c>
    </row>
    <row r="174" spans="1:11" ht="14.4" customHeight="1" x14ac:dyDescent="0.3">
      <c r="A174" s="491" t="s">
        <v>458</v>
      </c>
      <c r="B174" s="492" t="s">
        <v>459</v>
      </c>
      <c r="C174" s="493" t="s">
        <v>473</v>
      </c>
      <c r="D174" s="494" t="s">
        <v>474</v>
      </c>
      <c r="E174" s="493" t="s">
        <v>1507</v>
      </c>
      <c r="F174" s="494" t="s">
        <v>1508</v>
      </c>
      <c r="G174" s="493" t="s">
        <v>1515</v>
      </c>
      <c r="H174" s="493" t="s">
        <v>1516</v>
      </c>
      <c r="I174" s="496">
        <v>403.51998901367187</v>
      </c>
      <c r="J174" s="496">
        <v>1</v>
      </c>
      <c r="K174" s="497">
        <v>403.51998901367187</v>
      </c>
    </row>
    <row r="175" spans="1:11" ht="14.4" customHeight="1" x14ac:dyDescent="0.3">
      <c r="A175" s="491" t="s">
        <v>458</v>
      </c>
      <c r="B175" s="492" t="s">
        <v>459</v>
      </c>
      <c r="C175" s="493" t="s">
        <v>473</v>
      </c>
      <c r="D175" s="494" t="s">
        <v>474</v>
      </c>
      <c r="E175" s="493" t="s">
        <v>1507</v>
      </c>
      <c r="F175" s="494" t="s">
        <v>1508</v>
      </c>
      <c r="G175" s="493" t="s">
        <v>1517</v>
      </c>
      <c r="H175" s="493" t="s">
        <v>1518</v>
      </c>
      <c r="I175" s="496">
        <v>403.52999877929687</v>
      </c>
      <c r="J175" s="496">
        <v>2</v>
      </c>
      <c r="K175" s="497">
        <v>807.05999755859375</v>
      </c>
    </row>
    <row r="176" spans="1:11" ht="14.4" customHeight="1" x14ac:dyDescent="0.3">
      <c r="A176" s="491" t="s">
        <v>458</v>
      </c>
      <c r="B176" s="492" t="s">
        <v>459</v>
      </c>
      <c r="C176" s="493" t="s">
        <v>473</v>
      </c>
      <c r="D176" s="494" t="s">
        <v>474</v>
      </c>
      <c r="E176" s="493" t="s">
        <v>1507</v>
      </c>
      <c r="F176" s="494" t="s">
        <v>1508</v>
      </c>
      <c r="G176" s="493" t="s">
        <v>1519</v>
      </c>
      <c r="H176" s="493" t="s">
        <v>1520</v>
      </c>
      <c r="I176" s="496">
        <v>403.51998901367187</v>
      </c>
      <c r="J176" s="496">
        <v>4</v>
      </c>
      <c r="K176" s="497">
        <v>1614.0799560546875</v>
      </c>
    </row>
    <row r="177" spans="1:11" ht="14.4" customHeight="1" x14ac:dyDescent="0.3">
      <c r="A177" s="491" t="s">
        <v>458</v>
      </c>
      <c r="B177" s="492" t="s">
        <v>459</v>
      </c>
      <c r="C177" s="493" t="s">
        <v>473</v>
      </c>
      <c r="D177" s="494" t="s">
        <v>474</v>
      </c>
      <c r="E177" s="493" t="s">
        <v>1507</v>
      </c>
      <c r="F177" s="494" t="s">
        <v>1508</v>
      </c>
      <c r="G177" s="493" t="s">
        <v>1521</v>
      </c>
      <c r="H177" s="493" t="s">
        <v>1522</v>
      </c>
      <c r="I177" s="496">
        <v>398.70001220703125</v>
      </c>
      <c r="J177" s="496">
        <v>1</v>
      </c>
      <c r="K177" s="497">
        <v>398.70001220703125</v>
      </c>
    </row>
    <row r="178" spans="1:11" ht="14.4" customHeight="1" x14ac:dyDescent="0.3">
      <c r="A178" s="491" t="s">
        <v>458</v>
      </c>
      <c r="B178" s="492" t="s">
        <v>459</v>
      </c>
      <c r="C178" s="493" t="s">
        <v>473</v>
      </c>
      <c r="D178" s="494" t="s">
        <v>474</v>
      </c>
      <c r="E178" s="493" t="s">
        <v>1313</v>
      </c>
      <c r="F178" s="494" t="s">
        <v>1314</v>
      </c>
      <c r="G178" s="493" t="s">
        <v>1523</v>
      </c>
      <c r="H178" s="493" t="s">
        <v>1524</v>
      </c>
      <c r="I178" s="496">
        <v>80</v>
      </c>
      <c r="J178" s="496">
        <v>96</v>
      </c>
      <c r="K178" s="497">
        <v>7679.7001953125</v>
      </c>
    </row>
    <row r="179" spans="1:11" ht="14.4" customHeight="1" x14ac:dyDescent="0.3">
      <c r="A179" s="491" t="s">
        <v>458</v>
      </c>
      <c r="B179" s="492" t="s">
        <v>459</v>
      </c>
      <c r="C179" s="493" t="s">
        <v>473</v>
      </c>
      <c r="D179" s="494" t="s">
        <v>474</v>
      </c>
      <c r="E179" s="493" t="s">
        <v>1313</v>
      </c>
      <c r="F179" s="494" t="s">
        <v>1314</v>
      </c>
      <c r="G179" s="493" t="s">
        <v>1325</v>
      </c>
      <c r="H179" s="493" t="s">
        <v>1326</v>
      </c>
      <c r="I179" s="496">
        <v>30.860000610351562</v>
      </c>
      <c r="J179" s="496">
        <v>100</v>
      </c>
      <c r="K179" s="497">
        <v>3085.5</v>
      </c>
    </row>
    <row r="180" spans="1:11" ht="14.4" customHeight="1" x14ac:dyDescent="0.3">
      <c r="A180" s="491" t="s">
        <v>458</v>
      </c>
      <c r="B180" s="492" t="s">
        <v>459</v>
      </c>
      <c r="C180" s="493" t="s">
        <v>473</v>
      </c>
      <c r="D180" s="494" t="s">
        <v>474</v>
      </c>
      <c r="E180" s="493" t="s">
        <v>1313</v>
      </c>
      <c r="F180" s="494" t="s">
        <v>1314</v>
      </c>
      <c r="G180" s="493" t="s">
        <v>1525</v>
      </c>
      <c r="H180" s="493" t="s">
        <v>1526</v>
      </c>
      <c r="I180" s="496">
        <v>16879.5</v>
      </c>
      <c r="J180" s="496">
        <v>1</v>
      </c>
      <c r="K180" s="497">
        <v>16879.5</v>
      </c>
    </row>
    <row r="181" spans="1:11" ht="14.4" customHeight="1" x14ac:dyDescent="0.3">
      <c r="A181" s="491" t="s">
        <v>458</v>
      </c>
      <c r="B181" s="492" t="s">
        <v>459</v>
      </c>
      <c r="C181" s="493" t="s">
        <v>473</v>
      </c>
      <c r="D181" s="494" t="s">
        <v>474</v>
      </c>
      <c r="E181" s="493" t="s">
        <v>1457</v>
      </c>
      <c r="F181" s="494" t="s">
        <v>1458</v>
      </c>
      <c r="G181" s="493" t="s">
        <v>1527</v>
      </c>
      <c r="H181" s="493" t="s">
        <v>1528</v>
      </c>
      <c r="I181" s="496">
        <v>513.19000244140625</v>
      </c>
      <c r="J181" s="496">
        <v>24</v>
      </c>
      <c r="K181" s="497">
        <v>12316.5</v>
      </c>
    </row>
    <row r="182" spans="1:11" ht="14.4" customHeight="1" x14ac:dyDescent="0.3">
      <c r="A182" s="491" t="s">
        <v>458</v>
      </c>
      <c r="B182" s="492" t="s">
        <v>459</v>
      </c>
      <c r="C182" s="493" t="s">
        <v>473</v>
      </c>
      <c r="D182" s="494" t="s">
        <v>474</v>
      </c>
      <c r="E182" s="493" t="s">
        <v>1457</v>
      </c>
      <c r="F182" s="494" t="s">
        <v>1458</v>
      </c>
      <c r="G182" s="493" t="s">
        <v>1529</v>
      </c>
      <c r="H182" s="493" t="s">
        <v>1530</v>
      </c>
      <c r="I182" s="496">
        <v>407.6199951171875</v>
      </c>
      <c r="J182" s="496">
        <v>24</v>
      </c>
      <c r="K182" s="497">
        <v>9782.8203125</v>
      </c>
    </row>
    <row r="183" spans="1:11" ht="14.4" customHeight="1" x14ac:dyDescent="0.3">
      <c r="A183" s="491" t="s">
        <v>458</v>
      </c>
      <c r="B183" s="492" t="s">
        <v>459</v>
      </c>
      <c r="C183" s="493" t="s">
        <v>473</v>
      </c>
      <c r="D183" s="494" t="s">
        <v>474</v>
      </c>
      <c r="E183" s="493" t="s">
        <v>1457</v>
      </c>
      <c r="F183" s="494" t="s">
        <v>1458</v>
      </c>
      <c r="G183" s="493" t="s">
        <v>1461</v>
      </c>
      <c r="H183" s="493" t="s">
        <v>1462</v>
      </c>
      <c r="I183" s="496">
        <v>118.11000061035156</v>
      </c>
      <c r="J183" s="496">
        <v>48</v>
      </c>
      <c r="K183" s="497">
        <v>5669.35986328125</v>
      </c>
    </row>
    <row r="184" spans="1:11" ht="14.4" customHeight="1" x14ac:dyDescent="0.3">
      <c r="A184" s="491" t="s">
        <v>458</v>
      </c>
      <c r="B184" s="492" t="s">
        <v>459</v>
      </c>
      <c r="C184" s="493" t="s">
        <v>473</v>
      </c>
      <c r="D184" s="494" t="s">
        <v>474</v>
      </c>
      <c r="E184" s="493" t="s">
        <v>1457</v>
      </c>
      <c r="F184" s="494" t="s">
        <v>1458</v>
      </c>
      <c r="G184" s="493" t="s">
        <v>1463</v>
      </c>
      <c r="H184" s="493" t="s">
        <v>1464</v>
      </c>
      <c r="I184" s="496">
        <v>89.349998474121094</v>
      </c>
      <c r="J184" s="496">
        <v>108</v>
      </c>
      <c r="K184" s="497">
        <v>9649.3095703125</v>
      </c>
    </row>
    <row r="185" spans="1:11" ht="14.4" customHeight="1" x14ac:dyDescent="0.3">
      <c r="A185" s="491" t="s">
        <v>458</v>
      </c>
      <c r="B185" s="492" t="s">
        <v>459</v>
      </c>
      <c r="C185" s="493" t="s">
        <v>473</v>
      </c>
      <c r="D185" s="494" t="s">
        <v>474</v>
      </c>
      <c r="E185" s="493" t="s">
        <v>1457</v>
      </c>
      <c r="F185" s="494" t="s">
        <v>1458</v>
      </c>
      <c r="G185" s="493" t="s">
        <v>1465</v>
      </c>
      <c r="H185" s="493" t="s">
        <v>1466</v>
      </c>
      <c r="I185" s="496">
        <v>115.41000366210937</v>
      </c>
      <c r="J185" s="496">
        <v>108</v>
      </c>
      <c r="K185" s="497">
        <v>12464.16015625</v>
      </c>
    </row>
    <row r="186" spans="1:11" ht="14.4" customHeight="1" x14ac:dyDescent="0.3">
      <c r="A186" s="491" t="s">
        <v>458</v>
      </c>
      <c r="B186" s="492" t="s">
        <v>459</v>
      </c>
      <c r="C186" s="493" t="s">
        <v>473</v>
      </c>
      <c r="D186" s="494" t="s">
        <v>474</v>
      </c>
      <c r="E186" s="493" t="s">
        <v>1457</v>
      </c>
      <c r="F186" s="494" t="s">
        <v>1458</v>
      </c>
      <c r="G186" s="493" t="s">
        <v>1531</v>
      </c>
      <c r="H186" s="493" t="s">
        <v>1532</v>
      </c>
      <c r="I186" s="496">
        <v>124.66000366210937</v>
      </c>
      <c r="J186" s="496">
        <v>108</v>
      </c>
      <c r="K186" s="497">
        <v>13463.6298828125</v>
      </c>
    </row>
    <row r="187" spans="1:11" ht="14.4" customHeight="1" x14ac:dyDescent="0.3">
      <c r="A187" s="491" t="s">
        <v>458</v>
      </c>
      <c r="B187" s="492" t="s">
        <v>459</v>
      </c>
      <c r="C187" s="493" t="s">
        <v>473</v>
      </c>
      <c r="D187" s="494" t="s">
        <v>474</v>
      </c>
      <c r="E187" s="493" t="s">
        <v>1457</v>
      </c>
      <c r="F187" s="494" t="s">
        <v>1458</v>
      </c>
      <c r="G187" s="493" t="s">
        <v>1471</v>
      </c>
      <c r="H187" s="493" t="s">
        <v>1472</v>
      </c>
      <c r="I187" s="496">
        <v>94.819999694824219</v>
      </c>
      <c r="J187" s="496">
        <v>144</v>
      </c>
      <c r="K187" s="497">
        <v>13654.080078125</v>
      </c>
    </row>
    <row r="188" spans="1:11" ht="14.4" customHeight="1" x14ac:dyDescent="0.3">
      <c r="A188" s="491" t="s">
        <v>458</v>
      </c>
      <c r="B188" s="492" t="s">
        <v>459</v>
      </c>
      <c r="C188" s="493" t="s">
        <v>473</v>
      </c>
      <c r="D188" s="494" t="s">
        <v>474</v>
      </c>
      <c r="E188" s="493" t="s">
        <v>1457</v>
      </c>
      <c r="F188" s="494" t="s">
        <v>1458</v>
      </c>
      <c r="G188" s="493" t="s">
        <v>1473</v>
      </c>
      <c r="H188" s="493" t="s">
        <v>1474</v>
      </c>
      <c r="I188" s="496">
        <v>141.74000549316406</v>
      </c>
      <c r="J188" s="496">
        <v>24</v>
      </c>
      <c r="K188" s="497">
        <v>3401.699951171875</v>
      </c>
    </row>
    <row r="189" spans="1:11" ht="14.4" customHeight="1" x14ac:dyDescent="0.3">
      <c r="A189" s="491" t="s">
        <v>458</v>
      </c>
      <c r="B189" s="492" t="s">
        <v>459</v>
      </c>
      <c r="C189" s="493" t="s">
        <v>473</v>
      </c>
      <c r="D189" s="494" t="s">
        <v>474</v>
      </c>
      <c r="E189" s="493" t="s">
        <v>1457</v>
      </c>
      <c r="F189" s="494" t="s">
        <v>1458</v>
      </c>
      <c r="G189" s="493" t="s">
        <v>1481</v>
      </c>
      <c r="H189" s="493" t="s">
        <v>1482</v>
      </c>
      <c r="I189" s="496">
        <v>80.160003662109375</v>
      </c>
      <c r="J189" s="496">
        <v>72</v>
      </c>
      <c r="K189" s="497">
        <v>5771.16015625</v>
      </c>
    </row>
    <row r="190" spans="1:11" ht="14.4" customHeight="1" x14ac:dyDescent="0.3">
      <c r="A190" s="491" t="s">
        <v>458</v>
      </c>
      <c r="B190" s="492" t="s">
        <v>459</v>
      </c>
      <c r="C190" s="493" t="s">
        <v>473</v>
      </c>
      <c r="D190" s="494" t="s">
        <v>474</v>
      </c>
      <c r="E190" s="493" t="s">
        <v>1533</v>
      </c>
      <c r="F190" s="494" t="s">
        <v>1534</v>
      </c>
      <c r="G190" s="493" t="s">
        <v>1535</v>
      </c>
      <c r="H190" s="493" t="s">
        <v>1536</v>
      </c>
      <c r="I190" s="496">
        <v>14347.580078125</v>
      </c>
      <c r="J190" s="496">
        <v>1</v>
      </c>
      <c r="K190" s="497">
        <v>14347.580078125</v>
      </c>
    </row>
    <row r="191" spans="1:11" ht="14.4" customHeight="1" x14ac:dyDescent="0.3">
      <c r="A191" s="491" t="s">
        <v>458</v>
      </c>
      <c r="B191" s="492" t="s">
        <v>459</v>
      </c>
      <c r="C191" s="493" t="s">
        <v>473</v>
      </c>
      <c r="D191" s="494" t="s">
        <v>474</v>
      </c>
      <c r="E191" s="493" t="s">
        <v>1533</v>
      </c>
      <c r="F191" s="494" t="s">
        <v>1534</v>
      </c>
      <c r="G191" s="493" t="s">
        <v>1537</v>
      </c>
      <c r="H191" s="493" t="s">
        <v>1538</v>
      </c>
      <c r="I191" s="496">
        <v>32177.529296875</v>
      </c>
      <c r="J191" s="496">
        <v>1</v>
      </c>
      <c r="K191" s="497">
        <v>32177.529296875</v>
      </c>
    </row>
    <row r="192" spans="1:11" ht="14.4" customHeight="1" x14ac:dyDescent="0.3">
      <c r="A192" s="491" t="s">
        <v>458</v>
      </c>
      <c r="B192" s="492" t="s">
        <v>459</v>
      </c>
      <c r="C192" s="493" t="s">
        <v>473</v>
      </c>
      <c r="D192" s="494" t="s">
        <v>474</v>
      </c>
      <c r="E192" s="493" t="s">
        <v>1533</v>
      </c>
      <c r="F192" s="494" t="s">
        <v>1534</v>
      </c>
      <c r="G192" s="493" t="s">
        <v>1539</v>
      </c>
      <c r="H192" s="493" t="s">
        <v>1540</v>
      </c>
      <c r="I192" s="496">
        <v>12271.8203125</v>
      </c>
      <c r="J192" s="496">
        <v>1</v>
      </c>
      <c r="K192" s="497">
        <v>12271.8203125</v>
      </c>
    </row>
    <row r="193" spans="1:11" ht="14.4" customHeight="1" thickBot="1" x14ac:dyDescent="0.35">
      <c r="A193" s="498" t="s">
        <v>458</v>
      </c>
      <c r="B193" s="499" t="s">
        <v>459</v>
      </c>
      <c r="C193" s="500" t="s">
        <v>473</v>
      </c>
      <c r="D193" s="501" t="s">
        <v>474</v>
      </c>
      <c r="E193" s="500" t="s">
        <v>1533</v>
      </c>
      <c r="F193" s="501" t="s">
        <v>1534</v>
      </c>
      <c r="G193" s="500" t="s">
        <v>1541</v>
      </c>
      <c r="H193" s="500" t="s">
        <v>1542</v>
      </c>
      <c r="I193" s="503">
        <v>440.10000610351562</v>
      </c>
      <c r="J193" s="503">
        <v>12</v>
      </c>
      <c r="K193" s="504">
        <v>5281.18994140625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1" ht="18.600000000000001" thickBot="1" x14ac:dyDescent="0.4">
      <c r="A1" s="421" t="s">
        <v>107</v>
      </c>
      <c r="B1" s="421"/>
      <c r="C1" s="340"/>
      <c r="D1" s="340"/>
      <c r="E1" s="340"/>
      <c r="F1" s="340"/>
      <c r="G1" s="340"/>
      <c r="H1" s="340"/>
      <c r="I1" s="340"/>
      <c r="J1" s="340"/>
      <c r="K1" s="318"/>
    </row>
    <row r="2" spans="1:11" ht="15" thickBot="1" x14ac:dyDescent="0.35">
      <c r="A2" s="239" t="s">
        <v>265</v>
      </c>
      <c r="B2" s="240"/>
      <c r="C2" s="240"/>
      <c r="D2" s="240"/>
      <c r="E2" s="240"/>
      <c r="F2" s="240"/>
      <c r="G2" s="240"/>
      <c r="H2" s="240"/>
      <c r="I2" s="240"/>
      <c r="J2" s="240"/>
      <c r="K2" s="318"/>
    </row>
    <row r="3" spans="1:11" x14ac:dyDescent="0.3">
      <c r="A3" s="256" t="s">
        <v>202</v>
      </c>
      <c r="B3" s="419" t="s">
        <v>185</v>
      </c>
      <c r="C3" s="241">
        <v>30</v>
      </c>
      <c r="D3" s="241">
        <v>99</v>
      </c>
      <c r="E3" s="259">
        <v>100</v>
      </c>
      <c r="F3" s="259">
        <v>101</v>
      </c>
      <c r="G3" s="316">
        <v>302</v>
      </c>
      <c r="H3" s="259">
        <v>303</v>
      </c>
      <c r="I3" s="259">
        <v>304</v>
      </c>
      <c r="J3" s="259">
        <v>305</v>
      </c>
      <c r="K3" s="318"/>
    </row>
    <row r="4" spans="1:11" ht="24.6" outlineLevel="1" thickBot="1" x14ac:dyDescent="0.35">
      <c r="A4" s="257">
        <v>2017</v>
      </c>
      <c r="B4" s="420"/>
      <c r="C4" s="242" t="s">
        <v>204</v>
      </c>
      <c r="D4" s="242" t="s">
        <v>186</v>
      </c>
      <c r="E4" s="260" t="s">
        <v>225</v>
      </c>
      <c r="F4" s="260" t="s">
        <v>226</v>
      </c>
      <c r="G4" s="317" t="s">
        <v>227</v>
      </c>
      <c r="H4" s="260" t="s">
        <v>228</v>
      </c>
      <c r="I4" s="260" t="s">
        <v>229</v>
      </c>
      <c r="J4" s="260" t="s">
        <v>230</v>
      </c>
      <c r="K4" s="318"/>
    </row>
    <row r="5" spans="1:11" x14ac:dyDescent="0.3">
      <c r="A5" s="243" t="s">
        <v>187</v>
      </c>
      <c r="B5" s="271"/>
      <c r="C5" s="272"/>
      <c r="D5" s="272"/>
      <c r="E5" s="272"/>
      <c r="F5" s="272"/>
      <c r="G5" s="272"/>
      <c r="H5" s="272"/>
      <c r="I5" s="272"/>
      <c r="J5" s="272"/>
      <c r="K5" s="318"/>
    </row>
    <row r="6" spans="1:11" ht="15" collapsed="1" thickBot="1" x14ac:dyDescent="0.35">
      <c r="A6" s="244" t="s">
        <v>73</v>
      </c>
      <c r="B6" s="273">
        <f xml:space="preserve">
TRUNC(IF($A$4&lt;=12,SUMIFS('ON Data'!F:F,'ON Data'!$D:$D,$A$4,'ON Data'!$E:$E,1),SUMIFS('ON Data'!F:F,'ON Data'!$E:$E,1)/'ON Data'!$D$3),1)</f>
        <v>13.9</v>
      </c>
      <c r="C6" s="274">
        <f xml:space="preserve">
TRUNC(IF($A$4&lt;=12,SUMIFS('ON Data'!I:I,'ON Data'!$D:$D,$A$4,'ON Data'!$E:$E,1),SUMIFS('ON Data'!I:I,'ON Data'!$E:$E,1)/'ON Data'!$D$3),1)</f>
        <v>1</v>
      </c>
      <c r="D6" s="274">
        <f xml:space="preserve">
TRUNC(IF($A$4&lt;=12,SUMIFS('ON Data'!J:J,'ON Data'!$D:$D,$A$4,'ON Data'!$E:$E,1),SUMIFS('ON Data'!J:J,'ON Data'!$E:$E,1)/'ON Data'!$D$3),1)</f>
        <v>0.8</v>
      </c>
      <c r="E6" s="274">
        <f xml:space="preserve">
TRUNC(IF($A$4&lt;=12,SUMIFS('ON Data'!K:K,'ON Data'!$D:$D,$A$4,'ON Data'!$E:$E,1),SUMIFS('ON Data'!K:K,'ON Data'!$E:$E,1)/'ON Data'!$D$3),1)</f>
        <v>1</v>
      </c>
      <c r="F6" s="274">
        <f xml:space="preserve">
TRUNC(IF($A$4&lt;=12,SUMIFS('ON Data'!L:L,'ON Data'!$D:$D,$A$4,'ON Data'!$E:$E,1),SUMIFS('ON Data'!L:L,'ON Data'!$E:$E,1)/'ON Data'!$D$3),1)</f>
        <v>5.2</v>
      </c>
      <c r="G6" s="274">
        <f xml:space="preserve">
TRUNC(IF($A$4&lt;=12,SUMIFS('ON Data'!P:P,'ON Data'!$D:$D,$A$4,'ON Data'!$E:$E,1),SUMIFS('ON Data'!P:P,'ON Data'!$E:$E,1)/'ON Data'!$D$3),1)</f>
        <v>0.2</v>
      </c>
      <c r="H6" s="274">
        <f xml:space="preserve">
TRUNC(IF($A$4&lt;=12,SUMIFS('ON Data'!Q:Q,'ON Data'!$D:$D,$A$4,'ON Data'!$E:$E,1),SUMIFS('ON Data'!Q:Q,'ON Data'!$E:$E,1)/'ON Data'!$D$3),1)</f>
        <v>3.7</v>
      </c>
      <c r="I6" s="274">
        <f xml:space="preserve">
TRUNC(IF($A$4&lt;=12,SUMIFS('ON Data'!R:R,'ON Data'!$D:$D,$A$4,'ON Data'!$E:$E,1),SUMIFS('ON Data'!R:R,'ON Data'!$E:$E,1)/'ON Data'!$D$3),1)</f>
        <v>1</v>
      </c>
      <c r="J6" s="274">
        <f xml:space="preserve">
TRUNC(IF($A$4&lt;=12,SUMIFS('ON Data'!S:S,'ON Data'!$D:$D,$A$4,'ON Data'!$E:$E,1),SUMIFS('ON Data'!S:S,'ON Data'!$E:$E,1)/'ON Data'!$D$3),1)</f>
        <v>1</v>
      </c>
      <c r="K6" s="318"/>
    </row>
    <row r="7" spans="1:11" ht="15" hidden="1" outlineLevel="1" thickBot="1" x14ac:dyDescent="0.35">
      <c r="A7" s="244" t="s">
        <v>108</v>
      </c>
      <c r="B7" s="273"/>
      <c r="C7" s="274"/>
      <c r="D7" s="274"/>
      <c r="E7" s="274"/>
      <c r="F7" s="274"/>
      <c r="G7" s="274"/>
      <c r="H7" s="274"/>
      <c r="I7" s="274"/>
      <c r="J7" s="274"/>
      <c r="K7" s="318"/>
    </row>
    <row r="8" spans="1:11" ht="15" hidden="1" outlineLevel="1" thickBot="1" x14ac:dyDescent="0.35">
      <c r="A8" s="244" t="s">
        <v>75</v>
      </c>
      <c r="B8" s="273"/>
      <c r="C8" s="274"/>
      <c r="D8" s="274"/>
      <c r="E8" s="274"/>
      <c r="F8" s="274"/>
      <c r="G8" s="274"/>
      <c r="H8" s="274"/>
      <c r="I8" s="274"/>
      <c r="J8" s="274"/>
      <c r="K8" s="318"/>
    </row>
    <row r="9" spans="1:11" ht="15" hidden="1" outlineLevel="1" thickBot="1" x14ac:dyDescent="0.35">
      <c r="A9" s="245" t="s">
        <v>68</v>
      </c>
      <c r="B9" s="275"/>
      <c r="C9" s="276"/>
      <c r="D9" s="276"/>
      <c r="E9" s="276"/>
      <c r="F9" s="276"/>
      <c r="G9" s="276"/>
      <c r="H9" s="276"/>
      <c r="I9" s="276"/>
      <c r="J9" s="276"/>
      <c r="K9" s="318"/>
    </row>
    <row r="10" spans="1:11" x14ac:dyDescent="0.3">
      <c r="A10" s="246" t="s">
        <v>188</v>
      </c>
      <c r="B10" s="261"/>
      <c r="C10" s="262"/>
      <c r="D10" s="262"/>
      <c r="E10" s="262"/>
      <c r="F10" s="262"/>
      <c r="G10" s="262"/>
      <c r="H10" s="262"/>
      <c r="I10" s="262"/>
      <c r="J10" s="262"/>
      <c r="K10" s="318"/>
    </row>
    <row r="11" spans="1:11" x14ac:dyDescent="0.3">
      <c r="A11" s="247" t="s">
        <v>189</v>
      </c>
      <c r="B11" s="263">
        <f xml:space="preserve">
IF($A$4&lt;=12,SUMIFS('ON Data'!F:F,'ON Data'!$D:$D,$A$4,'ON Data'!$E:$E,2),SUMIFS('ON Data'!F:F,'ON Data'!$E:$E,2))</f>
        <v>10864.8</v>
      </c>
      <c r="C11" s="264">
        <f xml:space="preserve">
IF($A$4&lt;=12,SUMIFS('ON Data'!I:I,'ON Data'!$D:$D,$A$4,'ON Data'!$E:$E,2),SUMIFS('ON Data'!I:I,'ON Data'!$E:$E,2))</f>
        <v>772</v>
      </c>
      <c r="D11" s="264">
        <f xml:space="preserve">
IF($A$4&lt;=12,SUMIFS('ON Data'!J:J,'ON Data'!$D:$D,$A$4,'ON Data'!$E:$E,2),SUMIFS('ON Data'!J:J,'ON Data'!$E:$E,2))</f>
        <v>652.79999999999995</v>
      </c>
      <c r="E11" s="264">
        <f xml:space="preserve">
IF($A$4&lt;=12,SUMIFS('ON Data'!K:K,'ON Data'!$D:$D,$A$4,'ON Data'!$E:$E,2),SUMIFS('ON Data'!K:K,'ON Data'!$E:$E,2))</f>
        <v>800</v>
      </c>
      <c r="F11" s="264">
        <f xml:space="preserve">
IF($A$4&lt;=12,SUMIFS('ON Data'!L:L,'ON Data'!$D:$D,$A$4,'ON Data'!$E:$E,2),SUMIFS('ON Data'!L:L,'ON Data'!$E:$E,2))</f>
        <v>3872</v>
      </c>
      <c r="G11" s="264">
        <f xml:space="preserve">
IF($A$4&lt;=12,SUMIFS('ON Data'!P:P,'ON Data'!$D:$D,$A$4,'ON Data'!$E:$E,2),SUMIFS('ON Data'!P:P,'ON Data'!$E:$E,2))</f>
        <v>176</v>
      </c>
      <c r="H11" s="264">
        <f xml:space="preserve">
IF($A$4&lt;=12,SUMIFS('ON Data'!Q:Q,'ON Data'!$D:$D,$A$4,'ON Data'!$E:$E,2),SUMIFS('ON Data'!Q:Q,'ON Data'!$E:$E,2))</f>
        <v>2952</v>
      </c>
      <c r="I11" s="264">
        <f xml:space="preserve">
IF($A$4&lt;=12,SUMIFS('ON Data'!R:R,'ON Data'!$D:$D,$A$4,'ON Data'!$E:$E,2),SUMIFS('ON Data'!R:R,'ON Data'!$E:$E,2))</f>
        <v>784</v>
      </c>
      <c r="J11" s="264">
        <f xml:space="preserve">
IF($A$4&lt;=12,SUMIFS('ON Data'!S:S,'ON Data'!$D:$D,$A$4,'ON Data'!$E:$E,2),SUMIFS('ON Data'!S:S,'ON Data'!$E:$E,2))</f>
        <v>856</v>
      </c>
      <c r="K11" s="318"/>
    </row>
    <row r="12" spans="1:11" x14ac:dyDescent="0.3">
      <c r="A12" s="247" t="s">
        <v>190</v>
      </c>
      <c r="B12" s="263">
        <f xml:space="preserve">
IF($A$4&lt;=12,SUMIFS('ON Data'!F:F,'ON Data'!$D:$D,$A$4,'ON Data'!$E:$E,3),SUMIFS('ON Data'!F:F,'ON Data'!$E:$E,3))</f>
        <v>15</v>
      </c>
      <c r="C12" s="264">
        <f xml:space="preserve">
IF($A$4&lt;=12,SUMIFS('ON Data'!I:I,'ON Data'!$D:$D,$A$4,'ON Data'!$E:$E,3),SUMIFS('ON Data'!I:I,'ON Data'!$E:$E,3))</f>
        <v>0</v>
      </c>
      <c r="D12" s="264">
        <f xml:space="preserve">
IF($A$4&lt;=12,SUMIFS('ON Data'!J:J,'ON Data'!$D:$D,$A$4,'ON Data'!$E:$E,3),SUMIFS('ON Data'!J:J,'ON Data'!$E:$E,3))</f>
        <v>9.5</v>
      </c>
      <c r="E12" s="264">
        <f xml:space="preserve">
IF($A$4&lt;=12,SUMIFS('ON Data'!K:K,'ON Data'!$D:$D,$A$4,'ON Data'!$E:$E,3),SUMIFS('ON Data'!K:K,'ON Data'!$E:$E,3))</f>
        <v>0</v>
      </c>
      <c r="F12" s="264">
        <f xml:space="preserve">
IF($A$4&lt;=12,SUMIFS('ON Data'!L:L,'ON Data'!$D:$D,$A$4,'ON Data'!$E:$E,3),SUMIFS('ON Data'!L:L,'ON Data'!$E:$E,3))</f>
        <v>5.5</v>
      </c>
      <c r="G12" s="264">
        <f xml:space="preserve">
IF($A$4&lt;=12,SUMIFS('ON Data'!P:P,'ON Data'!$D:$D,$A$4,'ON Data'!$E:$E,3),SUMIFS('ON Data'!P:P,'ON Data'!$E:$E,3))</f>
        <v>0</v>
      </c>
      <c r="H12" s="264">
        <f xml:space="preserve">
IF($A$4&lt;=12,SUMIFS('ON Data'!Q:Q,'ON Data'!$D:$D,$A$4,'ON Data'!$E:$E,3),SUMIFS('ON Data'!Q:Q,'ON Data'!$E:$E,3))</f>
        <v>0</v>
      </c>
      <c r="I12" s="264">
        <f xml:space="preserve">
IF($A$4&lt;=12,SUMIFS('ON Data'!R:R,'ON Data'!$D:$D,$A$4,'ON Data'!$E:$E,3),SUMIFS('ON Data'!R:R,'ON Data'!$E:$E,3))</f>
        <v>0</v>
      </c>
      <c r="J12" s="264">
        <f xml:space="preserve">
IF($A$4&lt;=12,SUMIFS('ON Data'!S:S,'ON Data'!$D:$D,$A$4,'ON Data'!$E:$E,3),SUMIFS('ON Data'!S:S,'ON Data'!$E:$E,3))</f>
        <v>0</v>
      </c>
      <c r="K12" s="318"/>
    </row>
    <row r="13" spans="1:11" x14ac:dyDescent="0.3">
      <c r="A13" s="247" t="s">
        <v>197</v>
      </c>
      <c r="B13" s="263">
        <f xml:space="preserve">
IF($A$4&lt;=12,SUMIFS('ON Data'!F:F,'ON Data'!$D:$D,$A$4,'ON Data'!$E:$E,4),SUMIFS('ON Data'!F:F,'ON Data'!$E:$E,4))</f>
        <v>495.5</v>
      </c>
      <c r="C13" s="264">
        <f xml:space="preserve">
IF($A$4&lt;=12,SUMIFS('ON Data'!I:I,'ON Data'!$D:$D,$A$4,'ON Data'!$E:$E,4),SUMIFS('ON Data'!I:I,'ON Data'!$E:$E,4))</f>
        <v>0</v>
      </c>
      <c r="D13" s="264">
        <f xml:space="preserve">
IF($A$4&lt;=12,SUMIFS('ON Data'!J:J,'ON Data'!$D:$D,$A$4,'ON Data'!$E:$E,4),SUMIFS('ON Data'!J:J,'ON Data'!$E:$E,4))</f>
        <v>0</v>
      </c>
      <c r="E13" s="264">
        <f xml:space="preserve">
IF($A$4&lt;=12,SUMIFS('ON Data'!K:K,'ON Data'!$D:$D,$A$4,'ON Data'!$E:$E,4),SUMIFS('ON Data'!K:K,'ON Data'!$E:$E,4))</f>
        <v>87</v>
      </c>
      <c r="F13" s="264">
        <f xml:space="preserve">
IF($A$4&lt;=12,SUMIFS('ON Data'!L:L,'ON Data'!$D:$D,$A$4,'ON Data'!$E:$E,4),SUMIFS('ON Data'!L:L,'ON Data'!$E:$E,4))</f>
        <v>408.5</v>
      </c>
      <c r="G13" s="264">
        <f xml:space="preserve">
IF($A$4&lt;=12,SUMIFS('ON Data'!P:P,'ON Data'!$D:$D,$A$4,'ON Data'!$E:$E,4),SUMIFS('ON Data'!P:P,'ON Data'!$E:$E,4))</f>
        <v>0</v>
      </c>
      <c r="H13" s="264">
        <f xml:space="preserve">
IF($A$4&lt;=12,SUMIFS('ON Data'!Q:Q,'ON Data'!$D:$D,$A$4,'ON Data'!$E:$E,4),SUMIFS('ON Data'!Q:Q,'ON Data'!$E:$E,4))</f>
        <v>0</v>
      </c>
      <c r="I13" s="264">
        <f xml:space="preserve">
IF($A$4&lt;=12,SUMIFS('ON Data'!R:R,'ON Data'!$D:$D,$A$4,'ON Data'!$E:$E,4),SUMIFS('ON Data'!R:R,'ON Data'!$E:$E,4))</f>
        <v>0</v>
      </c>
      <c r="J13" s="264">
        <f xml:space="preserve">
IF($A$4&lt;=12,SUMIFS('ON Data'!S:S,'ON Data'!$D:$D,$A$4,'ON Data'!$E:$E,4),SUMIFS('ON Data'!S:S,'ON Data'!$E:$E,4))</f>
        <v>0</v>
      </c>
      <c r="K13" s="318"/>
    </row>
    <row r="14" spans="1:11" ht="15" thickBot="1" x14ac:dyDescent="0.35">
      <c r="A14" s="248" t="s">
        <v>191</v>
      </c>
      <c r="B14" s="265">
        <f xml:space="preserve">
IF($A$4&lt;=12,SUMIFS('ON Data'!F:F,'ON Data'!$D:$D,$A$4,'ON Data'!$E:$E,5),SUMIFS('ON Data'!F:F,'ON Data'!$E:$E,5))</f>
        <v>28</v>
      </c>
      <c r="C14" s="266">
        <f xml:space="preserve">
IF($A$4&lt;=12,SUMIFS('ON Data'!I:I,'ON Data'!$D:$D,$A$4,'ON Data'!$E:$E,5),SUMIFS('ON Data'!I:I,'ON Data'!$E:$E,5))</f>
        <v>0</v>
      </c>
      <c r="D14" s="266">
        <f xml:space="preserve">
IF($A$4&lt;=12,SUMIFS('ON Data'!J:J,'ON Data'!$D:$D,$A$4,'ON Data'!$E:$E,5),SUMIFS('ON Data'!J:J,'ON Data'!$E:$E,5))</f>
        <v>28</v>
      </c>
      <c r="E14" s="266">
        <f xml:space="preserve">
IF($A$4&lt;=12,SUMIFS('ON Data'!K:K,'ON Data'!$D:$D,$A$4,'ON Data'!$E:$E,5),SUMIFS('ON Data'!K:K,'ON Data'!$E:$E,5))</f>
        <v>0</v>
      </c>
      <c r="F14" s="266">
        <f xml:space="preserve">
IF($A$4&lt;=12,SUMIFS('ON Data'!L:L,'ON Data'!$D:$D,$A$4,'ON Data'!$E:$E,5),SUMIFS('ON Data'!L:L,'ON Data'!$E:$E,5))</f>
        <v>0</v>
      </c>
      <c r="G14" s="266">
        <f xml:space="preserve">
IF($A$4&lt;=12,SUMIFS('ON Data'!P:P,'ON Data'!$D:$D,$A$4,'ON Data'!$E:$E,5),SUMIFS('ON Data'!P:P,'ON Data'!$E:$E,5))</f>
        <v>0</v>
      </c>
      <c r="H14" s="266">
        <f xml:space="preserve">
IF($A$4&lt;=12,SUMIFS('ON Data'!Q:Q,'ON Data'!$D:$D,$A$4,'ON Data'!$E:$E,5),SUMIFS('ON Data'!Q:Q,'ON Data'!$E:$E,5))</f>
        <v>0</v>
      </c>
      <c r="I14" s="266">
        <f xml:space="preserve">
IF($A$4&lt;=12,SUMIFS('ON Data'!R:R,'ON Data'!$D:$D,$A$4,'ON Data'!$E:$E,5),SUMIFS('ON Data'!R:R,'ON Data'!$E:$E,5))</f>
        <v>0</v>
      </c>
      <c r="J14" s="266">
        <f xml:space="preserve">
IF($A$4&lt;=12,SUMIFS('ON Data'!S:S,'ON Data'!$D:$D,$A$4,'ON Data'!$E:$E,5),SUMIFS('ON Data'!S:S,'ON Data'!$E:$E,5))</f>
        <v>0</v>
      </c>
      <c r="K14" s="318"/>
    </row>
    <row r="15" spans="1:11" x14ac:dyDescent="0.3">
      <c r="A15" s="165" t="s">
        <v>201</v>
      </c>
      <c r="B15" s="267"/>
      <c r="C15" s="268"/>
      <c r="D15" s="268"/>
      <c r="E15" s="268"/>
      <c r="F15" s="268"/>
      <c r="G15" s="268"/>
      <c r="H15" s="268"/>
      <c r="I15" s="268"/>
      <c r="J15" s="268"/>
      <c r="K15" s="318"/>
    </row>
    <row r="16" spans="1:11" x14ac:dyDescent="0.3">
      <c r="A16" s="249" t="s">
        <v>192</v>
      </c>
      <c r="B16" s="263">
        <f xml:space="preserve">
IF($A$4&lt;=12,SUMIFS('ON Data'!F:F,'ON Data'!$D:$D,$A$4,'ON Data'!$E:$E,7),SUMIFS('ON Data'!F:F,'ON Data'!$E:$E,7))</f>
        <v>0</v>
      </c>
      <c r="C16" s="264">
        <f xml:space="preserve">
IF($A$4&lt;=12,SUMIFS('ON Data'!I:I,'ON Data'!$D:$D,$A$4,'ON Data'!$E:$E,7),SUMIFS('ON Data'!I:I,'ON Data'!$E:$E,7))</f>
        <v>0</v>
      </c>
      <c r="D16" s="264">
        <f xml:space="preserve">
IF($A$4&lt;=12,SUMIFS('ON Data'!J:J,'ON Data'!$D:$D,$A$4,'ON Data'!$E:$E,7),SUMIFS('ON Data'!J:J,'ON Data'!$E:$E,7))</f>
        <v>0</v>
      </c>
      <c r="E16" s="264">
        <f xml:space="preserve">
IF($A$4&lt;=12,SUMIFS('ON Data'!K:K,'ON Data'!$D:$D,$A$4,'ON Data'!$E:$E,7),SUMIFS('ON Data'!K:K,'ON Data'!$E:$E,7))</f>
        <v>0</v>
      </c>
      <c r="F16" s="264">
        <f xml:space="preserve">
IF($A$4&lt;=12,SUMIFS('ON Data'!L:L,'ON Data'!$D:$D,$A$4,'ON Data'!$E:$E,7),SUMIFS('ON Data'!L:L,'ON Data'!$E:$E,7))</f>
        <v>0</v>
      </c>
      <c r="G16" s="264">
        <f xml:space="preserve">
IF($A$4&lt;=12,SUMIFS('ON Data'!P:P,'ON Data'!$D:$D,$A$4,'ON Data'!$E:$E,7),SUMIFS('ON Data'!P:P,'ON Data'!$E:$E,7))</f>
        <v>0</v>
      </c>
      <c r="H16" s="264">
        <f xml:space="preserve">
IF($A$4&lt;=12,SUMIFS('ON Data'!Q:Q,'ON Data'!$D:$D,$A$4,'ON Data'!$E:$E,7),SUMIFS('ON Data'!Q:Q,'ON Data'!$E:$E,7))</f>
        <v>0</v>
      </c>
      <c r="I16" s="264">
        <f xml:space="preserve">
IF($A$4&lt;=12,SUMIFS('ON Data'!R:R,'ON Data'!$D:$D,$A$4,'ON Data'!$E:$E,7),SUMIFS('ON Data'!R:R,'ON Data'!$E:$E,7))</f>
        <v>0</v>
      </c>
      <c r="J16" s="264">
        <f xml:space="preserve">
IF($A$4&lt;=12,SUMIFS('ON Data'!S:S,'ON Data'!$D:$D,$A$4,'ON Data'!$E:$E,7),SUMIFS('ON Data'!S:S,'ON Data'!$E:$E,7))</f>
        <v>0</v>
      </c>
      <c r="K16" s="318"/>
    </row>
    <row r="17" spans="1:46" x14ac:dyDescent="0.3">
      <c r="A17" s="249" t="s">
        <v>193</v>
      </c>
      <c r="B17" s="263">
        <f xml:space="preserve">
IF($A$4&lt;=12,SUMIFS('ON Data'!F:F,'ON Data'!$D:$D,$A$4,'ON Data'!$E:$E,8),SUMIFS('ON Data'!F:F,'ON Data'!$E:$E,8))</f>
        <v>0</v>
      </c>
      <c r="C17" s="264">
        <f xml:space="preserve">
IF($A$4&lt;=12,SUMIFS('ON Data'!I:I,'ON Data'!$D:$D,$A$4,'ON Data'!$E:$E,8),SUMIFS('ON Data'!I:I,'ON Data'!$E:$E,8))</f>
        <v>0</v>
      </c>
      <c r="D17" s="264">
        <f xml:space="preserve">
IF($A$4&lt;=12,SUMIFS('ON Data'!J:J,'ON Data'!$D:$D,$A$4,'ON Data'!$E:$E,8),SUMIFS('ON Data'!J:J,'ON Data'!$E:$E,8))</f>
        <v>0</v>
      </c>
      <c r="E17" s="264">
        <f xml:space="preserve">
IF($A$4&lt;=12,SUMIFS('ON Data'!K:K,'ON Data'!$D:$D,$A$4,'ON Data'!$E:$E,8),SUMIFS('ON Data'!K:K,'ON Data'!$E:$E,8))</f>
        <v>0</v>
      </c>
      <c r="F17" s="264">
        <f xml:space="preserve">
IF($A$4&lt;=12,SUMIFS('ON Data'!L:L,'ON Data'!$D:$D,$A$4,'ON Data'!$E:$E,8),SUMIFS('ON Data'!L:L,'ON Data'!$E:$E,8))</f>
        <v>0</v>
      </c>
      <c r="G17" s="264">
        <f xml:space="preserve">
IF($A$4&lt;=12,SUMIFS('ON Data'!P:P,'ON Data'!$D:$D,$A$4,'ON Data'!$E:$E,8),SUMIFS('ON Data'!P:P,'ON Data'!$E:$E,8))</f>
        <v>0</v>
      </c>
      <c r="H17" s="264">
        <f xml:space="preserve">
IF($A$4&lt;=12,SUMIFS('ON Data'!Q:Q,'ON Data'!$D:$D,$A$4,'ON Data'!$E:$E,8),SUMIFS('ON Data'!Q:Q,'ON Data'!$E:$E,8))</f>
        <v>0</v>
      </c>
      <c r="I17" s="264">
        <f xml:space="preserve">
IF($A$4&lt;=12,SUMIFS('ON Data'!R:R,'ON Data'!$D:$D,$A$4,'ON Data'!$E:$E,8),SUMIFS('ON Data'!R:R,'ON Data'!$E:$E,8))</f>
        <v>0</v>
      </c>
      <c r="J17" s="264">
        <f xml:space="preserve">
IF($A$4&lt;=12,SUMIFS('ON Data'!S:S,'ON Data'!$D:$D,$A$4,'ON Data'!$E:$E,8),SUMIFS('ON Data'!S:S,'ON Data'!$E:$E,8))</f>
        <v>0</v>
      </c>
      <c r="K17" s="318"/>
    </row>
    <row r="18" spans="1:46" x14ac:dyDescent="0.3">
      <c r="A18" s="249" t="s">
        <v>194</v>
      </c>
      <c r="B18" s="263">
        <f xml:space="preserve">
B19-B16-B17</f>
        <v>106565</v>
      </c>
      <c r="C18" s="264">
        <f t="shared" ref="C18:J18" si="0" xml:space="preserve">
C19-C16-C17</f>
        <v>2700</v>
      </c>
      <c r="D18" s="264">
        <f t="shared" si="0"/>
        <v>487</v>
      </c>
      <c r="E18" s="264">
        <f t="shared" si="0"/>
        <v>800</v>
      </c>
      <c r="F18" s="264">
        <f t="shared" si="0"/>
        <v>92078</v>
      </c>
      <c r="G18" s="264">
        <f t="shared" si="0"/>
        <v>0</v>
      </c>
      <c r="H18" s="264">
        <f t="shared" si="0"/>
        <v>0</v>
      </c>
      <c r="I18" s="264">
        <f t="shared" si="0"/>
        <v>0</v>
      </c>
      <c r="J18" s="264">
        <f t="shared" si="0"/>
        <v>10500</v>
      </c>
      <c r="K18" s="318"/>
    </row>
    <row r="19" spans="1:46" ht="15" thickBot="1" x14ac:dyDescent="0.35">
      <c r="A19" s="250" t="s">
        <v>195</v>
      </c>
      <c r="B19" s="269">
        <f xml:space="preserve">
IF($A$4&lt;=12,SUMIFS('ON Data'!F:F,'ON Data'!$D:$D,$A$4,'ON Data'!$E:$E,9),SUMIFS('ON Data'!F:F,'ON Data'!$E:$E,9))</f>
        <v>106565</v>
      </c>
      <c r="C19" s="270">
        <f xml:space="preserve">
IF($A$4&lt;=12,SUMIFS('ON Data'!I:I,'ON Data'!$D:$D,$A$4,'ON Data'!$E:$E,9),SUMIFS('ON Data'!I:I,'ON Data'!$E:$E,9))</f>
        <v>2700</v>
      </c>
      <c r="D19" s="270">
        <f xml:space="preserve">
IF($A$4&lt;=12,SUMIFS('ON Data'!J:J,'ON Data'!$D:$D,$A$4,'ON Data'!$E:$E,9),SUMIFS('ON Data'!J:J,'ON Data'!$E:$E,9))</f>
        <v>487</v>
      </c>
      <c r="E19" s="270">
        <f xml:space="preserve">
IF($A$4&lt;=12,SUMIFS('ON Data'!K:K,'ON Data'!$D:$D,$A$4,'ON Data'!$E:$E,9),SUMIFS('ON Data'!K:K,'ON Data'!$E:$E,9))</f>
        <v>800</v>
      </c>
      <c r="F19" s="270">
        <f xml:space="preserve">
IF($A$4&lt;=12,SUMIFS('ON Data'!L:L,'ON Data'!$D:$D,$A$4,'ON Data'!$E:$E,9),SUMIFS('ON Data'!L:L,'ON Data'!$E:$E,9))</f>
        <v>92078</v>
      </c>
      <c r="G19" s="270">
        <f xml:space="preserve">
IF($A$4&lt;=12,SUMIFS('ON Data'!P:P,'ON Data'!$D:$D,$A$4,'ON Data'!$E:$E,9),SUMIFS('ON Data'!P:P,'ON Data'!$E:$E,9))</f>
        <v>0</v>
      </c>
      <c r="H19" s="270">
        <f xml:space="preserve">
IF($A$4&lt;=12,SUMIFS('ON Data'!Q:Q,'ON Data'!$D:$D,$A$4,'ON Data'!$E:$E,9),SUMIFS('ON Data'!Q:Q,'ON Data'!$E:$E,9))</f>
        <v>0</v>
      </c>
      <c r="I19" s="270">
        <f xml:space="preserve">
IF($A$4&lt;=12,SUMIFS('ON Data'!R:R,'ON Data'!$D:$D,$A$4,'ON Data'!$E:$E,9),SUMIFS('ON Data'!R:R,'ON Data'!$E:$E,9))</f>
        <v>0</v>
      </c>
      <c r="J19" s="270">
        <f xml:space="preserve">
IF($A$4&lt;=12,SUMIFS('ON Data'!S:S,'ON Data'!$D:$D,$A$4,'ON Data'!$E:$E,9),SUMIFS('ON Data'!S:S,'ON Data'!$E:$E,9))</f>
        <v>10500</v>
      </c>
      <c r="K19" s="318"/>
    </row>
    <row r="20" spans="1:46" ht="15" collapsed="1" thickBot="1" x14ac:dyDescent="0.35">
      <c r="A20" s="251" t="s">
        <v>73</v>
      </c>
      <c r="B20" s="343">
        <f xml:space="preserve">
IF($A$4&lt;=12,SUMIFS('ON Data'!F:F,'ON Data'!$D:$D,$A$4,'ON Data'!$E:$E,6),SUMIFS('ON Data'!F:F,'ON Data'!$E:$E,6))</f>
        <v>4036493</v>
      </c>
      <c r="C20" s="344">
        <f xml:space="preserve">
IF($A$4&lt;=12,SUMIFS('ON Data'!I:I,'ON Data'!$D:$D,$A$4,'ON Data'!$E:$E,6),SUMIFS('ON Data'!I:I,'ON Data'!$E:$E,6))</f>
        <v>148378</v>
      </c>
      <c r="D20" s="344">
        <f xml:space="preserve">
IF($A$4&lt;=12,SUMIFS('ON Data'!J:J,'ON Data'!$D:$D,$A$4,'ON Data'!$E:$E,6),SUMIFS('ON Data'!J:J,'ON Data'!$E:$E,6))</f>
        <v>141867</v>
      </c>
      <c r="E20" s="344">
        <f xml:space="preserve">
IF($A$4&lt;=12,SUMIFS('ON Data'!K:K,'ON Data'!$D:$D,$A$4,'ON Data'!$E:$E,6),SUMIFS('ON Data'!K:K,'ON Data'!$E:$E,6))</f>
        <v>246320</v>
      </c>
      <c r="F20" s="344">
        <f xml:space="preserve">
IF($A$4&lt;=12,SUMIFS('ON Data'!L:L,'ON Data'!$D:$D,$A$4,'ON Data'!$E:$E,6),SUMIFS('ON Data'!L:L,'ON Data'!$E:$E,6))</f>
        <v>2539759</v>
      </c>
      <c r="G20" s="344">
        <f xml:space="preserve">
IF($A$4&lt;=12,SUMIFS('ON Data'!P:P,'ON Data'!$D:$D,$A$4,'ON Data'!$E:$E,6),SUMIFS('ON Data'!P:P,'ON Data'!$E:$E,6))</f>
        <v>19936</v>
      </c>
      <c r="H20" s="344">
        <f xml:space="preserve">
IF($A$4&lt;=12,SUMIFS('ON Data'!Q:Q,'ON Data'!$D:$D,$A$4,'ON Data'!$E:$E,6),SUMIFS('ON Data'!Q:Q,'ON Data'!$E:$E,6))</f>
        <v>532592</v>
      </c>
      <c r="I20" s="344">
        <f xml:space="preserve">
IF($A$4&lt;=12,SUMIFS('ON Data'!R:R,'ON Data'!$D:$D,$A$4,'ON Data'!$E:$E,6),SUMIFS('ON Data'!R:R,'ON Data'!$E:$E,6))</f>
        <v>160252</v>
      </c>
      <c r="J20" s="344">
        <f xml:space="preserve">
IF($A$4&lt;=12,SUMIFS('ON Data'!S:S,'ON Data'!$D:$D,$A$4,'ON Data'!$E:$E,6),SUMIFS('ON Data'!S:S,'ON Data'!$E:$E,6))</f>
        <v>247389</v>
      </c>
      <c r="K20" s="318"/>
    </row>
    <row r="21" spans="1:46" ht="15" hidden="1" outlineLevel="1" thickBot="1" x14ac:dyDescent="0.35">
      <c r="A21" s="244" t="s">
        <v>108</v>
      </c>
      <c r="B21" s="337">
        <f xml:space="preserve">
IF($A$4&lt;=12,SUMIFS('ON Data'!F:F,'ON Data'!$D:$D,$A$4,'ON Data'!$E:$E,12),SUMIFS('ON Data'!F:F,'ON Data'!$E:$E,12))</f>
        <v>0</v>
      </c>
      <c r="C21" s="323"/>
      <c r="D21" s="323">
        <f xml:space="preserve">
IF($A$4&lt;=12,SUMIFS('ON Data'!J:J,'ON Data'!$D:$D,$A$4,'ON Data'!$E:$E,12),SUMIFS('ON Data'!J:J,'ON Data'!$E:$E,12))</f>
        <v>0</v>
      </c>
      <c r="E21" s="323">
        <f xml:space="preserve">
IF($A$4&lt;=12,SUMIFS('ON Data'!K:K,'ON Data'!$D:$D,$A$4,'ON Data'!$E:$E,12),SUMIFS('ON Data'!K:K,'ON Data'!$E:$E,12))</f>
        <v>0</v>
      </c>
      <c r="F21" s="323">
        <f xml:space="preserve">
IF($A$4&lt;=12,SUMIFS('ON Data'!L:L,'ON Data'!$D:$D,$A$4,'ON Data'!$E:$E,12),SUMIFS('ON Data'!L:L,'ON Data'!$E:$E,12))</f>
        <v>0</v>
      </c>
      <c r="G21" s="323">
        <f xml:space="preserve">
IF($A$4&lt;=12,SUMIFS('ON Data'!P:P,'ON Data'!$D:$D,$A$4,'ON Data'!$E:$E,12),SUMIFS('ON Data'!P:P,'ON Data'!$E:$E,12))</f>
        <v>0</v>
      </c>
      <c r="H21" s="323">
        <f xml:space="preserve">
IF($A$4&lt;=12,SUMIFS('ON Data'!Q:Q,'ON Data'!$D:$D,$A$4,'ON Data'!$E:$E,12),SUMIFS('ON Data'!Q:Q,'ON Data'!$E:$E,12))</f>
        <v>0</v>
      </c>
      <c r="I21" s="323">
        <f xml:space="preserve">
IF($A$4&lt;=12,SUMIFS('ON Data'!R:R,'ON Data'!$D:$D,$A$4,'ON Data'!$E:$E,12),SUMIFS('ON Data'!R:R,'ON Data'!$E:$E,12))</f>
        <v>0</v>
      </c>
      <c r="J21" s="323">
        <f xml:space="preserve">
IF($A$4&lt;=12,SUMIFS('ON Data'!S:S,'ON Data'!$D:$D,$A$4,'ON Data'!$E:$E,12),SUMIFS('ON Data'!S:S,'ON Data'!$E:$E,12))</f>
        <v>0</v>
      </c>
      <c r="K21" s="318"/>
    </row>
    <row r="22" spans="1:46" ht="15" hidden="1" outlineLevel="1" thickBot="1" x14ac:dyDescent="0.35">
      <c r="A22" s="244" t="s">
        <v>75</v>
      </c>
      <c r="B22" s="338" t="str">
        <f xml:space="preserve">
IF(OR(B21="",B21=0),"",B20/B21)</f>
        <v/>
      </c>
      <c r="C22" s="307"/>
      <c r="D22" s="307" t="str">
        <f t="shared" ref="D22:F22" si="1" xml:space="preserve">
IF(OR(D21="",D21=0),"",D20/D21)</f>
        <v/>
      </c>
      <c r="E22" s="307" t="str">
        <f t="shared" si="1"/>
        <v/>
      </c>
      <c r="F22" s="307" t="str">
        <f t="shared" si="1"/>
        <v/>
      </c>
      <c r="G22" s="307" t="str">
        <f t="shared" ref="G22:J22" si="2" xml:space="preserve">
IF(OR(G21="",G21=0),"",G20/G21)</f>
        <v/>
      </c>
      <c r="H22" s="307" t="str">
        <f t="shared" si="2"/>
        <v/>
      </c>
      <c r="I22" s="307" t="str">
        <f t="shared" si="2"/>
        <v/>
      </c>
      <c r="J22" s="307" t="str">
        <f t="shared" si="2"/>
        <v/>
      </c>
      <c r="K22" s="318"/>
    </row>
    <row r="23" spans="1:46" ht="15" hidden="1" outlineLevel="1" thickBot="1" x14ac:dyDescent="0.35">
      <c r="A23" s="252" t="s">
        <v>68</v>
      </c>
      <c r="B23" s="339">
        <f xml:space="preserve">
IF(B21="","",B20-B21)</f>
        <v>4036493</v>
      </c>
      <c r="C23" s="266"/>
      <c r="D23" s="266">
        <f t="shared" ref="D23:F23" si="3" xml:space="preserve">
IF(D21="","",D20-D21)</f>
        <v>141867</v>
      </c>
      <c r="E23" s="266">
        <f t="shared" si="3"/>
        <v>246320</v>
      </c>
      <c r="F23" s="266">
        <f t="shared" si="3"/>
        <v>2539759</v>
      </c>
      <c r="G23" s="266">
        <f t="shared" ref="G23:J23" si="4" xml:space="preserve">
IF(G21="","",G20-G21)</f>
        <v>19936</v>
      </c>
      <c r="H23" s="266">
        <f t="shared" si="4"/>
        <v>532592</v>
      </c>
      <c r="I23" s="266">
        <f t="shared" si="4"/>
        <v>160252</v>
      </c>
      <c r="J23" s="266">
        <f t="shared" si="4"/>
        <v>247389</v>
      </c>
      <c r="K23" s="318"/>
    </row>
    <row r="24" spans="1:46" x14ac:dyDescent="0.3">
      <c r="A24" s="246" t="s">
        <v>196</v>
      </c>
      <c r="B24" s="281" t="s">
        <v>3</v>
      </c>
      <c r="C24" s="334" t="s">
        <v>262</v>
      </c>
      <c r="D24" s="335" t="s">
        <v>263</v>
      </c>
      <c r="E24" s="335" t="s">
        <v>264</v>
      </c>
      <c r="F24" s="336" t="s">
        <v>207</v>
      </c>
      <c r="AT24" s="318"/>
    </row>
    <row r="25" spans="1:46" x14ac:dyDescent="0.3">
      <c r="A25" s="247" t="s">
        <v>73</v>
      </c>
      <c r="B25" s="263">
        <f xml:space="preserve">
SUM(C25:F25)</f>
        <v>31900</v>
      </c>
      <c r="C25" s="325">
        <f xml:space="preserve">
IF($A$4&lt;=12,SUMIFS('ON Data'!$G:$G,'ON Data'!$D:$D,$A$4,'ON Data'!$E:$E,10),SUMIFS('ON Data'!$G:$G,'ON Data'!$E:$E,10))</f>
        <v>31900</v>
      </c>
      <c r="D25" s="326">
        <f xml:space="preserve">
IF($A$4&lt;=12,SUMIFS('ON Data'!$J:$J,'ON Data'!$D:$D,$A$4,'ON Data'!$E:$E,10),SUMIFS('ON Data'!$J:$J,'ON Data'!$E:$E,10))</f>
        <v>0</v>
      </c>
      <c r="E25" s="326">
        <f xml:space="preserve">
IF($A$4&lt;=12,SUMIFS('ON Data'!$H:$H,'ON Data'!$D:$D,$A$4,'ON Data'!$E:$E,10),SUMIFS('ON Data'!$H:$H,'ON Data'!$E:$E,10))</f>
        <v>0</v>
      </c>
      <c r="F25" s="327">
        <f xml:space="preserve">
IF($A$4&lt;=12,SUMIFS('ON Data'!$I:$I,'ON Data'!$D:$D,$A$4,'ON Data'!$E:$E,10),SUMIFS('ON Data'!$I:$I,'ON Data'!$E:$E,10))</f>
        <v>0</v>
      </c>
    </row>
    <row r="26" spans="1:46" x14ac:dyDescent="0.3">
      <c r="A26" s="253" t="s">
        <v>206</v>
      </c>
      <c r="B26" s="269">
        <f xml:space="preserve">
SUM(C26:F26)</f>
        <v>13065.933186236984</v>
      </c>
      <c r="C26" s="325">
        <f xml:space="preserve">
IF($A$4&lt;=12,SUMIFS('ON Data'!$G:$G,'ON Data'!$D:$D,$A$4,'ON Data'!$E:$E,11),SUMIFS('ON Data'!$G:$G,'ON Data'!$E:$E,11))</f>
        <v>8899.2665195703157</v>
      </c>
      <c r="D26" s="326">
        <f xml:space="preserve">
IF($A$4&lt;=12,SUMIFS('ON Data'!$J:$J,'ON Data'!$D:$D,$A$4,'ON Data'!$E:$E,11),SUMIFS('ON Data'!$J:$J,'ON Data'!$E:$E,11))</f>
        <v>0</v>
      </c>
      <c r="E26" s="326">
        <f xml:space="preserve">
IF($A$4&lt;=12,SUMIFS('ON Data'!$H:$H,'ON Data'!$D:$D,$A$4,'ON Data'!$E:$E,11),SUMIFS('ON Data'!$H:$H,'ON Data'!$E:$E,11))</f>
        <v>4166.666666666667</v>
      </c>
      <c r="F26" s="327">
        <f xml:space="preserve">
IF($A$4&lt;=12,SUMIFS('ON Data'!$I:$I,'ON Data'!$D:$D,$A$4,'ON Data'!$E:$E,11),SUMIFS('ON Data'!$I:$I,'ON Data'!$E:$E,11))</f>
        <v>0</v>
      </c>
    </row>
    <row r="27" spans="1:46" x14ac:dyDescent="0.3">
      <c r="A27" s="253" t="s">
        <v>75</v>
      </c>
      <c r="B27" s="282">
        <f xml:space="preserve">
IF(B26=0,0,B25/B26)</f>
        <v>2.4414635790118613</v>
      </c>
      <c r="C27" s="328">
        <f xml:space="preserve">
IF(C26=0,0,C25/C26)</f>
        <v>3.5845650795881805</v>
      </c>
      <c r="D27" s="329">
        <f t="shared" ref="D27:E27" si="5" xml:space="preserve">
IF(D26=0,0,D25/D26)</f>
        <v>0</v>
      </c>
      <c r="E27" s="329">
        <f t="shared" si="5"/>
        <v>0</v>
      </c>
      <c r="F27" s="330">
        <f xml:space="preserve">
IF(F26=0,0,F25/F26)</f>
        <v>0</v>
      </c>
    </row>
    <row r="28" spans="1:46" ht="15" thickBot="1" x14ac:dyDescent="0.35">
      <c r="A28" s="253" t="s">
        <v>205</v>
      </c>
      <c r="B28" s="269">
        <f xml:space="preserve">
SUM(C28:F28)</f>
        <v>-18834.066813763016</v>
      </c>
      <c r="C28" s="331">
        <f xml:space="preserve">
C26-C25</f>
        <v>-23000.733480429684</v>
      </c>
      <c r="D28" s="332">
        <f t="shared" ref="D28:E28" si="6" xml:space="preserve">
D26-D25</f>
        <v>0</v>
      </c>
      <c r="E28" s="332">
        <f t="shared" si="6"/>
        <v>4166.666666666667</v>
      </c>
      <c r="F28" s="333">
        <f xml:space="preserve">
F26-F25</f>
        <v>0</v>
      </c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</row>
    <row r="29" spans="1:46" x14ac:dyDescent="0.3">
      <c r="A29" s="254"/>
      <c r="B29" s="254"/>
      <c r="C29" s="255"/>
      <c r="D29" s="254"/>
      <c r="E29" s="254"/>
      <c r="F29" s="25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  <c r="V29" s="324"/>
      <c r="W29" s="324"/>
      <c r="X29" s="324"/>
      <c r="Y29" s="324"/>
      <c r="Z29" s="324"/>
      <c r="AA29" s="324"/>
      <c r="AB29" s="324"/>
      <c r="AC29" s="324"/>
      <c r="AD29" s="324"/>
      <c r="AE29" s="324"/>
      <c r="AF29" s="324"/>
      <c r="AG29" s="324"/>
      <c r="AH29" s="324"/>
      <c r="AI29" s="157"/>
      <c r="AJ29" s="157"/>
      <c r="AK29" s="157"/>
      <c r="AL29" s="157"/>
      <c r="AM29" s="157"/>
    </row>
    <row r="30" spans="1:46" x14ac:dyDescent="0.3">
      <c r="A30" s="116" t="s">
        <v>165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53"/>
      <c r="AL30" s="153"/>
      <c r="AM30" s="153"/>
    </row>
    <row r="31" spans="1:46" x14ac:dyDescent="0.3">
      <c r="A31" s="117" t="s">
        <v>203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53"/>
      <c r="AL31" s="153"/>
      <c r="AM31" s="153"/>
    </row>
    <row r="32" spans="1:46" ht="14.4" customHeight="1" x14ac:dyDescent="0.3">
      <c r="A32" s="278" t="s">
        <v>200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79"/>
      <c r="AF32" s="279"/>
      <c r="AG32" s="279"/>
      <c r="AH32" s="279"/>
      <c r="AI32" s="279"/>
      <c r="AJ32" s="279"/>
    </row>
    <row r="33" spans="1:1" x14ac:dyDescent="0.3">
      <c r="A33" s="280" t="s">
        <v>258</v>
      </c>
    </row>
    <row r="34" spans="1:1" x14ac:dyDescent="0.3">
      <c r="A34" s="280" t="s">
        <v>259</v>
      </c>
    </row>
    <row r="35" spans="1:1" x14ac:dyDescent="0.3">
      <c r="A35" s="280" t="s">
        <v>260</v>
      </c>
    </row>
    <row r="36" spans="1:1" x14ac:dyDescent="0.3">
      <c r="A36" s="280" t="s">
        <v>261</v>
      </c>
    </row>
    <row r="37" spans="1:1" x14ac:dyDescent="0.3">
      <c r="A37" s="280" t="s">
        <v>208</v>
      </c>
    </row>
  </sheetData>
  <mergeCells count="2">
    <mergeCell ref="B3:B4"/>
    <mergeCell ref="A1:B1"/>
  </mergeCells>
  <conditionalFormatting sqref="C27">
    <cfRule type="cellIs" dxfId="11" priority="17" operator="greaterThan">
      <formula>1</formula>
    </cfRule>
  </conditionalFormatting>
  <conditionalFormatting sqref="C28">
    <cfRule type="cellIs" dxfId="10" priority="16" operator="lessThan">
      <formula>0</formula>
    </cfRule>
  </conditionalFormatting>
  <conditionalFormatting sqref="B22:J22">
    <cfRule type="cellIs" dxfId="9" priority="15" operator="greaterThan">
      <formula>1</formula>
    </cfRule>
  </conditionalFormatting>
  <conditionalFormatting sqref="B23:J23">
    <cfRule type="cellIs" dxfId="8" priority="14" operator="greaterThan">
      <formula>0</formula>
    </cfRule>
  </conditionalFormatting>
  <conditionalFormatting sqref="F27">
    <cfRule type="cellIs" dxfId="7" priority="9" operator="greaterThan">
      <formula>1</formula>
    </cfRule>
  </conditionalFormatting>
  <conditionalFormatting sqref="F28">
    <cfRule type="cellIs" dxfId="6" priority="8" operator="lessThan">
      <formula>0</formula>
    </cfRule>
  </conditionalFormatting>
  <conditionalFormatting sqref="E28">
    <cfRule type="cellIs" dxfId="5" priority="1" operator="lessThan">
      <formula>0</formula>
    </cfRule>
  </conditionalFormatting>
  <conditionalFormatting sqref="D28">
    <cfRule type="cellIs" dxfId="4" priority="3" operator="lessThan">
      <formula>0</formula>
    </cfRule>
  </conditionalFormatting>
  <conditionalFormatting sqref="D27">
    <cfRule type="cellIs" dxfId="3" priority="4" operator="greaterThan">
      <formula>1</formula>
    </cfRule>
  </conditionalFormatting>
  <conditionalFormatting sqref="E27">
    <cfRule type="cellIs" dxfId="2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3" bestFit="1" customWidth="1"/>
    <col min="2" max="2" width="11.6640625" style="153" hidden="1" customWidth="1"/>
    <col min="3" max="4" width="11" style="155" customWidth="1"/>
    <col min="5" max="5" width="11" style="156" customWidth="1"/>
    <col min="6" max="16384" width="8.88671875" style="153"/>
  </cols>
  <sheetData>
    <row r="1" spans="1:5" ht="18.600000000000001" thickBot="1" x14ac:dyDescent="0.4">
      <c r="A1" s="349" t="s">
        <v>124</v>
      </c>
      <c r="B1" s="349"/>
      <c r="C1" s="350"/>
      <c r="D1" s="350"/>
      <c r="E1" s="350"/>
    </row>
    <row r="2" spans="1:5" ht="14.4" customHeight="1" thickBot="1" x14ac:dyDescent="0.35">
      <c r="A2" s="239" t="s">
        <v>265</v>
      </c>
      <c r="B2" s="154"/>
    </row>
    <row r="3" spans="1:5" ht="14.4" customHeight="1" thickBot="1" x14ac:dyDescent="0.35">
      <c r="A3" s="157"/>
      <c r="C3" s="158" t="s">
        <v>108</v>
      </c>
      <c r="D3" s="159" t="s">
        <v>73</v>
      </c>
      <c r="E3" s="160" t="s">
        <v>75</v>
      </c>
    </row>
    <row r="4" spans="1:5" ht="14.4" customHeight="1" thickBot="1" x14ac:dyDescent="0.35">
      <c r="A4" s="161" t="str">
        <f>HYPERLINK("#HI!A1","NÁKLADY CELKEM (v tisících Kč)")</f>
        <v>NÁKLADY CELKEM (v tisících Kč)</v>
      </c>
      <c r="B4" s="162"/>
      <c r="C4" s="163">
        <f ca="1">IF(ISERROR(VLOOKUP("Náklady celkem",INDIRECT("HI!$A:$G"),6,0)),0,VLOOKUP("Náklady celkem",INDIRECT("HI!$A:$G"),6,0))</f>
        <v>6858.6912324676505</v>
      </c>
      <c r="D4" s="163">
        <f ca="1">IF(ISERROR(VLOOKUP("Náklady celkem",INDIRECT("HI!$A:$G"),5,0)),0,VLOOKUP("Náklady celkem",INDIRECT("HI!$A:$G"),5,0))</f>
        <v>7267.2783000000009</v>
      </c>
      <c r="E4" s="164">
        <f ca="1">IF(C4=0,0,D4/C4)</f>
        <v>1.0595721623388121</v>
      </c>
    </row>
    <row r="5" spans="1:5" ht="14.4" customHeight="1" x14ac:dyDescent="0.3">
      <c r="A5" s="165" t="s">
        <v>157</v>
      </c>
      <c r="B5" s="166"/>
      <c r="C5" s="167"/>
      <c r="D5" s="167"/>
      <c r="E5" s="168"/>
    </row>
    <row r="6" spans="1:5" ht="14.4" customHeight="1" x14ac:dyDescent="0.3">
      <c r="A6" s="169" t="s">
        <v>162</v>
      </c>
      <c r="B6" s="170"/>
      <c r="C6" s="171"/>
      <c r="D6" s="171"/>
      <c r="E6" s="168"/>
    </row>
    <row r="7" spans="1:5" ht="14.4" customHeight="1" x14ac:dyDescent="0.3">
      <c r="A7" s="30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0" t="s">
        <v>112</v>
      </c>
      <c r="C7" s="171">
        <f>IF(ISERROR(HI!F5),"",HI!F5)</f>
        <v>72.604655426025388</v>
      </c>
      <c r="D7" s="171">
        <f>IF(ISERROR(HI!E5),"",HI!E5)</f>
        <v>62.356880000000004</v>
      </c>
      <c r="E7" s="168">
        <f t="shared" ref="E7:E15" si="0">IF(C7=0,0,D7/C7)</f>
        <v>0.85885511933230618</v>
      </c>
    </row>
    <row r="8" spans="1:5" ht="14.4" customHeight="1" x14ac:dyDescent="0.3">
      <c r="A8" s="302" t="str">
        <f>HYPERLINK("#'LŽ PL'!A1","Plnění pozitivního listu (min. 90%)")</f>
        <v>Plnění pozitivního listu (min. 90%)</v>
      </c>
      <c r="B8" s="170" t="s">
        <v>149</v>
      </c>
      <c r="C8" s="172">
        <v>0.9</v>
      </c>
      <c r="D8" s="172">
        <f>IF(ISERROR(VLOOKUP("celkem",'LŽ PL'!$A:$F,5,0)),0,VLOOKUP("celkem",'LŽ PL'!$A:$F,5,0))</f>
        <v>1</v>
      </c>
      <c r="E8" s="168">
        <f t="shared" si="0"/>
        <v>1.1111111111111112</v>
      </c>
    </row>
    <row r="9" spans="1:5" ht="14.4" customHeight="1" x14ac:dyDescent="0.3">
      <c r="A9" s="302" t="str">
        <f>HYPERLINK("#'LŽ Statim'!A1","Podíl statimových žádanek (max. 30%)")</f>
        <v>Podíl statimových žádanek (max. 30%)</v>
      </c>
      <c r="B9" s="300" t="s">
        <v>220</v>
      </c>
      <c r="C9" s="301">
        <v>0.3</v>
      </c>
      <c r="D9" s="301">
        <f>IF('LŽ Statim'!G3="",0,'LŽ Statim'!G3)</f>
        <v>5.844155844155844E-2</v>
      </c>
      <c r="E9" s="168">
        <f>IF(C9=0,0,D9/C9)</f>
        <v>0.19480519480519481</v>
      </c>
    </row>
    <row r="10" spans="1:5" ht="14.4" customHeight="1" x14ac:dyDescent="0.3">
      <c r="A10" s="173" t="s">
        <v>158</v>
      </c>
      <c r="B10" s="170"/>
      <c r="C10" s="171"/>
      <c r="D10" s="171"/>
      <c r="E10" s="168"/>
    </row>
    <row r="11" spans="1:5" ht="14.4" customHeight="1" x14ac:dyDescent="0.3">
      <c r="A11" s="302" t="str">
        <f>HYPERLINK("#'Léky Recepty'!A1","Záchyt v lékárně (Úhrada Kč, min. 60%)")</f>
        <v>Záchyt v lékárně (Úhrada Kč, min. 60%)</v>
      </c>
      <c r="B11" s="170" t="s">
        <v>117</v>
      </c>
      <c r="C11" s="172">
        <v>0.6</v>
      </c>
      <c r="D11" s="172">
        <f>IF(ISERROR(VLOOKUP("Celkem",'Léky Recepty'!B:H,5,0)),0,VLOOKUP("Celkem",'Léky Recepty'!B:H,5,0))</f>
        <v>0.73676807281708945</v>
      </c>
      <c r="E11" s="168">
        <f t="shared" si="0"/>
        <v>1.2279467880284824</v>
      </c>
    </row>
    <row r="12" spans="1:5" ht="14.4" customHeight="1" x14ac:dyDescent="0.3">
      <c r="A12" s="302" t="str">
        <f>HYPERLINK("#'LRp PL'!A1","Plnění pozitivního listu (min. 80%)")</f>
        <v>Plnění pozitivního listu (min. 80%)</v>
      </c>
      <c r="B12" s="170" t="s">
        <v>150</v>
      </c>
      <c r="C12" s="172">
        <v>0.8</v>
      </c>
      <c r="D12" s="172">
        <f>IF(ISERROR(VLOOKUP("Celkem",'LRp PL'!A:F,5,0)),0,VLOOKUP("Celkem",'LRp PL'!A:F,5,0))</f>
        <v>0.89161720217717511</v>
      </c>
      <c r="E12" s="168">
        <f t="shared" si="0"/>
        <v>1.1145215027214688</v>
      </c>
    </row>
    <row r="13" spans="1:5" ht="14.4" customHeight="1" x14ac:dyDescent="0.3">
      <c r="A13" s="173" t="s">
        <v>159</v>
      </c>
      <c r="B13" s="170"/>
      <c r="C13" s="171"/>
      <c r="D13" s="171"/>
      <c r="E13" s="168"/>
    </row>
    <row r="14" spans="1:5" ht="14.4" customHeight="1" x14ac:dyDescent="0.3">
      <c r="A14" s="174" t="s">
        <v>163</v>
      </c>
      <c r="B14" s="170"/>
      <c r="C14" s="167"/>
      <c r="D14" s="167"/>
      <c r="E14" s="168"/>
    </row>
    <row r="15" spans="1:5" ht="14.4" customHeight="1" x14ac:dyDescent="0.3">
      <c r="A15" s="17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70" t="s">
        <v>112</v>
      </c>
      <c r="C15" s="171">
        <f>IF(ISERROR(HI!F6),"",HI!F6)</f>
        <v>1014.8575737228393</v>
      </c>
      <c r="D15" s="171">
        <f>IF(ISERROR(HI!E6),"",HI!E6)</f>
        <v>1007.1598900000001</v>
      </c>
      <c r="E15" s="168">
        <f t="shared" si="0"/>
        <v>0.99241501081319072</v>
      </c>
    </row>
    <row r="16" spans="1:5" ht="14.4" customHeight="1" thickBot="1" x14ac:dyDescent="0.35">
      <c r="A16" s="176" t="str">
        <f>HYPERLINK("#HI!A1","Osobní náklady")</f>
        <v>Osobní náklady</v>
      </c>
      <c r="B16" s="170"/>
      <c r="C16" s="167">
        <f ca="1">IF(ISERROR(VLOOKUP("Osobní náklady (Kč) *",INDIRECT("HI!$A:$G"),6,0)),0,VLOOKUP("Osobní náklady (Kč) *",INDIRECT("HI!$A:$G"),6,0))</f>
        <v>5140.833426757812</v>
      </c>
      <c r="D16" s="167">
        <f ca="1">IF(ISERROR(VLOOKUP("Osobní náklady (Kč) *",INDIRECT("HI!$A:$G"),5,0)),0,VLOOKUP("Osobní náklady (Kč) *",INDIRECT("HI!$A:$G"),5,0))</f>
        <v>5489.44949</v>
      </c>
      <c r="E16" s="168">
        <f ca="1">IF(C16=0,0,D16/C16)</f>
        <v>1.0678131412365273</v>
      </c>
    </row>
    <row r="17" spans="1:5" ht="14.4" customHeight="1" thickBot="1" x14ac:dyDescent="0.35">
      <c r="A17" s="180"/>
      <c r="B17" s="181"/>
      <c r="C17" s="182"/>
      <c r="D17" s="182"/>
      <c r="E17" s="183"/>
    </row>
    <row r="18" spans="1:5" ht="14.4" customHeight="1" thickBot="1" x14ac:dyDescent="0.35">
      <c r="A18" s="184" t="str">
        <f>HYPERLINK("#HI!A1","VÝNOSY CELKEM (v tisících)")</f>
        <v>VÝNOSY CELKEM (v tisících)</v>
      </c>
      <c r="B18" s="185"/>
      <c r="C18" s="186">
        <f ca="1">IF(ISERROR(VLOOKUP("Výnosy celkem",INDIRECT("HI!$A:$G"),6,0)),0,VLOOKUP("Výnosy celkem",INDIRECT("HI!$A:$G"),6,0))</f>
        <v>1858.2626699999998</v>
      </c>
      <c r="D18" s="186">
        <f ca="1">IF(ISERROR(VLOOKUP("Výnosy celkem",INDIRECT("HI!$A:$G"),5,0)),0,VLOOKUP("Výnosy celkem",INDIRECT("HI!$A:$G"),5,0))</f>
        <v>2130.5246300000003</v>
      </c>
      <c r="E18" s="187">
        <f t="shared" ref="E18:E25" ca="1" si="1">IF(C18=0,0,D18/C18)</f>
        <v>1.1465142492476592</v>
      </c>
    </row>
    <row r="19" spans="1:5" ht="14.4" customHeight="1" x14ac:dyDescent="0.3">
      <c r="A19" s="188" t="str">
        <f>HYPERLINK("#HI!A1","Ambulance (body za výkony + Kč za ZUM a ZULP)")</f>
        <v>Ambulance (body za výkony + Kč za ZUM a ZULP)</v>
      </c>
      <c r="B19" s="166"/>
      <c r="C19" s="167">
        <f ca="1">IF(ISERROR(VLOOKUP("Ambulance *",INDIRECT("HI!$A:$G"),6,0)),0,VLOOKUP("Ambulance *",INDIRECT("HI!$A:$G"),6,0))</f>
        <v>1858.2626699999998</v>
      </c>
      <c r="D19" s="167">
        <f ca="1">IF(ISERROR(VLOOKUP("Ambulance *",INDIRECT("HI!$A:$G"),5,0)),0,VLOOKUP("Ambulance *",INDIRECT("HI!$A:$G"),5,0))</f>
        <v>2130.5246300000003</v>
      </c>
      <c r="E19" s="168">
        <f t="shared" ca="1" si="1"/>
        <v>1.1465142492476592</v>
      </c>
    </row>
    <row r="20" spans="1:5" ht="14.4" customHeight="1" x14ac:dyDescent="0.3">
      <c r="A20" s="310" t="str">
        <f>HYPERLINK("#'ZV Vykáz.-A'!A1","Zdravotní výkony vykázané u ambulantních pacientů (min. 100 % 2016)")</f>
        <v>Zdravotní výkony vykázané u ambulantních pacientů (min. 100 % 2016)</v>
      </c>
      <c r="B20" s="311" t="s">
        <v>126</v>
      </c>
      <c r="C20" s="172">
        <v>1</v>
      </c>
      <c r="D20" s="172">
        <f>IF(ISERROR(VLOOKUP("Celkem:",'ZV Vykáz.-A'!$A:$AB,10,0)),"",VLOOKUP("Celkem:",'ZV Vykáz.-A'!$A:$AB,10,0))</f>
        <v>1.146514249247659</v>
      </c>
      <c r="E20" s="168">
        <f t="shared" si="1"/>
        <v>1.146514249247659</v>
      </c>
    </row>
    <row r="21" spans="1:5" ht="14.4" customHeight="1" x14ac:dyDescent="0.3">
      <c r="A21" s="309" t="str">
        <f>HYPERLINK("#'ZV Vykáz.-A'!A1","Specializovaná ambulantní péče")</f>
        <v>Specializovaná ambulantní péče</v>
      </c>
      <c r="B21" s="311" t="s">
        <v>126</v>
      </c>
      <c r="C21" s="172">
        <v>1</v>
      </c>
      <c r="D21" s="301">
        <f>IF(ISERROR(VLOOKUP("Specializovaná ambulantní péče",'ZV Vykáz.-A'!$A:$AB,10,0)),"",VLOOKUP("Specializovaná ambulantní péče",'ZV Vykáz.-A'!$A:$AB,10,0))</f>
        <v>1.1465142492476594</v>
      </c>
      <c r="E21" s="168">
        <f t="shared" si="1"/>
        <v>1.1465142492476594</v>
      </c>
    </row>
    <row r="22" spans="1:5" ht="14.4" customHeight="1" x14ac:dyDescent="0.3">
      <c r="A22" s="309" t="str">
        <f>HYPERLINK("#'ZV Vykáz.-A'!A1","Ambulantní péče ve vyjmenovaných odbornostech (§9)")</f>
        <v>Ambulantní péče ve vyjmenovaných odbornostech (§9)</v>
      </c>
      <c r="B22" s="311" t="s">
        <v>126</v>
      </c>
      <c r="C22" s="172">
        <v>1</v>
      </c>
      <c r="D22" s="301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8">
        <f>IF(OR(C22=0,D22=""),0,IF(C22="","",D22/C22))</f>
        <v>0</v>
      </c>
    </row>
    <row r="23" spans="1:5" ht="14.4" customHeight="1" x14ac:dyDescent="0.3">
      <c r="A23" s="189" t="str">
        <f>HYPERLINK("#'ZV Vykáz.-H'!A1","Zdravotní výkony vykázané u hospitalizovaných pacientů (max. 85 %)")</f>
        <v>Zdravotní výkony vykázané u hospitalizovaných pacientů (max. 85 %)</v>
      </c>
      <c r="B23" s="311" t="s">
        <v>128</v>
      </c>
      <c r="C23" s="172">
        <v>0.85</v>
      </c>
      <c r="D23" s="172">
        <f>IF(ISERROR(VLOOKUP("Celkem:",'ZV Vykáz.-H'!$A:$S,7,0)),"",VLOOKUP("Celkem:",'ZV Vykáz.-H'!$A:$S,7,0))</f>
        <v>0.92508582007271756</v>
      </c>
      <c r="E23" s="168">
        <f t="shared" si="1"/>
        <v>1.0883362589090795</v>
      </c>
    </row>
    <row r="24" spans="1:5" ht="14.4" customHeight="1" x14ac:dyDescent="0.3">
      <c r="A24" s="190" t="str">
        <f>HYPERLINK("#HI!A1","Hospitalizace (casemix * 30000)")</f>
        <v>Hospitalizace (casemix * 30000)</v>
      </c>
      <c r="B24" s="170"/>
      <c r="C24" s="167">
        <f ca="1">IF(ISERROR(VLOOKUP("Hospitalizace *",INDIRECT("HI!$A:$G"),6,0)),0,VLOOKUP("Hospitalizace *",INDIRECT("HI!$A:$G"),6,0))</f>
        <v>0</v>
      </c>
      <c r="D24" s="167">
        <f ca="1">IF(ISERROR(VLOOKUP("Hospitalizace *",INDIRECT("HI!$A:$G"),5,0)),0,VLOOKUP("Hospitalizace *",INDIRECT("HI!$A:$G"),5,0))</f>
        <v>0</v>
      </c>
      <c r="E24" s="168">
        <f ca="1">IF(C24=0,0,D24/C24)</f>
        <v>0</v>
      </c>
    </row>
    <row r="25" spans="1:5" ht="27.6" x14ac:dyDescent="0.3">
      <c r="A25" s="1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170" t="s">
        <v>123</v>
      </c>
      <c r="C25" s="172" t="e">
        <f>IF(#REF!&gt;1,95%,95%-2*ABS(#REF!-#REF!))</f>
        <v>#REF!</v>
      </c>
      <c r="D25" s="172" t="str">
        <f>IF(ISERROR(VLOOKUP("Celkem:",'ZV Vyžád.'!$A:$M,7,0)),"",VLOOKUP("Celkem:",'ZV Vyžád.'!$A:$M,7,0))</f>
        <v/>
      </c>
      <c r="E25" s="168" t="e">
        <f t="shared" si="1"/>
        <v>#REF!</v>
      </c>
    </row>
    <row r="26" spans="1:5" ht="14.4" customHeight="1" thickBot="1" x14ac:dyDescent="0.35">
      <c r="A26" s="192" t="s">
        <v>160</v>
      </c>
      <c r="B26" s="177"/>
      <c r="C26" s="178"/>
      <c r="D26" s="178"/>
      <c r="E26" s="179"/>
    </row>
    <row r="27" spans="1:5" ht="14.4" customHeight="1" thickBot="1" x14ac:dyDescent="0.35">
      <c r="A27" s="193"/>
      <c r="B27" s="194"/>
      <c r="C27" s="195"/>
      <c r="D27" s="195"/>
      <c r="E27" s="196"/>
    </row>
    <row r="28" spans="1:5" ht="14.4" customHeight="1" thickBot="1" x14ac:dyDescent="0.35">
      <c r="A28" s="197" t="s">
        <v>161</v>
      </c>
      <c r="B28" s="198"/>
      <c r="C28" s="199"/>
      <c r="D28" s="199"/>
      <c r="E28" s="200"/>
    </row>
  </sheetData>
  <mergeCells count="1">
    <mergeCell ref="A1:E1"/>
  </mergeCells>
  <conditionalFormatting sqref="E5">
    <cfRule type="cellIs" dxfId="7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7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7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25 E4 E7 E15 E22:E23">
    <cfRule type="cellIs" dxfId="68" priority="52" operator="greaterThan">
      <formula>1</formula>
    </cfRule>
    <cfRule type="iconSet" priority="5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8"/>
  <sheetViews>
    <sheetView showGridLines="0" workbookViewId="0"/>
  </sheetViews>
  <sheetFormatPr defaultRowHeight="14.4" x14ac:dyDescent="0.3"/>
  <cols>
    <col min="1" max="16384" width="8.88671875" style="235"/>
  </cols>
  <sheetData>
    <row r="1" spans="1:49" x14ac:dyDescent="0.3">
      <c r="A1" s="235" t="s">
        <v>1544</v>
      </c>
    </row>
    <row r="2" spans="1:49" x14ac:dyDescent="0.3">
      <c r="A2" s="239" t="s">
        <v>265</v>
      </c>
    </row>
    <row r="3" spans="1:49" x14ac:dyDescent="0.3">
      <c r="A3" s="235" t="s">
        <v>172</v>
      </c>
      <c r="B3" s="258">
        <v>2017</v>
      </c>
      <c r="D3" s="236">
        <f>MAX(D5:D1048576)</f>
        <v>5</v>
      </c>
      <c r="F3" s="236">
        <f>SUMIF($E5:$E1048576,"&lt;10",F5:F1048576)</f>
        <v>4154530.9499999997</v>
      </c>
      <c r="G3" s="236">
        <f t="shared" ref="G3:AW3" si="0">SUMIF($E5:$E1048576,"&lt;10",G5:G1048576)</f>
        <v>0</v>
      </c>
      <c r="H3" s="236">
        <f t="shared" si="0"/>
        <v>0</v>
      </c>
      <c r="I3" s="236">
        <f t="shared" si="0"/>
        <v>151855</v>
      </c>
      <c r="J3" s="236">
        <f t="shared" si="0"/>
        <v>143048.29999999999</v>
      </c>
      <c r="K3" s="236">
        <f t="shared" si="0"/>
        <v>248012</v>
      </c>
      <c r="L3" s="236">
        <f t="shared" si="0"/>
        <v>2636149.0499999998</v>
      </c>
      <c r="M3" s="236">
        <f t="shared" si="0"/>
        <v>0</v>
      </c>
      <c r="N3" s="236">
        <f t="shared" si="0"/>
        <v>0</v>
      </c>
      <c r="O3" s="236">
        <f t="shared" si="0"/>
        <v>0</v>
      </c>
      <c r="P3" s="236">
        <f t="shared" si="0"/>
        <v>20113</v>
      </c>
      <c r="Q3" s="236">
        <f t="shared" si="0"/>
        <v>535562.6</v>
      </c>
      <c r="R3" s="236">
        <f t="shared" si="0"/>
        <v>161041</v>
      </c>
      <c r="S3" s="236">
        <f t="shared" si="0"/>
        <v>258750</v>
      </c>
      <c r="T3" s="236">
        <f t="shared" si="0"/>
        <v>0</v>
      </c>
      <c r="U3" s="236">
        <f t="shared" si="0"/>
        <v>0</v>
      </c>
      <c r="V3" s="236">
        <f t="shared" si="0"/>
        <v>0</v>
      </c>
      <c r="W3" s="236">
        <f t="shared" si="0"/>
        <v>0</v>
      </c>
      <c r="X3" s="236">
        <f t="shared" si="0"/>
        <v>0</v>
      </c>
      <c r="Y3" s="236">
        <f t="shared" si="0"/>
        <v>0</v>
      </c>
      <c r="Z3" s="236">
        <f t="shared" si="0"/>
        <v>0</v>
      </c>
      <c r="AA3" s="236">
        <f t="shared" si="0"/>
        <v>0</v>
      </c>
      <c r="AB3" s="236">
        <f t="shared" si="0"/>
        <v>0</v>
      </c>
      <c r="AC3" s="236">
        <f t="shared" si="0"/>
        <v>0</v>
      </c>
      <c r="AD3" s="236">
        <f t="shared" si="0"/>
        <v>0</v>
      </c>
      <c r="AE3" s="236">
        <f t="shared" si="0"/>
        <v>0</v>
      </c>
      <c r="AF3" s="236">
        <f t="shared" si="0"/>
        <v>0</v>
      </c>
      <c r="AG3" s="236">
        <f t="shared" si="0"/>
        <v>0</v>
      </c>
      <c r="AH3" s="236">
        <f t="shared" si="0"/>
        <v>0</v>
      </c>
      <c r="AI3" s="236">
        <f t="shared" si="0"/>
        <v>0</v>
      </c>
      <c r="AJ3" s="236">
        <f t="shared" si="0"/>
        <v>0</v>
      </c>
      <c r="AK3" s="236">
        <f t="shared" si="0"/>
        <v>0</v>
      </c>
      <c r="AL3" s="236">
        <f t="shared" si="0"/>
        <v>0</v>
      </c>
      <c r="AM3" s="236">
        <f t="shared" si="0"/>
        <v>0</v>
      </c>
      <c r="AN3" s="236">
        <f t="shared" si="0"/>
        <v>0</v>
      </c>
      <c r="AO3" s="236">
        <f t="shared" si="0"/>
        <v>0</v>
      </c>
      <c r="AP3" s="236">
        <f t="shared" si="0"/>
        <v>0</v>
      </c>
      <c r="AQ3" s="236">
        <f t="shared" si="0"/>
        <v>0</v>
      </c>
      <c r="AR3" s="236">
        <f t="shared" si="0"/>
        <v>0</v>
      </c>
      <c r="AS3" s="236">
        <f t="shared" si="0"/>
        <v>0</v>
      </c>
      <c r="AT3" s="236">
        <f t="shared" si="0"/>
        <v>0</v>
      </c>
      <c r="AU3" s="236">
        <f t="shared" si="0"/>
        <v>0</v>
      </c>
      <c r="AV3" s="236">
        <f t="shared" si="0"/>
        <v>0</v>
      </c>
      <c r="AW3" s="236">
        <f t="shared" si="0"/>
        <v>0</v>
      </c>
    </row>
    <row r="4" spans="1:49" x14ac:dyDescent="0.3">
      <c r="A4" s="235" t="s">
        <v>173</v>
      </c>
      <c r="B4" s="258">
        <v>1</v>
      </c>
      <c r="C4" s="237" t="s">
        <v>5</v>
      </c>
      <c r="D4" s="238" t="s">
        <v>67</v>
      </c>
      <c r="E4" s="238" t="s">
        <v>171</v>
      </c>
      <c r="F4" s="238" t="s">
        <v>3</v>
      </c>
      <c r="G4" s="238">
        <v>0</v>
      </c>
      <c r="H4" s="238">
        <v>25</v>
      </c>
      <c r="I4" s="238">
        <v>30</v>
      </c>
      <c r="J4" s="238">
        <v>99</v>
      </c>
      <c r="K4" s="238">
        <v>100</v>
      </c>
      <c r="L4" s="238">
        <v>101</v>
      </c>
      <c r="M4" s="238">
        <v>102</v>
      </c>
      <c r="N4" s="238">
        <v>103</v>
      </c>
      <c r="O4" s="238">
        <v>203</v>
      </c>
      <c r="P4" s="238">
        <v>302</v>
      </c>
      <c r="Q4" s="238">
        <v>303</v>
      </c>
      <c r="R4" s="238">
        <v>304</v>
      </c>
      <c r="S4" s="238">
        <v>305</v>
      </c>
      <c r="T4" s="238">
        <v>306</v>
      </c>
      <c r="U4" s="238">
        <v>407</v>
      </c>
      <c r="V4" s="238">
        <v>408</v>
      </c>
      <c r="W4" s="238">
        <v>409</v>
      </c>
      <c r="X4" s="238">
        <v>410</v>
      </c>
      <c r="Y4" s="238">
        <v>415</v>
      </c>
      <c r="Z4" s="238">
        <v>416</v>
      </c>
      <c r="AA4" s="238">
        <v>418</v>
      </c>
      <c r="AB4" s="238">
        <v>419</v>
      </c>
      <c r="AC4" s="238">
        <v>420</v>
      </c>
      <c r="AD4" s="238">
        <v>421</v>
      </c>
      <c r="AE4" s="238">
        <v>422</v>
      </c>
      <c r="AF4" s="238">
        <v>520</v>
      </c>
      <c r="AG4" s="238">
        <v>521</v>
      </c>
      <c r="AH4" s="238">
        <v>522</v>
      </c>
      <c r="AI4" s="238">
        <v>523</v>
      </c>
      <c r="AJ4" s="238">
        <v>524</v>
      </c>
      <c r="AK4" s="238">
        <v>525</v>
      </c>
      <c r="AL4" s="238">
        <v>526</v>
      </c>
      <c r="AM4" s="238">
        <v>527</v>
      </c>
      <c r="AN4" s="238">
        <v>528</v>
      </c>
      <c r="AO4" s="238">
        <v>629</v>
      </c>
      <c r="AP4" s="238">
        <v>630</v>
      </c>
      <c r="AQ4" s="238">
        <v>636</v>
      </c>
      <c r="AR4" s="238">
        <v>637</v>
      </c>
      <c r="AS4" s="238">
        <v>640</v>
      </c>
      <c r="AT4" s="238">
        <v>642</v>
      </c>
      <c r="AU4" s="238">
        <v>743</v>
      </c>
      <c r="AV4" s="238">
        <v>745</v>
      </c>
      <c r="AW4" s="238">
        <v>746</v>
      </c>
    </row>
    <row r="5" spans="1:49" x14ac:dyDescent="0.3">
      <c r="A5" s="235" t="s">
        <v>174</v>
      </c>
      <c r="B5" s="258">
        <v>2</v>
      </c>
      <c r="C5" s="235">
        <v>29</v>
      </c>
      <c r="D5" s="235">
        <v>1</v>
      </c>
      <c r="E5" s="235">
        <v>1</v>
      </c>
      <c r="F5" s="235">
        <v>14.25</v>
      </c>
      <c r="G5" s="235">
        <v>0</v>
      </c>
      <c r="H5" s="235">
        <v>0</v>
      </c>
      <c r="I5" s="235">
        <v>1</v>
      </c>
      <c r="J5" s="235">
        <v>0.8</v>
      </c>
      <c r="K5" s="235">
        <v>1</v>
      </c>
      <c r="L5" s="235">
        <v>5.45</v>
      </c>
      <c r="M5" s="235">
        <v>0</v>
      </c>
      <c r="N5" s="235">
        <v>0</v>
      </c>
      <c r="O5" s="235">
        <v>0</v>
      </c>
      <c r="P5" s="235">
        <v>0</v>
      </c>
      <c r="Q5" s="235">
        <v>4</v>
      </c>
      <c r="R5" s="235">
        <v>1</v>
      </c>
      <c r="S5" s="235">
        <v>1</v>
      </c>
      <c r="T5" s="235">
        <v>0</v>
      </c>
      <c r="U5" s="235">
        <v>0</v>
      </c>
      <c r="V5" s="235">
        <v>0</v>
      </c>
      <c r="W5" s="235">
        <v>0</v>
      </c>
      <c r="X5" s="235">
        <v>0</v>
      </c>
      <c r="Y5" s="235">
        <v>0</v>
      </c>
      <c r="Z5" s="235">
        <v>0</v>
      </c>
      <c r="AA5" s="235">
        <v>0</v>
      </c>
      <c r="AB5" s="235">
        <v>0</v>
      </c>
      <c r="AC5" s="235">
        <v>0</v>
      </c>
      <c r="AD5" s="235">
        <v>0</v>
      </c>
      <c r="AE5" s="235">
        <v>0</v>
      </c>
      <c r="AF5" s="235">
        <v>0</v>
      </c>
      <c r="AG5" s="235">
        <v>0</v>
      </c>
      <c r="AH5" s="235">
        <v>0</v>
      </c>
      <c r="AI5" s="235">
        <v>0</v>
      </c>
      <c r="AJ5" s="235">
        <v>0</v>
      </c>
      <c r="AK5" s="235">
        <v>0</v>
      </c>
      <c r="AL5" s="235">
        <v>0</v>
      </c>
      <c r="AM5" s="235">
        <v>0</v>
      </c>
      <c r="AN5" s="235">
        <v>0</v>
      </c>
      <c r="AO5" s="235">
        <v>0</v>
      </c>
      <c r="AP5" s="235">
        <v>0</v>
      </c>
      <c r="AQ5" s="235">
        <v>0</v>
      </c>
      <c r="AR5" s="235">
        <v>0</v>
      </c>
      <c r="AS5" s="235">
        <v>0</v>
      </c>
      <c r="AT5" s="235">
        <v>0</v>
      </c>
      <c r="AU5" s="235">
        <v>0</v>
      </c>
      <c r="AV5" s="235">
        <v>0</v>
      </c>
      <c r="AW5" s="235">
        <v>0</v>
      </c>
    </row>
    <row r="6" spans="1:49" x14ac:dyDescent="0.3">
      <c r="A6" s="235" t="s">
        <v>175</v>
      </c>
      <c r="B6" s="258">
        <v>3</v>
      </c>
      <c r="C6" s="235">
        <v>29</v>
      </c>
      <c r="D6" s="235">
        <v>1</v>
      </c>
      <c r="E6" s="235">
        <v>2</v>
      </c>
      <c r="F6" s="235">
        <v>2380.8000000000002</v>
      </c>
      <c r="G6" s="235">
        <v>0</v>
      </c>
      <c r="H6" s="235">
        <v>0</v>
      </c>
      <c r="I6" s="235">
        <v>176</v>
      </c>
      <c r="J6" s="235">
        <v>140.80000000000001</v>
      </c>
      <c r="K6" s="235">
        <v>152</v>
      </c>
      <c r="L6" s="235">
        <v>920</v>
      </c>
      <c r="M6" s="235">
        <v>0</v>
      </c>
      <c r="N6" s="235">
        <v>0</v>
      </c>
      <c r="O6" s="235">
        <v>0</v>
      </c>
      <c r="P6" s="235">
        <v>0</v>
      </c>
      <c r="Q6" s="235">
        <v>648</v>
      </c>
      <c r="R6" s="235">
        <v>168</v>
      </c>
      <c r="S6" s="235">
        <v>176</v>
      </c>
      <c r="T6" s="235">
        <v>0</v>
      </c>
      <c r="U6" s="235">
        <v>0</v>
      </c>
      <c r="V6" s="235">
        <v>0</v>
      </c>
      <c r="W6" s="235">
        <v>0</v>
      </c>
      <c r="X6" s="235">
        <v>0</v>
      </c>
      <c r="Y6" s="235">
        <v>0</v>
      </c>
      <c r="Z6" s="235">
        <v>0</v>
      </c>
      <c r="AA6" s="235">
        <v>0</v>
      </c>
      <c r="AB6" s="235">
        <v>0</v>
      </c>
      <c r="AC6" s="235">
        <v>0</v>
      </c>
      <c r="AD6" s="235">
        <v>0</v>
      </c>
      <c r="AE6" s="235">
        <v>0</v>
      </c>
      <c r="AF6" s="235">
        <v>0</v>
      </c>
      <c r="AG6" s="235">
        <v>0</v>
      </c>
      <c r="AH6" s="235">
        <v>0</v>
      </c>
      <c r="AI6" s="235">
        <v>0</v>
      </c>
      <c r="AJ6" s="235">
        <v>0</v>
      </c>
      <c r="AK6" s="235">
        <v>0</v>
      </c>
      <c r="AL6" s="235">
        <v>0</v>
      </c>
      <c r="AM6" s="235">
        <v>0</v>
      </c>
      <c r="AN6" s="235">
        <v>0</v>
      </c>
      <c r="AO6" s="235">
        <v>0</v>
      </c>
      <c r="AP6" s="235">
        <v>0</v>
      </c>
      <c r="AQ6" s="235">
        <v>0</v>
      </c>
      <c r="AR6" s="235">
        <v>0</v>
      </c>
      <c r="AS6" s="235">
        <v>0</v>
      </c>
      <c r="AT6" s="235">
        <v>0</v>
      </c>
      <c r="AU6" s="235">
        <v>0</v>
      </c>
      <c r="AV6" s="235">
        <v>0</v>
      </c>
      <c r="AW6" s="235">
        <v>0</v>
      </c>
    </row>
    <row r="7" spans="1:49" x14ac:dyDescent="0.3">
      <c r="A7" s="235" t="s">
        <v>176</v>
      </c>
      <c r="B7" s="258">
        <v>4</v>
      </c>
      <c r="C7" s="235">
        <v>29</v>
      </c>
      <c r="D7" s="235">
        <v>1</v>
      </c>
      <c r="E7" s="235">
        <v>3</v>
      </c>
      <c r="F7" s="235">
        <v>1.5</v>
      </c>
      <c r="G7" s="235">
        <v>0</v>
      </c>
      <c r="H7" s="235">
        <v>0</v>
      </c>
      <c r="I7" s="235">
        <v>0</v>
      </c>
      <c r="J7" s="235">
        <v>1.5</v>
      </c>
      <c r="K7" s="235">
        <v>0</v>
      </c>
      <c r="L7" s="235">
        <v>0</v>
      </c>
      <c r="M7" s="235">
        <v>0</v>
      </c>
      <c r="N7" s="235">
        <v>0</v>
      </c>
      <c r="O7" s="235">
        <v>0</v>
      </c>
      <c r="P7" s="235">
        <v>0</v>
      </c>
      <c r="Q7" s="235">
        <v>0</v>
      </c>
      <c r="R7" s="235">
        <v>0</v>
      </c>
      <c r="S7" s="235">
        <v>0</v>
      </c>
      <c r="T7" s="235">
        <v>0</v>
      </c>
      <c r="U7" s="235">
        <v>0</v>
      </c>
      <c r="V7" s="235">
        <v>0</v>
      </c>
      <c r="W7" s="235">
        <v>0</v>
      </c>
      <c r="X7" s="235">
        <v>0</v>
      </c>
      <c r="Y7" s="235">
        <v>0</v>
      </c>
      <c r="Z7" s="235">
        <v>0</v>
      </c>
      <c r="AA7" s="235">
        <v>0</v>
      </c>
      <c r="AB7" s="235">
        <v>0</v>
      </c>
      <c r="AC7" s="235">
        <v>0</v>
      </c>
      <c r="AD7" s="235">
        <v>0</v>
      </c>
      <c r="AE7" s="235">
        <v>0</v>
      </c>
      <c r="AF7" s="235">
        <v>0</v>
      </c>
      <c r="AG7" s="235">
        <v>0</v>
      </c>
      <c r="AH7" s="235">
        <v>0</v>
      </c>
      <c r="AI7" s="235">
        <v>0</v>
      </c>
      <c r="AJ7" s="235">
        <v>0</v>
      </c>
      <c r="AK7" s="235">
        <v>0</v>
      </c>
      <c r="AL7" s="235">
        <v>0</v>
      </c>
      <c r="AM7" s="235">
        <v>0</v>
      </c>
      <c r="AN7" s="235">
        <v>0</v>
      </c>
      <c r="AO7" s="235">
        <v>0</v>
      </c>
      <c r="AP7" s="235">
        <v>0</v>
      </c>
      <c r="AQ7" s="235">
        <v>0</v>
      </c>
      <c r="AR7" s="235">
        <v>0</v>
      </c>
      <c r="AS7" s="235">
        <v>0</v>
      </c>
      <c r="AT7" s="235">
        <v>0</v>
      </c>
      <c r="AU7" s="235">
        <v>0</v>
      </c>
      <c r="AV7" s="235">
        <v>0</v>
      </c>
      <c r="AW7" s="235">
        <v>0</v>
      </c>
    </row>
    <row r="8" spans="1:49" x14ac:dyDescent="0.3">
      <c r="A8" s="235" t="s">
        <v>177</v>
      </c>
      <c r="B8" s="258">
        <v>5</v>
      </c>
      <c r="C8" s="235">
        <v>29</v>
      </c>
      <c r="D8" s="235">
        <v>1</v>
      </c>
      <c r="E8" s="235">
        <v>4</v>
      </c>
      <c r="F8" s="235">
        <v>100</v>
      </c>
      <c r="G8" s="235">
        <v>0</v>
      </c>
      <c r="H8" s="235">
        <v>0</v>
      </c>
      <c r="I8" s="235">
        <v>0</v>
      </c>
      <c r="J8" s="235">
        <v>0</v>
      </c>
      <c r="K8" s="235">
        <v>20</v>
      </c>
      <c r="L8" s="235">
        <v>80</v>
      </c>
      <c r="M8" s="235">
        <v>0</v>
      </c>
      <c r="N8" s="235">
        <v>0</v>
      </c>
      <c r="O8" s="235">
        <v>0</v>
      </c>
      <c r="P8" s="235">
        <v>0</v>
      </c>
      <c r="Q8" s="235">
        <v>0</v>
      </c>
      <c r="R8" s="235">
        <v>0</v>
      </c>
      <c r="S8" s="235">
        <v>0</v>
      </c>
      <c r="T8" s="235">
        <v>0</v>
      </c>
      <c r="U8" s="235">
        <v>0</v>
      </c>
      <c r="V8" s="235">
        <v>0</v>
      </c>
      <c r="W8" s="235">
        <v>0</v>
      </c>
      <c r="X8" s="235">
        <v>0</v>
      </c>
      <c r="Y8" s="235">
        <v>0</v>
      </c>
      <c r="Z8" s="235">
        <v>0</v>
      </c>
      <c r="AA8" s="235">
        <v>0</v>
      </c>
      <c r="AB8" s="235">
        <v>0</v>
      </c>
      <c r="AC8" s="235">
        <v>0</v>
      </c>
      <c r="AD8" s="235">
        <v>0</v>
      </c>
      <c r="AE8" s="235">
        <v>0</v>
      </c>
      <c r="AF8" s="235">
        <v>0</v>
      </c>
      <c r="AG8" s="235">
        <v>0</v>
      </c>
      <c r="AH8" s="235">
        <v>0</v>
      </c>
      <c r="AI8" s="235">
        <v>0</v>
      </c>
      <c r="AJ8" s="235">
        <v>0</v>
      </c>
      <c r="AK8" s="235">
        <v>0</v>
      </c>
      <c r="AL8" s="235">
        <v>0</v>
      </c>
      <c r="AM8" s="235">
        <v>0</v>
      </c>
      <c r="AN8" s="235">
        <v>0</v>
      </c>
      <c r="AO8" s="235">
        <v>0</v>
      </c>
      <c r="AP8" s="235">
        <v>0</v>
      </c>
      <c r="AQ8" s="235">
        <v>0</v>
      </c>
      <c r="AR8" s="235">
        <v>0</v>
      </c>
      <c r="AS8" s="235">
        <v>0</v>
      </c>
      <c r="AT8" s="235">
        <v>0</v>
      </c>
      <c r="AU8" s="235">
        <v>0</v>
      </c>
      <c r="AV8" s="235">
        <v>0</v>
      </c>
      <c r="AW8" s="235">
        <v>0</v>
      </c>
    </row>
    <row r="9" spans="1:49" x14ac:dyDescent="0.3">
      <c r="A9" s="235" t="s">
        <v>178</v>
      </c>
      <c r="B9" s="258">
        <v>6</v>
      </c>
      <c r="C9" s="235">
        <v>29</v>
      </c>
      <c r="D9" s="235">
        <v>1</v>
      </c>
      <c r="E9" s="235">
        <v>6</v>
      </c>
      <c r="F9" s="235">
        <v>802210</v>
      </c>
      <c r="G9" s="235">
        <v>0</v>
      </c>
      <c r="H9" s="235">
        <v>0</v>
      </c>
      <c r="I9" s="235">
        <v>29110</v>
      </c>
      <c r="J9" s="235">
        <v>26692</v>
      </c>
      <c r="K9" s="235">
        <v>50679</v>
      </c>
      <c r="L9" s="235">
        <v>504243</v>
      </c>
      <c r="M9" s="235">
        <v>0</v>
      </c>
      <c r="N9" s="235">
        <v>0</v>
      </c>
      <c r="O9" s="235">
        <v>0</v>
      </c>
      <c r="P9" s="235">
        <v>0</v>
      </c>
      <c r="Q9" s="235">
        <v>112267</v>
      </c>
      <c r="R9" s="235">
        <v>31949</v>
      </c>
      <c r="S9" s="235">
        <v>47270</v>
      </c>
      <c r="T9" s="235">
        <v>0</v>
      </c>
      <c r="U9" s="235">
        <v>0</v>
      </c>
      <c r="V9" s="235">
        <v>0</v>
      </c>
      <c r="W9" s="235">
        <v>0</v>
      </c>
      <c r="X9" s="235">
        <v>0</v>
      </c>
      <c r="Y9" s="235">
        <v>0</v>
      </c>
      <c r="Z9" s="235">
        <v>0</v>
      </c>
      <c r="AA9" s="235">
        <v>0</v>
      </c>
      <c r="AB9" s="235">
        <v>0</v>
      </c>
      <c r="AC9" s="235">
        <v>0</v>
      </c>
      <c r="AD9" s="235">
        <v>0</v>
      </c>
      <c r="AE9" s="235">
        <v>0</v>
      </c>
      <c r="AF9" s="235">
        <v>0</v>
      </c>
      <c r="AG9" s="235">
        <v>0</v>
      </c>
      <c r="AH9" s="235">
        <v>0</v>
      </c>
      <c r="AI9" s="235">
        <v>0</v>
      </c>
      <c r="AJ9" s="235">
        <v>0</v>
      </c>
      <c r="AK9" s="235">
        <v>0</v>
      </c>
      <c r="AL9" s="235">
        <v>0</v>
      </c>
      <c r="AM9" s="235">
        <v>0</v>
      </c>
      <c r="AN9" s="235">
        <v>0</v>
      </c>
      <c r="AO9" s="235">
        <v>0</v>
      </c>
      <c r="AP9" s="235">
        <v>0</v>
      </c>
      <c r="AQ9" s="235">
        <v>0</v>
      </c>
      <c r="AR9" s="235">
        <v>0</v>
      </c>
      <c r="AS9" s="235">
        <v>0</v>
      </c>
      <c r="AT9" s="235">
        <v>0</v>
      </c>
      <c r="AU9" s="235">
        <v>0</v>
      </c>
      <c r="AV9" s="235">
        <v>0</v>
      </c>
      <c r="AW9" s="235">
        <v>0</v>
      </c>
    </row>
    <row r="10" spans="1:49" x14ac:dyDescent="0.3">
      <c r="A10" s="235" t="s">
        <v>179</v>
      </c>
      <c r="B10" s="258">
        <v>7</v>
      </c>
      <c r="C10" s="235">
        <v>29</v>
      </c>
      <c r="D10" s="235">
        <v>1</v>
      </c>
      <c r="E10" s="235">
        <v>10</v>
      </c>
      <c r="F10" s="235">
        <v>13500</v>
      </c>
      <c r="G10" s="235">
        <v>13500</v>
      </c>
      <c r="H10" s="235">
        <v>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0</v>
      </c>
      <c r="Q10" s="235">
        <v>0</v>
      </c>
      <c r="R10" s="235">
        <v>0</v>
      </c>
      <c r="S10" s="235">
        <v>0</v>
      </c>
      <c r="T10" s="235">
        <v>0</v>
      </c>
      <c r="U10" s="235">
        <v>0</v>
      </c>
      <c r="V10" s="235">
        <v>0</v>
      </c>
      <c r="W10" s="235">
        <v>0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0</v>
      </c>
      <c r="AO10" s="235">
        <v>0</v>
      </c>
      <c r="AP10" s="235">
        <v>0</v>
      </c>
      <c r="AQ10" s="235">
        <v>0</v>
      </c>
      <c r="AR10" s="235">
        <v>0</v>
      </c>
      <c r="AS10" s="235">
        <v>0</v>
      </c>
      <c r="AT10" s="235">
        <v>0</v>
      </c>
      <c r="AU10" s="235">
        <v>0</v>
      </c>
      <c r="AV10" s="235">
        <v>0</v>
      </c>
      <c r="AW10" s="235">
        <v>0</v>
      </c>
    </row>
    <row r="11" spans="1:49" x14ac:dyDescent="0.3">
      <c r="A11" s="235" t="s">
        <v>180</v>
      </c>
      <c r="B11" s="258">
        <v>8</v>
      </c>
      <c r="C11" s="235">
        <v>29</v>
      </c>
      <c r="D11" s="235">
        <v>1</v>
      </c>
      <c r="E11" s="235">
        <v>11</v>
      </c>
      <c r="F11" s="235">
        <v>2613.1866372473964</v>
      </c>
      <c r="G11" s="235">
        <v>1779.8533039140632</v>
      </c>
      <c r="H11" s="235">
        <v>833.33333333333337</v>
      </c>
      <c r="I11" s="235">
        <v>0</v>
      </c>
      <c r="J11" s="235">
        <v>0</v>
      </c>
      <c r="K11" s="235">
        <v>0</v>
      </c>
      <c r="L11" s="235">
        <v>0</v>
      </c>
      <c r="M11" s="235">
        <v>0</v>
      </c>
      <c r="N11" s="235">
        <v>0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0</v>
      </c>
      <c r="Y11" s="235">
        <v>0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0</v>
      </c>
      <c r="AL11" s="235">
        <v>0</v>
      </c>
      <c r="AM11" s="235">
        <v>0</v>
      </c>
      <c r="AN11" s="235">
        <v>0</v>
      </c>
      <c r="AO11" s="235">
        <v>0</v>
      </c>
      <c r="AP11" s="235">
        <v>0</v>
      </c>
      <c r="AQ11" s="235">
        <v>0</v>
      </c>
      <c r="AR11" s="235">
        <v>0</v>
      </c>
      <c r="AS11" s="235">
        <v>0</v>
      </c>
      <c r="AT11" s="235">
        <v>0</v>
      </c>
      <c r="AU11" s="235">
        <v>0</v>
      </c>
      <c r="AV11" s="235">
        <v>0</v>
      </c>
      <c r="AW11" s="235">
        <v>0</v>
      </c>
    </row>
    <row r="12" spans="1:49" x14ac:dyDescent="0.3">
      <c r="A12" s="235" t="s">
        <v>181</v>
      </c>
      <c r="B12" s="258">
        <v>9</v>
      </c>
      <c r="C12" s="235">
        <v>29</v>
      </c>
      <c r="D12" s="235">
        <v>2</v>
      </c>
      <c r="E12" s="235">
        <v>1</v>
      </c>
      <c r="F12" s="235">
        <v>14.25</v>
      </c>
      <c r="G12" s="235">
        <v>0</v>
      </c>
      <c r="H12" s="235">
        <v>0</v>
      </c>
      <c r="I12" s="235">
        <v>1</v>
      </c>
      <c r="J12" s="235">
        <v>0.8</v>
      </c>
      <c r="K12" s="235">
        <v>1</v>
      </c>
      <c r="L12" s="235">
        <v>5.45</v>
      </c>
      <c r="M12" s="235">
        <v>0</v>
      </c>
      <c r="N12" s="235">
        <v>0</v>
      </c>
      <c r="O12" s="235">
        <v>0</v>
      </c>
      <c r="P12" s="235">
        <v>0</v>
      </c>
      <c r="Q12" s="235">
        <v>4</v>
      </c>
      <c r="R12" s="235">
        <v>1</v>
      </c>
      <c r="S12" s="235">
        <v>1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235">
        <v>0</v>
      </c>
      <c r="AP12" s="235">
        <v>0</v>
      </c>
      <c r="AQ12" s="235">
        <v>0</v>
      </c>
      <c r="AR12" s="235">
        <v>0</v>
      </c>
      <c r="AS12" s="235">
        <v>0</v>
      </c>
      <c r="AT12" s="235">
        <v>0</v>
      </c>
      <c r="AU12" s="235">
        <v>0</v>
      </c>
      <c r="AV12" s="235">
        <v>0</v>
      </c>
      <c r="AW12" s="235">
        <v>0</v>
      </c>
    </row>
    <row r="13" spans="1:49" x14ac:dyDescent="0.3">
      <c r="A13" s="235" t="s">
        <v>182</v>
      </c>
      <c r="B13" s="258">
        <v>10</v>
      </c>
      <c r="C13" s="235">
        <v>29</v>
      </c>
      <c r="D13" s="235">
        <v>2</v>
      </c>
      <c r="E13" s="235">
        <v>2</v>
      </c>
      <c r="F13" s="235">
        <v>2144</v>
      </c>
      <c r="G13" s="235">
        <v>0</v>
      </c>
      <c r="H13" s="235">
        <v>0</v>
      </c>
      <c r="I13" s="235">
        <v>152</v>
      </c>
      <c r="J13" s="235">
        <v>128</v>
      </c>
      <c r="K13" s="235">
        <v>160</v>
      </c>
      <c r="L13" s="235">
        <v>808</v>
      </c>
      <c r="M13" s="235">
        <v>0</v>
      </c>
      <c r="N13" s="235">
        <v>0</v>
      </c>
      <c r="O13" s="235">
        <v>0</v>
      </c>
      <c r="P13" s="235">
        <v>0</v>
      </c>
      <c r="Q13" s="235">
        <v>576</v>
      </c>
      <c r="R13" s="235">
        <v>160</v>
      </c>
      <c r="S13" s="235">
        <v>160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0</v>
      </c>
      <c r="Z13" s="235">
        <v>0</v>
      </c>
      <c r="AA13" s="235">
        <v>0</v>
      </c>
      <c r="AB13" s="235">
        <v>0</v>
      </c>
      <c r="AC13" s="235">
        <v>0</v>
      </c>
      <c r="AD13" s="235">
        <v>0</v>
      </c>
      <c r="AE13" s="235">
        <v>0</v>
      </c>
      <c r="AF13" s="235">
        <v>0</v>
      </c>
      <c r="AG13" s="235">
        <v>0</v>
      </c>
      <c r="AH13" s="235">
        <v>0</v>
      </c>
      <c r="AI13" s="235">
        <v>0</v>
      </c>
      <c r="AJ13" s="235">
        <v>0</v>
      </c>
      <c r="AK13" s="235">
        <v>0</v>
      </c>
      <c r="AL13" s="235">
        <v>0</v>
      </c>
      <c r="AM13" s="235">
        <v>0</v>
      </c>
      <c r="AN13" s="235">
        <v>0</v>
      </c>
      <c r="AO13" s="235">
        <v>0</v>
      </c>
      <c r="AP13" s="235">
        <v>0</v>
      </c>
      <c r="AQ13" s="235">
        <v>0</v>
      </c>
      <c r="AR13" s="235">
        <v>0</v>
      </c>
      <c r="AS13" s="235">
        <v>0</v>
      </c>
      <c r="AT13" s="235">
        <v>0</v>
      </c>
      <c r="AU13" s="235">
        <v>0</v>
      </c>
      <c r="AV13" s="235">
        <v>0</v>
      </c>
      <c r="AW13" s="235">
        <v>0</v>
      </c>
    </row>
    <row r="14" spans="1:49" x14ac:dyDescent="0.3">
      <c r="A14" s="235" t="s">
        <v>183</v>
      </c>
      <c r="B14" s="258">
        <v>11</v>
      </c>
      <c r="C14" s="235">
        <v>29</v>
      </c>
      <c r="D14" s="235">
        <v>2</v>
      </c>
      <c r="E14" s="235">
        <v>3</v>
      </c>
      <c r="F14" s="235">
        <v>5.5</v>
      </c>
      <c r="G14" s="235">
        <v>0</v>
      </c>
      <c r="H14" s="235">
        <v>0</v>
      </c>
      <c r="I14" s="235">
        <v>0</v>
      </c>
      <c r="J14" s="235">
        <v>0</v>
      </c>
      <c r="K14" s="235">
        <v>0</v>
      </c>
      <c r="L14" s="235">
        <v>5.5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0</v>
      </c>
      <c r="AO14" s="235">
        <v>0</v>
      </c>
      <c r="AP14" s="235">
        <v>0</v>
      </c>
      <c r="AQ14" s="235">
        <v>0</v>
      </c>
      <c r="AR14" s="235">
        <v>0</v>
      </c>
      <c r="AS14" s="235">
        <v>0</v>
      </c>
      <c r="AT14" s="235">
        <v>0</v>
      </c>
      <c r="AU14" s="235">
        <v>0</v>
      </c>
      <c r="AV14" s="235">
        <v>0</v>
      </c>
      <c r="AW14" s="235">
        <v>0</v>
      </c>
    </row>
    <row r="15" spans="1:49" x14ac:dyDescent="0.3">
      <c r="A15" s="235" t="s">
        <v>184</v>
      </c>
      <c r="B15" s="258">
        <v>12</v>
      </c>
      <c r="C15" s="235">
        <v>29</v>
      </c>
      <c r="D15" s="235">
        <v>2</v>
      </c>
      <c r="E15" s="235">
        <v>4</v>
      </c>
      <c r="F15" s="235">
        <v>88.5</v>
      </c>
      <c r="G15" s="235">
        <v>0</v>
      </c>
      <c r="H15" s="235">
        <v>0</v>
      </c>
      <c r="I15" s="235">
        <v>0</v>
      </c>
      <c r="J15" s="235">
        <v>0</v>
      </c>
      <c r="K15" s="235">
        <v>17.5</v>
      </c>
      <c r="L15" s="235">
        <v>71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5">
        <v>0</v>
      </c>
      <c r="AE15" s="235">
        <v>0</v>
      </c>
      <c r="AF15" s="235">
        <v>0</v>
      </c>
      <c r="AG15" s="235">
        <v>0</v>
      </c>
      <c r="AH15" s="235">
        <v>0</v>
      </c>
      <c r="AI15" s="235">
        <v>0</v>
      </c>
      <c r="AJ15" s="235">
        <v>0</v>
      </c>
      <c r="AK15" s="235">
        <v>0</v>
      </c>
      <c r="AL15" s="235">
        <v>0</v>
      </c>
      <c r="AM15" s="235">
        <v>0</v>
      </c>
      <c r="AN15" s="235">
        <v>0</v>
      </c>
      <c r="AO15" s="235">
        <v>0</v>
      </c>
      <c r="AP15" s="235">
        <v>0</v>
      </c>
      <c r="AQ15" s="235">
        <v>0</v>
      </c>
      <c r="AR15" s="235">
        <v>0</v>
      </c>
      <c r="AS15" s="235">
        <v>0</v>
      </c>
      <c r="AT15" s="235">
        <v>0</v>
      </c>
      <c r="AU15" s="235">
        <v>0</v>
      </c>
      <c r="AV15" s="235">
        <v>0</v>
      </c>
      <c r="AW15" s="235">
        <v>0</v>
      </c>
    </row>
    <row r="16" spans="1:49" x14ac:dyDescent="0.3">
      <c r="A16" s="235" t="s">
        <v>172</v>
      </c>
      <c r="B16" s="258">
        <v>2017</v>
      </c>
      <c r="C16" s="235">
        <v>29</v>
      </c>
      <c r="D16" s="235">
        <v>2</v>
      </c>
      <c r="E16" s="235">
        <v>6</v>
      </c>
      <c r="F16" s="235">
        <v>821988</v>
      </c>
      <c r="G16" s="235">
        <v>0</v>
      </c>
      <c r="H16" s="235">
        <v>0</v>
      </c>
      <c r="I16" s="235">
        <v>30167</v>
      </c>
      <c r="J16" s="235">
        <v>26068</v>
      </c>
      <c r="K16" s="235">
        <v>48787</v>
      </c>
      <c r="L16" s="235">
        <v>521894</v>
      </c>
      <c r="M16" s="235">
        <v>0</v>
      </c>
      <c r="N16" s="235">
        <v>0</v>
      </c>
      <c r="O16" s="235">
        <v>0</v>
      </c>
      <c r="P16" s="235">
        <v>0</v>
      </c>
      <c r="Q16" s="235">
        <v>111842</v>
      </c>
      <c r="R16" s="235">
        <v>31960</v>
      </c>
      <c r="S16" s="235">
        <v>51270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0</v>
      </c>
      <c r="AH16" s="235">
        <v>0</v>
      </c>
      <c r="AI16" s="235">
        <v>0</v>
      </c>
      <c r="AJ16" s="235">
        <v>0</v>
      </c>
      <c r="AK16" s="235">
        <v>0</v>
      </c>
      <c r="AL16" s="235">
        <v>0</v>
      </c>
      <c r="AM16" s="235">
        <v>0</v>
      </c>
      <c r="AN16" s="235">
        <v>0</v>
      </c>
      <c r="AO16" s="235">
        <v>0</v>
      </c>
      <c r="AP16" s="235">
        <v>0</v>
      </c>
      <c r="AQ16" s="235">
        <v>0</v>
      </c>
      <c r="AR16" s="235">
        <v>0</v>
      </c>
      <c r="AS16" s="235">
        <v>0</v>
      </c>
      <c r="AT16" s="235">
        <v>0</v>
      </c>
      <c r="AU16" s="235">
        <v>0</v>
      </c>
      <c r="AV16" s="235">
        <v>0</v>
      </c>
      <c r="AW16" s="235">
        <v>0</v>
      </c>
    </row>
    <row r="17" spans="3:49" x14ac:dyDescent="0.3">
      <c r="C17" s="235">
        <v>29</v>
      </c>
      <c r="D17" s="235">
        <v>2</v>
      </c>
      <c r="E17" s="235">
        <v>9</v>
      </c>
      <c r="F17" s="235">
        <v>44675</v>
      </c>
      <c r="G17" s="235">
        <v>0</v>
      </c>
      <c r="H17" s="235">
        <v>0</v>
      </c>
      <c r="I17" s="235">
        <v>1100</v>
      </c>
      <c r="J17" s="235">
        <v>0</v>
      </c>
      <c r="K17" s="235">
        <v>0</v>
      </c>
      <c r="L17" s="235">
        <v>39575</v>
      </c>
      <c r="M17" s="235">
        <v>0</v>
      </c>
      <c r="N17" s="235">
        <v>0</v>
      </c>
      <c r="O17" s="235">
        <v>0</v>
      </c>
      <c r="P17" s="235">
        <v>0</v>
      </c>
      <c r="Q17" s="235">
        <v>0</v>
      </c>
      <c r="R17" s="235">
        <v>0</v>
      </c>
      <c r="S17" s="235">
        <v>4000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0</v>
      </c>
      <c r="AO17" s="235">
        <v>0</v>
      </c>
      <c r="AP17" s="235">
        <v>0</v>
      </c>
      <c r="AQ17" s="235">
        <v>0</v>
      </c>
      <c r="AR17" s="235">
        <v>0</v>
      </c>
      <c r="AS17" s="235">
        <v>0</v>
      </c>
      <c r="AT17" s="235">
        <v>0</v>
      </c>
      <c r="AU17" s="235">
        <v>0</v>
      </c>
      <c r="AV17" s="235">
        <v>0</v>
      </c>
      <c r="AW17" s="235">
        <v>0</v>
      </c>
    </row>
    <row r="18" spans="3:49" x14ac:dyDescent="0.3">
      <c r="C18" s="235">
        <v>29</v>
      </c>
      <c r="D18" s="235">
        <v>2</v>
      </c>
      <c r="E18" s="235">
        <v>11</v>
      </c>
      <c r="F18" s="235">
        <v>2613.1866372473964</v>
      </c>
      <c r="G18" s="235">
        <v>1779.8533039140632</v>
      </c>
      <c r="H18" s="235">
        <v>833.33333333333337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0</v>
      </c>
      <c r="AO18" s="235">
        <v>0</v>
      </c>
      <c r="AP18" s="235">
        <v>0</v>
      </c>
      <c r="AQ18" s="235">
        <v>0</v>
      </c>
      <c r="AR18" s="235">
        <v>0</v>
      </c>
      <c r="AS18" s="235">
        <v>0</v>
      </c>
      <c r="AT18" s="235">
        <v>0</v>
      </c>
      <c r="AU18" s="235">
        <v>0</v>
      </c>
      <c r="AV18" s="235">
        <v>0</v>
      </c>
      <c r="AW18" s="235">
        <v>0</v>
      </c>
    </row>
    <row r="19" spans="3:49" x14ac:dyDescent="0.3">
      <c r="C19" s="235">
        <v>29</v>
      </c>
      <c r="D19" s="235">
        <v>3</v>
      </c>
      <c r="E19" s="235">
        <v>1</v>
      </c>
      <c r="F19" s="235">
        <v>13.850000000000001</v>
      </c>
      <c r="G19" s="235">
        <v>0</v>
      </c>
      <c r="H19" s="235">
        <v>0</v>
      </c>
      <c r="I19" s="235">
        <v>1</v>
      </c>
      <c r="J19" s="235">
        <v>0.8</v>
      </c>
      <c r="K19" s="235">
        <v>1</v>
      </c>
      <c r="L19" s="235">
        <v>5.0500000000000007</v>
      </c>
      <c r="M19" s="235">
        <v>0</v>
      </c>
      <c r="N19" s="235">
        <v>0</v>
      </c>
      <c r="O19" s="235">
        <v>0</v>
      </c>
      <c r="P19" s="235">
        <v>0</v>
      </c>
      <c r="Q19" s="235">
        <v>4</v>
      </c>
      <c r="R19" s="235">
        <v>1</v>
      </c>
      <c r="S19" s="235">
        <v>1</v>
      </c>
      <c r="T19" s="235">
        <v>0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35">
        <v>0</v>
      </c>
      <c r="AM19" s="235">
        <v>0</v>
      </c>
      <c r="AN19" s="235">
        <v>0</v>
      </c>
      <c r="AO19" s="235">
        <v>0</v>
      </c>
      <c r="AP19" s="235">
        <v>0</v>
      </c>
      <c r="AQ19" s="235">
        <v>0</v>
      </c>
      <c r="AR19" s="235">
        <v>0</v>
      </c>
      <c r="AS19" s="235">
        <v>0</v>
      </c>
      <c r="AT19" s="235">
        <v>0</v>
      </c>
      <c r="AU19" s="235">
        <v>0</v>
      </c>
      <c r="AV19" s="235">
        <v>0</v>
      </c>
      <c r="AW19" s="235">
        <v>0</v>
      </c>
    </row>
    <row r="20" spans="3:49" x14ac:dyDescent="0.3">
      <c r="C20" s="235">
        <v>29</v>
      </c>
      <c r="D20" s="235">
        <v>3</v>
      </c>
      <c r="E20" s="235">
        <v>2</v>
      </c>
      <c r="F20" s="235">
        <v>2179.1999999999998</v>
      </c>
      <c r="G20" s="235">
        <v>0</v>
      </c>
      <c r="H20" s="235">
        <v>0</v>
      </c>
      <c r="I20" s="235">
        <v>184</v>
      </c>
      <c r="J20" s="235">
        <v>115.2</v>
      </c>
      <c r="K20" s="235">
        <v>144</v>
      </c>
      <c r="L20" s="235">
        <v>768</v>
      </c>
      <c r="M20" s="235">
        <v>0</v>
      </c>
      <c r="N20" s="235">
        <v>0</v>
      </c>
      <c r="O20" s="235">
        <v>0</v>
      </c>
      <c r="P20" s="235">
        <v>0</v>
      </c>
      <c r="Q20" s="235">
        <v>668</v>
      </c>
      <c r="R20" s="235">
        <v>124</v>
      </c>
      <c r="S20" s="235">
        <v>176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0</v>
      </c>
      <c r="AB20" s="235">
        <v>0</v>
      </c>
      <c r="AC20" s="235">
        <v>0</v>
      </c>
      <c r="AD20" s="235">
        <v>0</v>
      </c>
      <c r="AE20" s="235">
        <v>0</v>
      </c>
      <c r="AF20" s="235">
        <v>0</v>
      </c>
      <c r="AG20" s="235">
        <v>0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5">
        <v>0</v>
      </c>
      <c r="AO20" s="235">
        <v>0</v>
      </c>
      <c r="AP20" s="235">
        <v>0</v>
      </c>
      <c r="AQ20" s="235">
        <v>0</v>
      </c>
      <c r="AR20" s="235">
        <v>0</v>
      </c>
      <c r="AS20" s="235">
        <v>0</v>
      </c>
      <c r="AT20" s="235">
        <v>0</v>
      </c>
      <c r="AU20" s="235">
        <v>0</v>
      </c>
      <c r="AV20" s="235">
        <v>0</v>
      </c>
      <c r="AW20" s="235">
        <v>0</v>
      </c>
    </row>
    <row r="21" spans="3:49" x14ac:dyDescent="0.3">
      <c r="C21" s="235">
        <v>29</v>
      </c>
      <c r="D21" s="235">
        <v>3</v>
      </c>
      <c r="E21" s="235">
        <v>4</v>
      </c>
      <c r="F21" s="235">
        <v>111.5</v>
      </c>
      <c r="G21" s="235">
        <v>0</v>
      </c>
      <c r="H21" s="235">
        <v>0</v>
      </c>
      <c r="I21" s="235">
        <v>0</v>
      </c>
      <c r="J21" s="235">
        <v>0</v>
      </c>
      <c r="K21" s="235">
        <v>19.5</v>
      </c>
      <c r="L21" s="235">
        <v>92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0</v>
      </c>
      <c r="AH21" s="235">
        <v>0</v>
      </c>
      <c r="AI21" s="235">
        <v>0</v>
      </c>
      <c r="AJ21" s="235">
        <v>0</v>
      </c>
      <c r="AK21" s="235">
        <v>0</v>
      </c>
      <c r="AL21" s="235">
        <v>0</v>
      </c>
      <c r="AM21" s="235">
        <v>0</v>
      </c>
      <c r="AN21" s="235">
        <v>0</v>
      </c>
      <c r="AO21" s="235">
        <v>0</v>
      </c>
      <c r="AP21" s="235">
        <v>0</v>
      </c>
      <c r="AQ21" s="235">
        <v>0</v>
      </c>
      <c r="AR21" s="235">
        <v>0</v>
      </c>
      <c r="AS21" s="235">
        <v>0</v>
      </c>
      <c r="AT21" s="235">
        <v>0</v>
      </c>
      <c r="AU21" s="235">
        <v>0</v>
      </c>
      <c r="AV21" s="235">
        <v>0</v>
      </c>
      <c r="AW21" s="235">
        <v>0</v>
      </c>
    </row>
    <row r="22" spans="3:49" x14ac:dyDescent="0.3">
      <c r="C22" s="235">
        <v>29</v>
      </c>
      <c r="D22" s="235">
        <v>3</v>
      </c>
      <c r="E22" s="235">
        <v>6</v>
      </c>
      <c r="F22" s="235">
        <v>836819</v>
      </c>
      <c r="G22" s="235">
        <v>0</v>
      </c>
      <c r="H22" s="235">
        <v>0</v>
      </c>
      <c r="I22" s="235">
        <v>29710</v>
      </c>
      <c r="J22" s="235">
        <v>26058</v>
      </c>
      <c r="K22" s="235">
        <v>50471</v>
      </c>
      <c r="L22" s="235">
        <v>535013</v>
      </c>
      <c r="M22" s="235">
        <v>0</v>
      </c>
      <c r="N22" s="235">
        <v>0</v>
      </c>
      <c r="O22" s="235">
        <v>0</v>
      </c>
      <c r="P22" s="235">
        <v>0</v>
      </c>
      <c r="Q22" s="235">
        <v>113415</v>
      </c>
      <c r="R22" s="235">
        <v>32343</v>
      </c>
      <c r="S22" s="235">
        <v>49809</v>
      </c>
      <c r="T22" s="235">
        <v>0</v>
      </c>
      <c r="U22" s="235">
        <v>0</v>
      </c>
      <c r="V22" s="235">
        <v>0</v>
      </c>
      <c r="W22" s="235">
        <v>0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0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5">
        <v>0</v>
      </c>
      <c r="AO22" s="235">
        <v>0</v>
      </c>
      <c r="AP22" s="235">
        <v>0</v>
      </c>
      <c r="AQ22" s="235">
        <v>0</v>
      </c>
      <c r="AR22" s="235">
        <v>0</v>
      </c>
      <c r="AS22" s="235">
        <v>0</v>
      </c>
      <c r="AT22" s="235">
        <v>0</v>
      </c>
      <c r="AU22" s="235">
        <v>0</v>
      </c>
      <c r="AV22" s="235">
        <v>0</v>
      </c>
      <c r="AW22" s="235">
        <v>0</v>
      </c>
    </row>
    <row r="23" spans="3:49" x14ac:dyDescent="0.3">
      <c r="C23" s="235">
        <v>29</v>
      </c>
      <c r="D23" s="235">
        <v>3</v>
      </c>
      <c r="E23" s="235">
        <v>9</v>
      </c>
      <c r="F23" s="235">
        <v>28926</v>
      </c>
      <c r="G23" s="235">
        <v>0</v>
      </c>
      <c r="H23" s="235">
        <v>0</v>
      </c>
      <c r="I23" s="235">
        <v>600</v>
      </c>
      <c r="J23" s="235">
        <v>0</v>
      </c>
      <c r="K23" s="235">
        <v>0</v>
      </c>
      <c r="L23" s="235">
        <v>26326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0</v>
      </c>
      <c r="S23" s="235">
        <v>2000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235">
        <v>0</v>
      </c>
      <c r="AP23" s="235">
        <v>0</v>
      </c>
      <c r="AQ23" s="235">
        <v>0</v>
      </c>
      <c r="AR23" s="235">
        <v>0</v>
      </c>
      <c r="AS23" s="235">
        <v>0</v>
      </c>
      <c r="AT23" s="235">
        <v>0</v>
      </c>
      <c r="AU23" s="235">
        <v>0</v>
      </c>
      <c r="AV23" s="235">
        <v>0</v>
      </c>
      <c r="AW23" s="235">
        <v>0</v>
      </c>
    </row>
    <row r="24" spans="3:49" x14ac:dyDescent="0.3">
      <c r="C24" s="235">
        <v>29</v>
      </c>
      <c r="D24" s="235">
        <v>3</v>
      </c>
      <c r="E24" s="235">
        <v>10</v>
      </c>
      <c r="F24" s="235">
        <v>18400</v>
      </c>
      <c r="G24" s="235">
        <v>18400</v>
      </c>
      <c r="H24" s="235">
        <v>0</v>
      </c>
      <c r="I24" s="235">
        <v>0</v>
      </c>
      <c r="J24" s="235">
        <v>0</v>
      </c>
      <c r="K24" s="235">
        <v>0</v>
      </c>
      <c r="L24" s="235">
        <v>0</v>
      </c>
      <c r="M24" s="235">
        <v>0</v>
      </c>
      <c r="N24" s="235">
        <v>0</v>
      </c>
      <c r="O24" s="235">
        <v>0</v>
      </c>
      <c r="P24" s="235">
        <v>0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0</v>
      </c>
      <c r="X24" s="235">
        <v>0</v>
      </c>
      <c r="Y24" s="235">
        <v>0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0</v>
      </c>
      <c r="AL24" s="235">
        <v>0</v>
      </c>
      <c r="AM24" s="235">
        <v>0</v>
      </c>
      <c r="AN24" s="235">
        <v>0</v>
      </c>
      <c r="AO24" s="235">
        <v>0</v>
      </c>
      <c r="AP24" s="235">
        <v>0</v>
      </c>
      <c r="AQ24" s="235">
        <v>0</v>
      </c>
      <c r="AR24" s="235">
        <v>0</v>
      </c>
      <c r="AS24" s="235">
        <v>0</v>
      </c>
      <c r="AT24" s="235">
        <v>0</v>
      </c>
      <c r="AU24" s="235">
        <v>0</v>
      </c>
      <c r="AV24" s="235">
        <v>0</v>
      </c>
      <c r="AW24" s="235">
        <v>0</v>
      </c>
    </row>
    <row r="25" spans="3:49" x14ac:dyDescent="0.3">
      <c r="C25" s="235">
        <v>29</v>
      </c>
      <c r="D25" s="235">
        <v>3</v>
      </c>
      <c r="E25" s="235">
        <v>11</v>
      </c>
      <c r="F25" s="235">
        <v>2613.1866372473964</v>
      </c>
      <c r="G25" s="235">
        <v>1779.8533039140632</v>
      </c>
      <c r="H25" s="235">
        <v>833.33333333333337</v>
      </c>
      <c r="I25" s="235">
        <v>0</v>
      </c>
      <c r="J25" s="235">
        <v>0</v>
      </c>
      <c r="K25" s="235">
        <v>0</v>
      </c>
      <c r="L25" s="235">
        <v>0</v>
      </c>
      <c r="M25" s="235">
        <v>0</v>
      </c>
      <c r="N25" s="235">
        <v>0</v>
      </c>
      <c r="O25" s="235">
        <v>0</v>
      </c>
      <c r="P25" s="235">
        <v>0</v>
      </c>
      <c r="Q25" s="235">
        <v>0</v>
      </c>
      <c r="R25" s="235">
        <v>0</v>
      </c>
      <c r="S25" s="235">
        <v>0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0</v>
      </c>
      <c r="AL25" s="235">
        <v>0</v>
      </c>
      <c r="AM25" s="235">
        <v>0</v>
      </c>
      <c r="AN25" s="235">
        <v>0</v>
      </c>
      <c r="AO25" s="235">
        <v>0</v>
      </c>
      <c r="AP25" s="235">
        <v>0</v>
      </c>
      <c r="AQ25" s="235">
        <v>0</v>
      </c>
      <c r="AR25" s="235">
        <v>0</v>
      </c>
      <c r="AS25" s="235">
        <v>0</v>
      </c>
      <c r="AT25" s="235">
        <v>0</v>
      </c>
      <c r="AU25" s="235">
        <v>0</v>
      </c>
      <c r="AV25" s="235">
        <v>0</v>
      </c>
      <c r="AW25" s="235">
        <v>0</v>
      </c>
    </row>
    <row r="26" spans="3:49" x14ac:dyDescent="0.3">
      <c r="C26" s="235">
        <v>29</v>
      </c>
      <c r="D26" s="235">
        <v>4</v>
      </c>
      <c r="E26" s="235">
        <v>1</v>
      </c>
      <c r="F26" s="235">
        <v>13.65</v>
      </c>
      <c r="G26" s="235">
        <v>0</v>
      </c>
      <c r="H26" s="235">
        <v>0</v>
      </c>
      <c r="I26" s="235">
        <v>1</v>
      </c>
      <c r="J26" s="235">
        <v>0.8</v>
      </c>
      <c r="K26" s="235">
        <v>1</v>
      </c>
      <c r="L26" s="235">
        <v>5.0500000000000007</v>
      </c>
      <c r="M26" s="235">
        <v>0</v>
      </c>
      <c r="N26" s="235">
        <v>0</v>
      </c>
      <c r="O26" s="235">
        <v>0</v>
      </c>
      <c r="P26" s="235">
        <v>0</v>
      </c>
      <c r="Q26" s="235">
        <v>3.8000000000000003</v>
      </c>
      <c r="R26" s="235">
        <v>1</v>
      </c>
      <c r="S26" s="235">
        <v>1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0</v>
      </c>
      <c r="AO26" s="235">
        <v>0</v>
      </c>
      <c r="AP26" s="235">
        <v>0</v>
      </c>
      <c r="AQ26" s="235">
        <v>0</v>
      </c>
      <c r="AR26" s="235">
        <v>0</v>
      </c>
      <c r="AS26" s="235">
        <v>0</v>
      </c>
      <c r="AT26" s="235">
        <v>0</v>
      </c>
      <c r="AU26" s="235">
        <v>0</v>
      </c>
      <c r="AV26" s="235">
        <v>0</v>
      </c>
      <c r="AW26" s="235">
        <v>0</v>
      </c>
    </row>
    <row r="27" spans="3:49" x14ac:dyDescent="0.3">
      <c r="C27" s="235">
        <v>29</v>
      </c>
      <c r="D27" s="235">
        <v>4</v>
      </c>
      <c r="E27" s="235">
        <v>2</v>
      </c>
      <c r="F27" s="235">
        <v>1844</v>
      </c>
      <c r="G27" s="235">
        <v>0</v>
      </c>
      <c r="H27" s="235">
        <v>0</v>
      </c>
      <c r="I27" s="235">
        <v>88</v>
      </c>
      <c r="J27" s="235">
        <v>128</v>
      </c>
      <c r="K27" s="235">
        <v>160</v>
      </c>
      <c r="L27" s="235">
        <v>616</v>
      </c>
      <c r="M27" s="235">
        <v>0</v>
      </c>
      <c r="N27" s="235">
        <v>0</v>
      </c>
      <c r="O27" s="235">
        <v>0</v>
      </c>
      <c r="P27" s="235">
        <v>0</v>
      </c>
      <c r="Q27" s="235">
        <v>540</v>
      </c>
      <c r="R27" s="235">
        <v>152</v>
      </c>
      <c r="S27" s="235">
        <v>160</v>
      </c>
      <c r="T27" s="235">
        <v>0</v>
      </c>
      <c r="U27" s="235">
        <v>0</v>
      </c>
      <c r="V27" s="235">
        <v>0</v>
      </c>
      <c r="W27" s="235">
        <v>0</v>
      </c>
      <c r="X27" s="235">
        <v>0</v>
      </c>
      <c r="Y27" s="235">
        <v>0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0</v>
      </c>
      <c r="AL27" s="235">
        <v>0</v>
      </c>
      <c r="AM27" s="235">
        <v>0</v>
      </c>
      <c r="AN27" s="235">
        <v>0</v>
      </c>
      <c r="AO27" s="235">
        <v>0</v>
      </c>
      <c r="AP27" s="235">
        <v>0</v>
      </c>
      <c r="AQ27" s="235">
        <v>0</v>
      </c>
      <c r="AR27" s="235">
        <v>0</v>
      </c>
      <c r="AS27" s="235">
        <v>0</v>
      </c>
      <c r="AT27" s="235">
        <v>0</v>
      </c>
      <c r="AU27" s="235">
        <v>0</v>
      </c>
      <c r="AV27" s="235">
        <v>0</v>
      </c>
      <c r="AW27" s="235">
        <v>0</v>
      </c>
    </row>
    <row r="28" spans="3:49" x14ac:dyDescent="0.3">
      <c r="C28" s="235">
        <v>29</v>
      </c>
      <c r="D28" s="235">
        <v>4</v>
      </c>
      <c r="E28" s="235">
        <v>4</v>
      </c>
      <c r="F28" s="235">
        <v>108.5</v>
      </c>
      <c r="G28" s="235">
        <v>0</v>
      </c>
      <c r="H28" s="235">
        <v>0</v>
      </c>
      <c r="I28" s="235">
        <v>0</v>
      </c>
      <c r="J28" s="235">
        <v>0</v>
      </c>
      <c r="K28" s="235">
        <v>18.5</v>
      </c>
      <c r="L28" s="235">
        <v>90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  <c r="AJ28" s="235">
        <v>0</v>
      </c>
      <c r="AK28" s="235">
        <v>0</v>
      </c>
      <c r="AL28" s="235">
        <v>0</v>
      </c>
      <c r="AM28" s="235">
        <v>0</v>
      </c>
      <c r="AN28" s="235">
        <v>0</v>
      </c>
      <c r="AO28" s="235">
        <v>0</v>
      </c>
      <c r="AP28" s="235">
        <v>0</v>
      </c>
      <c r="AQ28" s="235">
        <v>0</v>
      </c>
      <c r="AR28" s="235">
        <v>0</v>
      </c>
      <c r="AS28" s="235">
        <v>0</v>
      </c>
      <c r="AT28" s="235">
        <v>0</v>
      </c>
      <c r="AU28" s="235">
        <v>0</v>
      </c>
      <c r="AV28" s="235">
        <v>0</v>
      </c>
      <c r="AW28" s="235">
        <v>0</v>
      </c>
    </row>
    <row r="29" spans="3:49" x14ac:dyDescent="0.3">
      <c r="C29" s="235">
        <v>29</v>
      </c>
      <c r="D29" s="235">
        <v>4</v>
      </c>
      <c r="E29" s="235">
        <v>6</v>
      </c>
      <c r="F29" s="235">
        <v>776538</v>
      </c>
      <c r="G29" s="235">
        <v>0</v>
      </c>
      <c r="H29" s="235">
        <v>0</v>
      </c>
      <c r="I29" s="235">
        <v>29012</v>
      </c>
      <c r="J29" s="235">
        <v>26531</v>
      </c>
      <c r="K29" s="235">
        <v>48572</v>
      </c>
      <c r="L29" s="235">
        <v>486450</v>
      </c>
      <c r="M29" s="235">
        <v>0</v>
      </c>
      <c r="N29" s="235">
        <v>0</v>
      </c>
      <c r="O29" s="235">
        <v>0</v>
      </c>
      <c r="P29" s="235">
        <v>0</v>
      </c>
      <c r="Q29" s="235">
        <v>106760</v>
      </c>
      <c r="R29" s="235">
        <v>31943</v>
      </c>
      <c r="S29" s="235">
        <v>47270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  <c r="AJ29" s="235">
        <v>0</v>
      </c>
      <c r="AK29" s="235">
        <v>0</v>
      </c>
      <c r="AL29" s="235">
        <v>0</v>
      </c>
      <c r="AM29" s="235">
        <v>0</v>
      </c>
      <c r="AN29" s="235">
        <v>0</v>
      </c>
      <c r="AO29" s="235">
        <v>0</v>
      </c>
      <c r="AP29" s="235">
        <v>0</v>
      </c>
      <c r="AQ29" s="235">
        <v>0</v>
      </c>
      <c r="AR29" s="235">
        <v>0</v>
      </c>
      <c r="AS29" s="235">
        <v>0</v>
      </c>
      <c r="AT29" s="235">
        <v>0</v>
      </c>
      <c r="AU29" s="235">
        <v>0</v>
      </c>
      <c r="AV29" s="235">
        <v>0</v>
      </c>
      <c r="AW29" s="235">
        <v>0</v>
      </c>
    </row>
    <row r="30" spans="3:49" x14ac:dyDescent="0.3">
      <c r="C30" s="235">
        <v>29</v>
      </c>
      <c r="D30" s="235">
        <v>4</v>
      </c>
      <c r="E30" s="235">
        <v>11</v>
      </c>
      <c r="F30" s="235">
        <v>2613.1866372473964</v>
      </c>
      <c r="G30" s="235">
        <v>1779.8533039140632</v>
      </c>
      <c r="H30" s="235">
        <v>833.33333333333337</v>
      </c>
      <c r="I30" s="235">
        <v>0</v>
      </c>
      <c r="J30" s="235">
        <v>0</v>
      </c>
      <c r="K30" s="235">
        <v>0</v>
      </c>
      <c r="L30" s="235">
        <v>0</v>
      </c>
      <c r="M30" s="235">
        <v>0</v>
      </c>
      <c r="N30" s="235">
        <v>0</v>
      </c>
      <c r="O30" s="235">
        <v>0</v>
      </c>
      <c r="P30" s="235">
        <v>0</v>
      </c>
      <c r="Q30" s="235">
        <v>0</v>
      </c>
      <c r="R30" s="235">
        <v>0</v>
      </c>
      <c r="S30" s="235">
        <v>0</v>
      </c>
      <c r="T30" s="235">
        <v>0</v>
      </c>
      <c r="U30" s="235">
        <v>0</v>
      </c>
      <c r="V30" s="235">
        <v>0</v>
      </c>
      <c r="W30" s="235">
        <v>0</v>
      </c>
      <c r="X30" s="235">
        <v>0</v>
      </c>
      <c r="Y30" s="235">
        <v>0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0</v>
      </c>
      <c r="AJ30" s="235">
        <v>0</v>
      </c>
      <c r="AK30" s="235">
        <v>0</v>
      </c>
      <c r="AL30" s="235">
        <v>0</v>
      </c>
      <c r="AM30" s="235">
        <v>0</v>
      </c>
      <c r="AN30" s="235">
        <v>0</v>
      </c>
      <c r="AO30" s="235">
        <v>0</v>
      </c>
      <c r="AP30" s="235">
        <v>0</v>
      </c>
      <c r="AQ30" s="235">
        <v>0</v>
      </c>
      <c r="AR30" s="235">
        <v>0</v>
      </c>
      <c r="AS30" s="235">
        <v>0</v>
      </c>
      <c r="AT30" s="235">
        <v>0</v>
      </c>
      <c r="AU30" s="235">
        <v>0</v>
      </c>
      <c r="AV30" s="235">
        <v>0</v>
      </c>
      <c r="AW30" s="235">
        <v>0</v>
      </c>
    </row>
    <row r="31" spans="3:49" x14ac:dyDescent="0.3">
      <c r="C31" s="235">
        <v>29</v>
      </c>
      <c r="D31" s="235">
        <v>5</v>
      </c>
      <c r="E31" s="235">
        <v>1</v>
      </c>
      <c r="F31" s="235">
        <v>13.650000000000002</v>
      </c>
      <c r="G31" s="235">
        <v>0</v>
      </c>
      <c r="H31" s="235">
        <v>0</v>
      </c>
      <c r="I31" s="235">
        <v>1</v>
      </c>
      <c r="J31" s="235">
        <v>0.8</v>
      </c>
      <c r="K31" s="235">
        <v>1</v>
      </c>
      <c r="L31" s="235">
        <v>5.0500000000000007</v>
      </c>
      <c r="M31" s="235">
        <v>0</v>
      </c>
      <c r="N31" s="235">
        <v>0</v>
      </c>
      <c r="O31" s="235">
        <v>0</v>
      </c>
      <c r="P31" s="235">
        <v>1</v>
      </c>
      <c r="Q31" s="235">
        <v>2.8000000000000003</v>
      </c>
      <c r="R31" s="235">
        <v>1</v>
      </c>
      <c r="S31" s="235">
        <v>1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5">
        <v>0</v>
      </c>
      <c r="AE31" s="235">
        <v>0</v>
      </c>
      <c r="AF31" s="235">
        <v>0</v>
      </c>
      <c r="AG31" s="235">
        <v>0</v>
      </c>
      <c r="AH31" s="235">
        <v>0</v>
      </c>
      <c r="AI31" s="235">
        <v>0</v>
      </c>
      <c r="AJ31" s="235">
        <v>0</v>
      </c>
      <c r="AK31" s="235">
        <v>0</v>
      </c>
      <c r="AL31" s="235">
        <v>0</v>
      </c>
      <c r="AM31" s="235">
        <v>0</v>
      </c>
      <c r="AN31" s="235">
        <v>0</v>
      </c>
      <c r="AO31" s="235">
        <v>0</v>
      </c>
      <c r="AP31" s="235">
        <v>0</v>
      </c>
      <c r="AQ31" s="235">
        <v>0</v>
      </c>
      <c r="AR31" s="235">
        <v>0</v>
      </c>
      <c r="AS31" s="235">
        <v>0</v>
      </c>
      <c r="AT31" s="235">
        <v>0</v>
      </c>
      <c r="AU31" s="235">
        <v>0</v>
      </c>
      <c r="AV31" s="235">
        <v>0</v>
      </c>
      <c r="AW31" s="235">
        <v>0</v>
      </c>
    </row>
    <row r="32" spans="3:49" x14ac:dyDescent="0.3">
      <c r="C32" s="235">
        <v>29</v>
      </c>
      <c r="D32" s="235">
        <v>5</v>
      </c>
      <c r="E32" s="235">
        <v>2</v>
      </c>
      <c r="F32" s="235">
        <v>2316.8000000000002</v>
      </c>
      <c r="G32" s="235">
        <v>0</v>
      </c>
      <c r="H32" s="235">
        <v>0</v>
      </c>
      <c r="I32" s="235">
        <v>172</v>
      </c>
      <c r="J32" s="235">
        <v>140.80000000000001</v>
      </c>
      <c r="K32" s="235">
        <v>184</v>
      </c>
      <c r="L32" s="235">
        <v>760</v>
      </c>
      <c r="M32" s="235">
        <v>0</v>
      </c>
      <c r="N32" s="235">
        <v>0</v>
      </c>
      <c r="O32" s="235">
        <v>0</v>
      </c>
      <c r="P32" s="235">
        <v>176</v>
      </c>
      <c r="Q32" s="235">
        <v>520</v>
      </c>
      <c r="R32" s="235">
        <v>180</v>
      </c>
      <c r="S32" s="235">
        <v>184</v>
      </c>
      <c r="T32" s="235">
        <v>0</v>
      </c>
      <c r="U32" s="235">
        <v>0</v>
      </c>
      <c r="V32" s="235">
        <v>0</v>
      </c>
      <c r="W32" s="235">
        <v>0</v>
      </c>
      <c r="X32" s="235">
        <v>0</v>
      </c>
      <c r="Y32" s="235">
        <v>0</v>
      </c>
      <c r="Z32" s="235">
        <v>0</v>
      </c>
      <c r="AA32" s="235">
        <v>0</v>
      </c>
      <c r="AB32" s="235">
        <v>0</v>
      </c>
      <c r="AC32" s="235">
        <v>0</v>
      </c>
      <c r="AD32" s="235">
        <v>0</v>
      </c>
      <c r="AE32" s="235">
        <v>0</v>
      </c>
      <c r="AF32" s="235">
        <v>0</v>
      </c>
      <c r="AG32" s="235">
        <v>0</v>
      </c>
      <c r="AH32" s="235">
        <v>0</v>
      </c>
      <c r="AI32" s="235">
        <v>0</v>
      </c>
      <c r="AJ32" s="235">
        <v>0</v>
      </c>
      <c r="AK32" s="235">
        <v>0</v>
      </c>
      <c r="AL32" s="235">
        <v>0</v>
      </c>
      <c r="AM32" s="235">
        <v>0</v>
      </c>
      <c r="AN32" s="235">
        <v>0</v>
      </c>
      <c r="AO32" s="235">
        <v>0</v>
      </c>
      <c r="AP32" s="235">
        <v>0</v>
      </c>
      <c r="AQ32" s="235">
        <v>0</v>
      </c>
      <c r="AR32" s="235">
        <v>0</v>
      </c>
      <c r="AS32" s="235">
        <v>0</v>
      </c>
      <c r="AT32" s="235">
        <v>0</v>
      </c>
      <c r="AU32" s="235">
        <v>0</v>
      </c>
      <c r="AV32" s="235">
        <v>0</v>
      </c>
      <c r="AW32" s="235">
        <v>0</v>
      </c>
    </row>
    <row r="33" spans="3:49" x14ac:dyDescent="0.3">
      <c r="C33" s="235">
        <v>29</v>
      </c>
      <c r="D33" s="235">
        <v>5</v>
      </c>
      <c r="E33" s="235">
        <v>3</v>
      </c>
      <c r="F33" s="235">
        <v>8</v>
      </c>
      <c r="G33" s="235">
        <v>0</v>
      </c>
      <c r="H33" s="235">
        <v>0</v>
      </c>
      <c r="I33" s="235">
        <v>0</v>
      </c>
      <c r="J33" s="235">
        <v>8</v>
      </c>
      <c r="K33" s="235">
        <v>0</v>
      </c>
      <c r="L33" s="235">
        <v>0</v>
      </c>
      <c r="M33" s="235">
        <v>0</v>
      </c>
      <c r="N33" s="235">
        <v>0</v>
      </c>
      <c r="O33" s="235">
        <v>0</v>
      </c>
      <c r="P33" s="235">
        <v>0</v>
      </c>
      <c r="Q33" s="235">
        <v>0</v>
      </c>
      <c r="R33" s="235">
        <v>0</v>
      </c>
      <c r="S33" s="235">
        <v>0</v>
      </c>
      <c r="T33" s="235">
        <v>0</v>
      </c>
      <c r="U33" s="235">
        <v>0</v>
      </c>
      <c r="V33" s="235">
        <v>0</v>
      </c>
      <c r="W33" s="235">
        <v>0</v>
      </c>
      <c r="X33" s="235">
        <v>0</v>
      </c>
      <c r="Y33" s="235">
        <v>0</v>
      </c>
      <c r="Z33" s="235">
        <v>0</v>
      </c>
      <c r="AA33" s="235">
        <v>0</v>
      </c>
      <c r="AB33" s="235">
        <v>0</v>
      </c>
      <c r="AC33" s="235">
        <v>0</v>
      </c>
      <c r="AD33" s="235">
        <v>0</v>
      </c>
      <c r="AE33" s="235">
        <v>0</v>
      </c>
      <c r="AF33" s="235">
        <v>0</v>
      </c>
      <c r="AG33" s="235">
        <v>0</v>
      </c>
      <c r="AH33" s="235">
        <v>0</v>
      </c>
      <c r="AI33" s="235">
        <v>0</v>
      </c>
      <c r="AJ33" s="235">
        <v>0</v>
      </c>
      <c r="AK33" s="235">
        <v>0</v>
      </c>
      <c r="AL33" s="235">
        <v>0</v>
      </c>
      <c r="AM33" s="235">
        <v>0</v>
      </c>
      <c r="AN33" s="235">
        <v>0</v>
      </c>
      <c r="AO33" s="235">
        <v>0</v>
      </c>
      <c r="AP33" s="235">
        <v>0</v>
      </c>
      <c r="AQ33" s="235">
        <v>0</v>
      </c>
      <c r="AR33" s="235">
        <v>0</v>
      </c>
      <c r="AS33" s="235">
        <v>0</v>
      </c>
      <c r="AT33" s="235">
        <v>0</v>
      </c>
      <c r="AU33" s="235">
        <v>0</v>
      </c>
      <c r="AV33" s="235">
        <v>0</v>
      </c>
      <c r="AW33" s="235">
        <v>0</v>
      </c>
    </row>
    <row r="34" spans="3:49" x14ac:dyDescent="0.3">
      <c r="C34" s="235">
        <v>29</v>
      </c>
      <c r="D34" s="235">
        <v>5</v>
      </c>
      <c r="E34" s="235">
        <v>4</v>
      </c>
      <c r="F34" s="235">
        <v>87</v>
      </c>
      <c r="G34" s="235">
        <v>0</v>
      </c>
      <c r="H34" s="235">
        <v>0</v>
      </c>
      <c r="I34" s="235">
        <v>0</v>
      </c>
      <c r="J34" s="235">
        <v>0</v>
      </c>
      <c r="K34" s="235">
        <v>11.5</v>
      </c>
      <c r="L34" s="235">
        <v>75.5</v>
      </c>
      <c r="M34" s="235">
        <v>0</v>
      </c>
      <c r="N34" s="235">
        <v>0</v>
      </c>
      <c r="O34" s="235">
        <v>0</v>
      </c>
      <c r="P34" s="235">
        <v>0</v>
      </c>
      <c r="Q34" s="235">
        <v>0</v>
      </c>
      <c r="R34" s="235">
        <v>0</v>
      </c>
      <c r="S34" s="235">
        <v>0</v>
      </c>
      <c r="T34" s="235">
        <v>0</v>
      </c>
      <c r="U34" s="235">
        <v>0</v>
      </c>
      <c r="V34" s="235">
        <v>0</v>
      </c>
      <c r="W34" s="235">
        <v>0</v>
      </c>
      <c r="X34" s="235">
        <v>0</v>
      </c>
      <c r="Y34" s="235">
        <v>0</v>
      </c>
      <c r="Z34" s="235">
        <v>0</v>
      </c>
      <c r="AA34" s="235">
        <v>0</v>
      </c>
      <c r="AB34" s="235">
        <v>0</v>
      </c>
      <c r="AC34" s="235">
        <v>0</v>
      </c>
      <c r="AD34" s="235">
        <v>0</v>
      </c>
      <c r="AE34" s="235">
        <v>0</v>
      </c>
      <c r="AF34" s="235">
        <v>0</v>
      </c>
      <c r="AG34" s="235">
        <v>0</v>
      </c>
      <c r="AH34" s="235">
        <v>0</v>
      </c>
      <c r="AI34" s="235">
        <v>0</v>
      </c>
      <c r="AJ34" s="235">
        <v>0</v>
      </c>
      <c r="AK34" s="235">
        <v>0</v>
      </c>
      <c r="AL34" s="235">
        <v>0</v>
      </c>
      <c r="AM34" s="235">
        <v>0</v>
      </c>
      <c r="AN34" s="235">
        <v>0</v>
      </c>
      <c r="AO34" s="235">
        <v>0</v>
      </c>
      <c r="AP34" s="235">
        <v>0</v>
      </c>
      <c r="AQ34" s="235">
        <v>0</v>
      </c>
      <c r="AR34" s="235">
        <v>0</v>
      </c>
      <c r="AS34" s="235">
        <v>0</v>
      </c>
      <c r="AT34" s="235">
        <v>0</v>
      </c>
      <c r="AU34" s="235">
        <v>0</v>
      </c>
      <c r="AV34" s="235">
        <v>0</v>
      </c>
      <c r="AW34" s="235">
        <v>0</v>
      </c>
    </row>
    <row r="35" spans="3:49" x14ac:dyDescent="0.3">
      <c r="C35" s="235">
        <v>29</v>
      </c>
      <c r="D35" s="235">
        <v>5</v>
      </c>
      <c r="E35" s="235">
        <v>5</v>
      </c>
      <c r="F35" s="235">
        <v>28</v>
      </c>
      <c r="G35" s="235">
        <v>0</v>
      </c>
      <c r="H35" s="235">
        <v>0</v>
      </c>
      <c r="I35" s="235">
        <v>0</v>
      </c>
      <c r="J35" s="235">
        <v>28</v>
      </c>
      <c r="K35" s="235">
        <v>0</v>
      </c>
      <c r="L35" s="235">
        <v>0</v>
      </c>
      <c r="M35" s="235">
        <v>0</v>
      </c>
      <c r="N35" s="235">
        <v>0</v>
      </c>
      <c r="O35" s="235">
        <v>0</v>
      </c>
      <c r="P35" s="235">
        <v>0</v>
      </c>
      <c r="Q35" s="235">
        <v>0</v>
      </c>
      <c r="R35" s="235">
        <v>0</v>
      </c>
      <c r="S35" s="235">
        <v>0</v>
      </c>
      <c r="T35" s="235">
        <v>0</v>
      </c>
      <c r="U35" s="235">
        <v>0</v>
      </c>
      <c r="V35" s="235">
        <v>0</v>
      </c>
      <c r="W35" s="235">
        <v>0</v>
      </c>
      <c r="X35" s="235">
        <v>0</v>
      </c>
      <c r="Y35" s="235">
        <v>0</v>
      </c>
      <c r="Z35" s="235">
        <v>0</v>
      </c>
      <c r="AA35" s="235">
        <v>0</v>
      </c>
      <c r="AB35" s="235">
        <v>0</v>
      </c>
      <c r="AC35" s="235">
        <v>0</v>
      </c>
      <c r="AD35" s="235">
        <v>0</v>
      </c>
      <c r="AE35" s="235">
        <v>0</v>
      </c>
      <c r="AF35" s="235">
        <v>0</v>
      </c>
      <c r="AG35" s="235">
        <v>0</v>
      </c>
      <c r="AH35" s="235">
        <v>0</v>
      </c>
      <c r="AI35" s="235">
        <v>0</v>
      </c>
      <c r="AJ35" s="235">
        <v>0</v>
      </c>
      <c r="AK35" s="235">
        <v>0</v>
      </c>
      <c r="AL35" s="235">
        <v>0</v>
      </c>
      <c r="AM35" s="235">
        <v>0</v>
      </c>
      <c r="AN35" s="235">
        <v>0</v>
      </c>
      <c r="AO35" s="235">
        <v>0</v>
      </c>
      <c r="AP35" s="235">
        <v>0</v>
      </c>
      <c r="AQ35" s="235">
        <v>0</v>
      </c>
      <c r="AR35" s="235">
        <v>0</v>
      </c>
      <c r="AS35" s="235">
        <v>0</v>
      </c>
      <c r="AT35" s="235">
        <v>0</v>
      </c>
      <c r="AU35" s="235">
        <v>0</v>
      </c>
      <c r="AV35" s="235">
        <v>0</v>
      </c>
      <c r="AW35" s="235">
        <v>0</v>
      </c>
    </row>
    <row r="36" spans="3:49" x14ac:dyDescent="0.3">
      <c r="C36" s="235">
        <v>29</v>
      </c>
      <c r="D36" s="235">
        <v>5</v>
      </c>
      <c r="E36" s="235">
        <v>6</v>
      </c>
      <c r="F36" s="235">
        <v>798938</v>
      </c>
      <c r="G36" s="235">
        <v>0</v>
      </c>
      <c r="H36" s="235">
        <v>0</v>
      </c>
      <c r="I36" s="235">
        <v>30379</v>
      </c>
      <c r="J36" s="235">
        <v>36518</v>
      </c>
      <c r="K36" s="235">
        <v>47811</v>
      </c>
      <c r="L36" s="235">
        <v>492159</v>
      </c>
      <c r="M36" s="235">
        <v>0</v>
      </c>
      <c r="N36" s="235">
        <v>0</v>
      </c>
      <c r="O36" s="235">
        <v>0</v>
      </c>
      <c r="P36" s="235">
        <v>19936</v>
      </c>
      <c r="Q36" s="235">
        <v>88308</v>
      </c>
      <c r="R36" s="235">
        <v>32057</v>
      </c>
      <c r="S36" s="235">
        <v>51770</v>
      </c>
      <c r="T36" s="235">
        <v>0</v>
      </c>
      <c r="U36" s="235">
        <v>0</v>
      </c>
      <c r="V36" s="235">
        <v>0</v>
      </c>
      <c r="W36" s="235">
        <v>0</v>
      </c>
      <c r="X36" s="235">
        <v>0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v>0</v>
      </c>
      <c r="AF36" s="235">
        <v>0</v>
      </c>
      <c r="AG36" s="235">
        <v>0</v>
      </c>
      <c r="AH36" s="235">
        <v>0</v>
      </c>
      <c r="AI36" s="235">
        <v>0</v>
      </c>
      <c r="AJ36" s="235">
        <v>0</v>
      </c>
      <c r="AK36" s="235">
        <v>0</v>
      </c>
      <c r="AL36" s="235">
        <v>0</v>
      </c>
      <c r="AM36" s="235">
        <v>0</v>
      </c>
      <c r="AN36" s="235">
        <v>0</v>
      </c>
      <c r="AO36" s="235">
        <v>0</v>
      </c>
      <c r="AP36" s="235">
        <v>0</v>
      </c>
      <c r="AQ36" s="235">
        <v>0</v>
      </c>
      <c r="AR36" s="235">
        <v>0</v>
      </c>
      <c r="AS36" s="235">
        <v>0</v>
      </c>
      <c r="AT36" s="235">
        <v>0</v>
      </c>
      <c r="AU36" s="235">
        <v>0</v>
      </c>
      <c r="AV36" s="235">
        <v>0</v>
      </c>
      <c r="AW36" s="235">
        <v>0</v>
      </c>
    </row>
    <row r="37" spans="3:49" x14ac:dyDescent="0.3">
      <c r="C37" s="235">
        <v>29</v>
      </c>
      <c r="D37" s="235">
        <v>5</v>
      </c>
      <c r="E37" s="235">
        <v>9</v>
      </c>
      <c r="F37" s="235">
        <v>32964</v>
      </c>
      <c r="G37" s="235">
        <v>0</v>
      </c>
      <c r="H37" s="235">
        <v>0</v>
      </c>
      <c r="I37" s="235">
        <v>1000</v>
      </c>
      <c r="J37" s="235">
        <v>487</v>
      </c>
      <c r="K37" s="235">
        <v>800</v>
      </c>
      <c r="L37" s="235">
        <v>26177</v>
      </c>
      <c r="M37" s="235">
        <v>0</v>
      </c>
      <c r="N37" s="235">
        <v>0</v>
      </c>
      <c r="O37" s="235">
        <v>0</v>
      </c>
      <c r="P37" s="235">
        <v>0</v>
      </c>
      <c r="Q37" s="235">
        <v>0</v>
      </c>
      <c r="R37" s="235">
        <v>0</v>
      </c>
      <c r="S37" s="235">
        <v>4500</v>
      </c>
      <c r="T37" s="235">
        <v>0</v>
      </c>
      <c r="U37" s="235">
        <v>0</v>
      </c>
      <c r="V37" s="235">
        <v>0</v>
      </c>
      <c r="W37" s="235">
        <v>0</v>
      </c>
      <c r="X37" s="235">
        <v>0</v>
      </c>
      <c r="Y37" s="235">
        <v>0</v>
      </c>
      <c r="Z37" s="235">
        <v>0</v>
      </c>
      <c r="AA37" s="235">
        <v>0</v>
      </c>
      <c r="AB37" s="235">
        <v>0</v>
      </c>
      <c r="AC37" s="235">
        <v>0</v>
      </c>
      <c r="AD37" s="235">
        <v>0</v>
      </c>
      <c r="AE37" s="235">
        <v>0</v>
      </c>
      <c r="AF37" s="235">
        <v>0</v>
      </c>
      <c r="AG37" s="235">
        <v>0</v>
      </c>
      <c r="AH37" s="235">
        <v>0</v>
      </c>
      <c r="AI37" s="235">
        <v>0</v>
      </c>
      <c r="AJ37" s="235">
        <v>0</v>
      </c>
      <c r="AK37" s="235">
        <v>0</v>
      </c>
      <c r="AL37" s="235">
        <v>0</v>
      </c>
      <c r="AM37" s="235">
        <v>0</v>
      </c>
      <c r="AN37" s="235">
        <v>0</v>
      </c>
      <c r="AO37" s="235">
        <v>0</v>
      </c>
      <c r="AP37" s="235">
        <v>0</v>
      </c>
      <c r="AQ37" s="235">
        <v>0</v>
      </c>
      <c r="AR37" s="235">
        <v>0</v>
      </c>
      <c r="AS37" s="235">
        <v>0</v>
      </c>
      <c r="AT37" s="235">
        <v>0</v>
      </c>
      <c r="AU37" s="235">
        <v>0</v>
      </c>
      <c r="AV37" s="235">
        <v>0</v>
      </c>
      <c r="AW37" s="235">
        <v>0</v>
      </c>
    </row>
    <row r="38" spans="3:49" x14ac:dyDescent="0.3">
      <c r="C38" s="235">
        <v>29</v>
      </c>
      <c r="D38" s="235">
        <v>5</v>
      </c>
      <c r="E38" s="235">
        <v>11</v>
      </c>
      <c r="F38" s="235">
        <v>2613.1866372473964</v>
      </c>
      <c r="G38" s="235">
        <v>1779.8533039140632</v>
      </c>
      <c r="H38" s="235">
        <v>833.33333333333337</v>
      </c>
      <c r="I38" s="235">
        <v>0</v>
      </c>
      <c r="J38" s="235">
        <v>0</v>
      </c>
      <c r="K38" s="235">
        <v>0</v>
      </c>
      <c r="L38" s="235">
        <v>0</v>
      </c>
      <c r="M38" s="235">
        <v>0</v>
      </c>
      <c r="N38" s="235">
        <v>0</v>
      </c>
      <c r="O38" s="235">
        <v>0</v>
      </c>
      <c r="P38" s="235">
        <v>0</v>
      </c>
      <c r="Q38" s="235">
        <v>0</v>
      </c>
      <c r="R38" s="235">
        <v>0</v>
      </c>
      <c r="S38" s="235">
        <v>0</v>
      </c>
      <c r="T38" s="235">
        <v>0</v>
      </c>
      <c r="U38" s="235">
        <v>0</v>
      </c>
      <c r="V38" s="235">
        <v>0</v>
      </c>
      <c r="W38" s="235">
        <v>0</v>
      </c>
      <c r="X38" s="235">
        <v>0</v>
      </c>
      <c r="Y38" s="235">
        <v>0</v>
      </c>
      <c r="Z38" s="235">
        <v>0</v>
      </c>
      <c r="AA38" s="235">
        <v>0</v>
      </c>
      <c r="AB38" s="235">
        <v>0</v>
      </c>
      <c r="AC38" s="235">
        <v>0</v>
      </c>
      <c r="AD38" s="235">
        <v>0</v>
      </c>
      <c r="AE38" s="235">
        <v>0</v>
      </c>
      <c r="AF38" s="235">
        <v>0</v>
      </c>
      <c r="AG38" s="235">
        <v>0</v>
      </c>
      <c r="AH38" s="235">
        <v>0</v>
      </c>
      <c r="AI38" s="235">
        <v>0</v>
      </c>
      <c r="AJ38" s="235">
        <v>0</v>
      </c>
      <c r="AK38" s="235">
        <v>0</v>
      </c>
      <c r="AL38" s="235">
        <v>0</v>
      </c>
      <c r="AM38" s="235">
        <v>0</v>
      </c>
      <c r="AN38" s="235">
        <v>0</v>
      </c>
      <c r="AO38" s="235">
        <v>0</v>
      </c>
      <c r="AP38" s="235">
        <v>0</v>
      </c>
      <c r="AQ38" s="235">
        <v>0</v>
      </c>
      <c r="AR38" s="235">
        <v>0</v>
      </c>
      <c r="AS38" s="235">
        <v>0</v>
      </c>
      <c r="AT38" s="235">
        <v>0</v>
      </c>
      <c r="AU38" s="235">
        <v>0</v>
      </c>
      <c r="AV38" s="235">
        <v>0</v>
      </c>
      <c r="AW38" s="235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32" customWidth="1" collapsed="1"/>
    <col min="2" max="2" width="7.77734375" style="109" hidden="1" customWidth="1" outlineLevel="1"/>
    <col min="3" max="4" width="5.44140625" style="132" hidden="1" customWidth="1"/>
    <col min="5" max="5" width="7.77734375" style="109" customWidth="1"/>
    <col min="6" max="6" width="7.77734375" style="109" hidden="1" customWidth="1"/>
    <col min="7" max="7" width="5.44140625" style="132" hidden="1" customWidth="1"/>
    <col min="8" max="8" width="7.77734375" style="109" customWidth="1" collapsed="1"/>
    <col min="9" max="9" width="7.77734375" style="214" hidden="1" customWidth="1" outlineLevel="1"/>
    <col min="10" max="10" width="7.77734375" style="214" customWidth="1" collapsed="1"/>
    <col min="11" max="12" width="7.77734375" style="109" hidden="1" customWidth="1"/>
    <col min="13" max="13" width="5.44140625" style="132" hidden="1" customWidth="1"/>
    <col min="14" max="14" width="7.77734375" style="109" customWidth="1"/>
    <col min="15" max="15" width="7.77734375" style="109" hidden="1" customWidth="1"/>
    <col min="16" max="16" width="5.44140625" style="132" hidden="1" customWidth="1"/>
    <col min="17" max="17" width="7.77734375" style="109" customWidth="1" collapsed="1"/>
    <col min="18" max="18" width="7.77734375" style="214" hidden="1" customWidth="1" outlineLevel="1"/>
    <col min="19" max="19" width="7.77734375" style="214" customWidth="1" collapsed="1"/>
    <col min="20" max="21" width="7.77734375" style="109" hidden="1" customWidth="1"/>
    <col min="22" max="22" width="5" style="132" hidden="1" customWidth="1"/>
    <col min="23" max="23" width="7.77734375" style="109" customWidth="1"/>
    <col min="24" max="24" width="7.77734375" style="109" hidden="1" customWidth="1"/>
    <col min="25" max="25" width="5" style="132" hidden="1" customWidth="1"/>
    <col min="26" max="26" width="7.77734375" style="109" customWidth="1" collapsed="1"/>
    <col min="27" max="27" width="7.77734375" style="214" hidden="1" customWidth="1" outlineLevel="1"/>
    <col min="28" max="28" width="7.77734375" style="214" customWidth="1" collapsed="1"/>
    <col min="29" max="16384" width="8.88671875" style="132"/>
  </cols>
  <sheetData>
    <row r="1" spans="1:28" ht="18.600000000000001" customHeight="1" thickBot="1" x14ac:dyDescent="0.4">
      <c r="A1" s="422" t="s">
        <v>1547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</row>
    <row r="2" spans="1:28" ht="14.4" customHeight="1" thickBot="1" x14ac:dyDescent="0.35">
      <c r="A2" s="239" t="s">
        <v>265</v>
      </c>
      <c r="B2" s="114"/>
      <c r="C2" s="114"/>
      <c r="D2" s="114"/>
      <c r="E2" s="114"/>
      <c r="F2" s="114"/>
      <c r="G2" s="114"/>
      <c r="H2" s="114"/>
      <c r="I2" s="231"/>
      <c r="J2" s="231"/>
      <c r="K2" s="114"/>
      <c r="L2" s="114"/>
      <c r="M2" s="114"/>
      <c r="N2" s="114"/>
      <c r="O2" s="114"/>
      <c r="P2" s="114"/>
      <c r="Q2" s="114"/>
      <c r="R2" s="231"/>
      <c r="S2" s="231"/>
      <c r="T2" s="114"/>
      <c r="U2" s="114"/>
      <c r="V2" s="114"/>
      <c r="W2" s="114"/>
      <c r="X2" s="114"/>
      <c r="Y2" s="114"/>
      <c r="Z2" s="114"/>
      <c r="AA2" s="231"/>
      <c r="AB2" s="231"/>
    </row>
    <row r="3" spans="1:28" ht="14.4" customHeight="1" thickBot="1" x14ac:dyDescent="0.35">
      <c r="A3" s="224" t="s">
        <v>132</v>
      </c>
      <c r="B3" s="225">
        <f>SUBTOTAL(9,B6:B1048576)/4</f>
        <v>1797669.6700000002</v>
      </c>
      <c r="C3" s="226">
        <f t="shared" ref="C3:Z3" si="0">SUBTOTAL(9,C6:C1048576)</f>
        <v>10</v>
      </c>
      <c r="D3" s="226"/>
      <c r="E3" s="226">
        <f>SUBTOTAL(9,E6:E1048576)/4</f>
        <v>1858262.67</v>
      </c>
      <c r="F3" s="226"/>
      <c r="G3" s="226">
        <f t="shared" si="0"/>
        <v>11</v>
      </c>
      <c r="H3" s="226">
        <f>SUBTOTAL(9,H6:H1048576)/4</f>
        <v>2130524.6300000004</v>
      </c>
      <c r="I3" s="229">
        <f>IF(B3&lt;&gt;0,H3/B3,"")</f>
        <v>1.1851591343809011</v>
      </c>
      <c r="J3" s="227">
        <f>IF(E3&lt;&gt;0,H3/E3,"")</f>
        <v>1.146514249247659</v>
      </c>
      <c r="K3" s="228">
        <f t="shared" si="0"/>
        <v>37447.82</v>
      </c>
      <c r="L3" s="228"/>
      <c r="M3" s="226">
        <f t="shared" si="0"/>
        <v>2.0935400048749631</v>
      </c>
      <c r="N3" s="226">
        <f t="shared" si="0"/>
        <v>35774.639999999978</v>
      </c>
      <c r="O3" s="226"/>
      <c r="P3" s="226">
        <f t="shared" si="0"/>
        <v>2</v>
      </c>
      <c r="Q3" s="226">
        <f t="shared" si="0"/>
        <v>42698.619999999995</v>
      </c>
      <c r="R3" s="229">
        <f>IF(K3&lt;&gt;0,Q3/K3,"")</f>
        <v>1.140216439835483</v>
      </c>
      <c r="S3" s="229">
        <f>IF(N3&lt;&gt;0,Q3/N3,"")</f>
        <v>1.1935443655058451</v>
      </c>
      <c r="T3" s="225">
        <f t="shared" si="0"/>
        <v>0</v>
      </c>
      <c r="U3" s="228"/>
      <c r="V3" s="226">
        <f t="shared" si="0"/>
        <v>0</v>
      </c>
      <c r="W3" s="226">
        <f t="shared" si="0"/>
        <v>0</v>
      </c>
      <c r="X3" s="226"/>
      <c r="Y3" s="226">
        <f t="shared" si="0"/>
        <v>0</v>
      </c>
      <c r="Z3" s="226">
        <f t="shared" si="0"/>
        <v>0</v>
      </c>
      <c r="AA3" s="229" t="str">
        <f>IF(T3&lt;&gt;0,Z3/T3,"")</f>
        <v/>
      </c>
      <c r="AB3" s="227" t="str">
        <f>IF(W3&lt;&gt;0,Z3/W3,"")</f>
        <v/>
      </c>
    </row>
    <row r="4" spans="1:28" ht="14.4" customHeight="1" x14ac:dyDescent="0.3">
      <c r="A4" s="423" t="s">
        <v>224</v>
      </c>
      <c r="B4" s="424" t="s">
        <v>100</v>
      </c>
      <c r="C4" s="425"/>
      <c r="D4" s="426"/>
      <c r="E4" s="425"/>
      <c r="F4" s="426"/>
      <c r="G4" s="425"/>
      <c r="H4" s="425"/>
      <c r="I4" s="426"/>
      <c r="J4" s="427"/>
      <c r="K4" s="424" t="s">
        <v>101</v>
      </c>
      <c r="L4" s="426"/>
      <c r="M4" s="425"/>
      <c r="N4" s="425"/>
      <c r="O4" s="426"/>
      <c r="P4" s="425"/>
      <c r="Q4" s="425"/>
      <c r="R4" s="426"/>
      <c r="S4" s="427"/>
      <c r="T4" s="424" t="s">
        <v>102</v>
      </c>
      <c r="U4" s="426"/>
      <c r="V4" s="425"/>
      <c r="W4" s="425"/>
      <c r="X4" s="426"/>
      <c r="Y4" s="425"/>
      <c r="Z4" s="425"/>
      <c r="AA4" s="426"/>
      <c r="AB4" s="427"/>
    </row>
    <row r="5" spans="1:28" ht="14.4" customHeight="1" thickBot="1" x14ac:dyDescent="0.35">
      <c r="A5" s="588"/>
      <c r="B5" s="589">
        <v>2015</v>
      </c>
      <c r="C5" s="590"/>
      <c r="D5" s="590"/>
      <c r="E5" s="590">
        <v>2016</v>
      </c>
      <c r="F5" s="590"/>
      <c r="G5" s="590"/>
      <c r="H5" s="590">
        <v>2017</v>
      </c>
      <c r="I5" s="591" t="s">
        <v>252</v>
      </c>
      <c r="J5" s="592" t="s">
        <v>2</v>
      </c>
      <c r="K5" s="589">
        <v>2015</v>
      </c>
      <c r="L5" s="590"/>
      <c r="M5" s="590"/>
      <c r="N5" s="590">
        <v>2016</v>
      </c>
      <c r="O5" s="590"/>
      <c r="P5" s="590"/>
      <c r="Q5" s="590">
        <v>2017</v>
      </c>
      <c r="R5" s="591" t="s">
        <v>252</v>
      </c>
      <c r="S5" s="592" t="s">
        <v>2</v>
      </c>
      <c r="T5" s="589">
        <v>2015</v>
      </c>
      <c r="U5" s="590"/>
      <c r="V5" s="590"/>
      <c r="W5" s="590">
        <v>2016</v>
      </c>
      <c r="X5" s="590"/>
      <c r="Y5" s="590"/>
      <c r="Z5" s="590">
        <v>2017</v>
      </c>
      <c r="AA5" s="591" t="s">
        <v>252</v>
      </c>
      <c r="AB5" s="592" t="s">
        <v>2</v>
      </c>
    </row>
    <row r="6" spans="1:28" ht="14.4" customHeight="1" x14ac:dyDescent="0.3">
      <c r="A6" s="593" t="s">
        <v>1545</v>
      </c>
      <c r="B6" s="594">
        <v>1797669.6700000004</v>
      </c>
      <c r="C6" s="595">
        <v>1</v>
      </c>
      <c r="D6" s="595">
        <v>0.96739266144758773</v>
      </c>
      <c r="E6" s="594">
        <v>1858262.67</v>
      </c>
      <c r="F6" s="595">
        <v>1.0337064150389763</v>
      </c>
      <c r="G6" s="595">
        <v>1</v>
      </c>
      <c r="H6" s="594">
        <v>2130524.6300000008</v>
      </c>
      <c r="I6" s="595">
        <v>1.1851591343809011</v>
      </c>
      <c r="J6" s="595">
        <v>1.1465142492476594</v>
      </c>
      <c r="K6" s="594">
        <v>18723.91</v>
      </c>
      <c r="L6" s="595">
        <v>1</v>
      </c>
      <c r="M6" s="595">
        <v>1.0467700024374815</v>
      </c>
      <c r="N6" s="594">
        <v>17887.319999999989</v>
      </c>
      <c r="O6" s="595">
        <v>0.95531969551231499</v>
      </c>
      <c r="P6" s="595">
        <v>1</v>
      </c>
      <c r="Q6" s="594">
        <v>21349.309999999998</v>
      </c>
      <c r="R6" s="595">
        <v>1.140216439835483</v>
      </c>
      <c r="S6" s="595">
        <v>1.1935443655058451</v>
      </c>
      <c r="T6" s="594"/>
      <c r="U6" s="595"/>
      <c r="V6" s="595"/>
      <c r="W6" s="594"/>
      <c r="X6" s="595"/>
      <c r="Y6" s="595"/>
      <c r="Z6" s="594"/>
      <c r="AA6" s="595"/>
      <c r="AB6" s="596"/>
    </row>
    <row r="7" spans="1:28" ht="14.4" customHeight="1" thickBot="1" x14ac:dyDescent="0.35">
      <c r="A7" s="600" t="s">
        <v>1546</v>
      </c>
      <c r="B7" s="597">
        <v>1797669.6700000004</v>
      </c>
      <c r="C7" s="598">
        <v>1</v>
      </c>
      <c r="D7" s="598">
        <v>0.96739266144758773</v>
      </c>
      <c r="E7" s="597">
        <v>1858262.67</v>
      </c>
      <c r="F7" s="598">
        <v>1.0337064150389763</v>
      </c>
      <c r="G7" s="598">
        <v>1</v>
      </c>
      <c r="H7" s="597">
        <v>2130524.6300000008</v>
      </c>
      <c r="I7" s="598">
        <v>1.1851591343809011</v>
      </c>
      <c r="J7" s="598">
        <v>1.1465142492476594</v>
      </c>
      <c r="K7" s="597">
        <v>18723.91</v>
      </c>
      <c r="L7" s="598">
        <v>1</v>
      </c>
      <c r="M7" s="598">
        <v>1.0467700024374815</v>
      </c>
      <c r="N7" s="597">
        <v>17887.319999999989</v>
      </c>
      <c r="O7" s="598">
        <v>0.95531969551231499</v>
      </c>
      <c r="P7" s="598">
        <v>1</v>
      </c>
      <c r="Q7" s="597">
        <v>21349.309999999998</v>
      </c>
      <c r="R7" s="598">
        <v>1.140216439835483</v>
      </c>
      <c r="S7" s="598">
        <v>1.1935443655058451</v>
      </c>
      <c r="T7" s="597"/>
      <c r="U7" s="598"/>
      <c r="V7" s="598"/>
      <c r="W7" s="597"/>
      <c r="X7" s="598"/>
      <c r="Y7" s="598"/>
      <c r="Z7" s="597"/>
      <c r="AA7" s="598"/>
      <c r="AB7" s="599"/>
    </row>
    <row r="8" spans="1:28" ht="14.4" customHeight="1" thickBot="1" x14ac:dyDescent="0.35"/>
    <row r="9" spans="1:28" ht="14.4" customHeight="1" x14ac:dyDescent="0.3">
      <c r="A9" s="593" t="s">
        <v>465</v>
      </c>
      <c r="B9" s="594">
        <v>811997.33000000007</v>
      </c>
      <c r="C9" s="595">
        <v>1</v>
      </c>
      <c r="D9" s="595">
        <v>0.88603339440291329</v>
      </c>
      <c r="E9" s="594">
        <v>916440.99999999977</v>
      </c>
      <c r="F9" s="595">
        <v>1.1286256323034949</v>
      </c>
      <c r="G9" s="595">
        <v>1</v>
      </c>
      <c r="H9" s="594">
        <v>1154484.99</v>
      </c>
      <c r="I9" s="595">
        <v>1.4217842194136276</v>
      </c>
      <c r="J9" s="596">
        <v>1.259748298035553</v>
      </c>
    </row>
    <row r="10" spans="1:28" ht="14.4" customHeight="1" x14ac:dyDescent="0.3">
      <c r="A10" s="608" t="s">
        <v>1548</v>
      </c>
      <c r="B10" s="601">
        <v>48109.67</v>
      </c>
      <c r="C10" s="602">
        <v>1</v>
      </c>
      <c r="D10" s="602">
        <v>1.6441561654912118</v>
      </c>
      <c r="E10" s="601">
        <v>29261.01</v>
      </c>
      <c r="F10" s="602">
        <v>0.60821473105095092</v>
      </c>
      <c r="G10" s="602">
        <v>1</v>
      </c>
      <c r="H10" s="601">
        <v>36022.339999999997</v>
      </c>
      <c r="I10" s="602">
        <v>0.74875466824029346</v>
      </c>
      <c r="J10" s="603">
        <v>1.2310696042276053</v>
      </c>
    </row>
    <row r="11" spans="1:28" ht="14.4" customHeight="1" x14ac:dyDescent="0.3">
      <c r="A11" s="608" t="s">
        <v>1549</v>
      </c>
      <c r="B11" s="601">
        <v>763887.66</v>
      </c>
      <c r="C11" s="602">
        <v>1</v>
      </c>
      <c r="D11" s="602">
        <v>0.86102895535324264</v>
      </c>
      <c r="E11" s="601">
        <v>887179.98999999976</v>
      </c>
      <c r="F11" s="602">
        <v>1.1614011280140324</v>
      </c>
      <c r="G11" s="602">
        <v>1</v>
      </c>
      <c r="H11" s="601">
        <v>1118462.6499999999</v>
      </c>
      <c r="I11" s="602">
        <v>1.4641716427255806</v>
      </c>
      <c r="J11" s="603">
        <v>1.260694179993848</v>
      </c>
    </row>
    <row r="12" spans="1:28" ht="14.4" customHeight="1" x14ac:dyDescent="0.3">
      <c r="A12" s="604" t="s">
        <v>470</v>
      </c>
      <c r="B12" s="605">
        <v>953542.34</v>
      </c>
      <c r="C12" s="606">
        <v>1</v>
      </c>
      <c r="D12" s="606">
        <v>1.0557252827848014</v>
      </c>
      <c r="E12" s="605">
        <v>903210.67</v>
      </c>
      <c r="F12" s="606">
        <v>0.9472161141790516</v>
      </c>
      <c r="G12" s="606">
        <v>1</v>
      </c>
      <c r="H12" s="605">
        <v>949386.63999999966</v>
      </c>
      <c r="I12" s="606">
        <v>0.99564182960139946</v>
      </c>
      <c r="J12" s="607">
        <v>1.0511242521083144</v>
      </c>
    </row>
    <row r="13" spans="1:28" ht="14.4" customHeight="1" x14ac:dyDescent="0.3">
      <c r="A13" s="608" t="s">
        <v>1548</v>
      </c>
      <c r="B13" s="601">
        <v>8708.34</v>
      </c>
      <c r="C13" s="602">
        <v>1</v>
      </c>
      <c r="D13" s="602">
        <v>0.17570364463892776</v>
      </c>
      <c r="E13" s="601">
        <v>49562.66</v>
      </c>
      <c r="F13" s="602">
        <v>5.6914015759605165</v>
      </c>
      <c r="G13" s="602">
        <v>1</v>
      </c>
      <c r="H13" s="601">
        <v>39900</v>
      </c>
      <c r="I13" s="602">
        <v>4.5818146742088617</v>
      </c>
      <c r="J13" s="603">
        <v>0.80504153731861838</v>
      </c>
    </row>
    <row r="14" spans="1:28" ht="14.4" customHeight="1" x14ac:dyDescent="0.3">
      <c r="A14" s="608" t="s">
        <v>1549</v>
      </c>
      <c r="B14" s="601">
        <v>944834</v>
      </c>
      <c r="C14" s="602">
        <v>1</v>
      </c>
      <c r="D14" s="602">
        <v>1.1068191912027066</v>
      </c>
      <c r="E14" s="601">
        <v>853648.01</v>
      </c>
      <c r="F14" s="602">
        <v>0.9034899357982461</v>
      </c>
      <c r="G14" s="602">
        <v>1</v>
      </c>
      <c r="H14" s="601">
        <v>909486.63999999966</v>
      </c>
      <c r="I14" s="602">
        <v>0.96258881454308343</v>
      </c>
      <c r="J14" s="603">
        <v>1.0654117731733477</v>
      </c>
    </row>
    <row r="15" spans="1:28" ht="14.4" customHeight="1" x14ac:dyDescent="0.3">
      <c r="A15" s="604" t="s">
        <v>473</v>
      </c>
      <c r="B15" s="605">
        <v>32130</v>
      </c>
      <c r="C15" s="606">
        <v>1</v>
      </c>
      <c r="D15" s="606">
        <v>0.83214627955763898</v>
      </c>
      <c r="E15" s="605">
        <v>38611</v>
      </c>
      <c r="F15" s="606">
        <v>1.201711795829443</v>
      </c>
      <c r="G15" s="606">
        <v>1</v>
      </c>
      <c r="H15" s="605">
        <v>26653</v>
      </c>
      <c r="I15" s="606">
        <v>0.82953625894802363</v>
      </c>
      <c r="J15" s="607">
        <v>0.69029551164176017</v>
      </c>
    </row>
    <row r="16" spans="1:28" ht="14.4" customHeight="1" x14ac:dyDescent="0.3">
      <c r="A16" s="608" t="s">
        <v>1548</v>
      </c>
      <c r="B16" s="601"/>
      <c r="C16" s="602"/>
      <c r="D16" s="602"/>
      <c r="E16" s="601">
        <v>1119</v>
      </c>
      <c r="F16" s="602"/>
      <c r="G16" s="602">
        <v>1</v>
      </c>
      <c r="H16" s="601"/>
      <c r="I16" s="602"/>
      <c r="J16" s="603"/>
    </row>
    <row r="17" spans="1:10" ht="14.4" customHeight="1" thickBot="1" x14ac:dyDescent="0.35">
      <c r="A17" s="600" t="s">
        <v>1549</v>
      </c>
      <c r="B17" s="597">
        <v>32130</v>
      </c>
      <c r="C17" s="598">
        <v>1</v>
      </c>
      <c r="D17" s="598">
        <v>0.85698282300224049</v>
      </c>
      <c r="E17" s="597">
        <v>37492</v>
      </c>
      <c r="F17" s="598">
        <v>1.1668845315904139</v>
      </c>
      <c r="G17" s="598">
        <v>1</v>
      </c>
      <c r="H17" s="597">
        <v>26653</v>
      </c>
      <c r="I17" s="598">
        <v>0.82953625894802363</v>
      </c>
      <c r="J17" s="599">
        <v>0.71089832497599492</v>
      </c>
    </row>
    <row r="18" spans="1:10" ht="14.4" customHeight="1" x14ac:dyDescent="0.3">
      <c r="A18" s="548" t="s">
        <v>593</v>
      </c>
    </row>
    <row r="19" spans="1:10" ht="14.4" customHeight="1" x14ac:dyDescent="0.3">
      <c r="A19" s="549" t="s">
        <v>594</v>
      </c>
    </row>
    <row r="20" spans="1:10" ht="14.4" customHeight="1" x14ac:dyDescent="0.3">
      <c r="A20" s="548" t="s">
        <v>1550</v>
      </c>
    </row>
    <row r="21" spans="1:10" ht="14.4" customHeight="1" x14ac:dyDescent="0.3">
      <c r="A21" s="548" t="s">
        <v>1551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32" bestFit="1" customWidth="1"/>
    <col min="2" max="2" width="7.77734375" style="211" hidden="1" customWidth="1" outlineLevel="1"/>
    <col min="3" max="3" width="7.77734375" style="211" customWidth="1" collapsed="1"/>
    <col min="4" max="4" width="7.77734375" style="211" customWidth="1"/>
    <col min="5" max="5" width="7.77734375" style="109" hidden="1" customWidth="1" outlineLevel="1"/>
    <col min="6" max="6" width="7.77734375" style="109" customWidth="1" collapsed="1"/>
    <col min="7" max="7" width="7.77734375" style="109" customWidth="1"/>
    <col min="8" max="16384" width="8.88671875" style="132"/>
  </cols>
  <sheetData>
    <row r="1" spans="1:7" ht="18.600000000000001" customHeight="1" thickBot="1" x14ac:dyDescent="0.4">
      <c r="A1" s="422" t="s">
        <v>1554</v>
      </c>
      <c r="B1" s="349"/>
      <c r="C1" s="349"/>
      <c r="D1" s="349"/>
      <c r="E1" s="349"/>
      <c r="F1" s="349"/>
      <c r="G1" s="349"/>
    </row>
    <row r="2" spans="1:7" ht="14.4" customHeight="1" thickBot="1" x14ac:dyDescent="0.35">
      <c r="A2" s="239" t="s">
        <v>265</v>
      </c>
      <c r="B2" s="114"/>
      <c r="C2" s="114"/>
      <c r="D2" s="114"/>
      <c r="E2" s="114"/>
      <c r="F2" s="114"/>
      <c r="G2" s="114"/>
    </row>
    <row r="3" spans="1:7" ht="14.4" customHeight="1" thickBot="1" x14ac:dyDescent="0.35">
      <c r="A3" s="322" t="s">
        <v>132</v>
      </c>
      <c r="B3" s="304">
        <f t="shared" ref="B3:G3" si="0">SUBTOTAL(9,B6:B1048576)</f>
        <v>11043</v>
      </c>
      <c r="C3" s="305">
        <f t="shared" si="0"/>
        <v>9905</v>
      </c>
      <c r="D3" s="321">
        <f t="shared" si="0"/>
        <v>11961</v>
      </c>
      <c r="E3" s="228">
        <f t="shared" si="0"/>
        <v>1797669.67</v>
      </c>
      <c r="F3" s="226">
        <f t="shared" si="0"/>
        <v>1858262.6700000002</v>
      </c>
      <c r="G3" s="306">
        <f t="shared" si="0"/>
        <v>2130524.63</v>
      </c>
    </row>
    <row r="4" spans="1:7" ht="14.4" customHeight="1" x14ac:dyDescent="0.3">
      <c r="A4" s="423" t="s">
        <v>140</v>
      </c>
      <c r="B4" s="428" t="s">
        <v>222</v>
      </c>
      <c r="C4" s="426"/>
      <c r="D4" s="429"/>
      <c r="E4" s="428" t="s">
        <v>100</v>
      </c>
      <c r="F4" s="426"/>
      <c r="G4" s="429"/>
    </row>
    <row r="5" spans="1:7" ht="14.4" customHeight="1" thickBot="1" x14ac:dyDescent="0.35">
      <c r="A5" s="588"/>
      <c r="B5" s="589">
        <v>2015</v>
      </c>
      <c r="C5" s="590">
        <v>2016</v>
      </c>
      <c r="D5" s="609">
        <v>2017</v>
      </c>
      <c r="E5" s="589">
        <v>2015</v>
      </c>
      <c r="F5" s="590">
        <v>2016</v>
      </c>
      <c r="G5" s="609">
        <v>2017</v>
      </c>
    </row>
    <row r="6" spans="1:7" ht="14.4" customHeight="1" x14ac:dyDescent="0.3">
      <c r="A6" s="583" t="s">
        <v>1548</v>
      </c>
      <c r="B6" s="119">
        <v>3350</v>
      </c>
      <c r="C6" s="119">
        <v>364</v>
      </c>
      <c r="D6" s="119">
        <v>465</v>
      </c>
      <c r="E6" s="610">
        <v>56818.01</v>
      </c>
      <c r="F6" s="610">
        <v>79942.67</v>
      </c>
      <c r="G6" s="611">
        <v>75922.34</v>
      </c>
    </row>
    <row r="7" spans="1:7" ht="14.4" customHeight="1" x14ac:dyDescent="0.3">
      <c r="A7" s="522" t="s">
        <v>596</v>
      </c>
      <c r="B7" s="496">
        <v>1648</v>
      </c>
      <c r="C7" s="496">
        <v>987</v>
      </c>
      <c r="D7" s="496">
        <v>2396</v>
      </c>
      <c r="E7" s="612">
        <v>405175</v>
      </c>
      <c r="F7" s="612">
        <v>227494.67</v>
      </c>
      <c r="G7" s="613">
        <v>462825.67000000004</v>
      </c>
    </row>
    <row r="8" spans="1:7" ht="14.4" customHeight="1" x14ac:dyDescent="0.3">
      <c r="A8" s="522" t="s">
        <v>597</v>
      </c>
      <c r="B8" s="496"/>
      <c r="C8" s="496"/>
      <c r="D8" s="496">
        <v>711</v>
      </c>
      <c r="E8" s="612"/>
      <c r="F8" s="612"/>
      <c r="G8" s="613">
        <v>131194</v>
      </c>
    </row>
    <row r="9" spans="1:7" ht="14.4" customHeight="1" x14ac:dyDescent="0.3">
      <c r="A9" s="522" t="s">
        <v>1552</v>
      </c>
      <c r="B9" s="496">
        <v>1861</v>
      </c>
      <c r="C9" s="496">
        <v>991</v>
      </c>
      <c r="D9" s="496"/>
      <c r="E9" s="612">
        <v>388555</v>
      </c>
      <c r="F9" s="612">
        <v>149691.34</v>
      </c>
      <c r="G9" s="613"/>
    </row>
    <row r="10" spans="1:7" ht="14.4" customHeight="1" x14ac:dyDescent="0.3">
      <c r="A10" s="522" t="s">
        <v>598</v>
      </c>
      <c r="B10" s="496">
        <v>931</v>
      </c>
      <c r="C10" s="496">
        <v>1540</v>
      </c>
      <c r="D10" s="496">
        <v>1836</v>
      </c>
      <c r="E10" s="612">
        <v>208136</v>
      </c>
      <c r="F10" s="612">
        <v>289555.68000000005</v>
      </c>
      <c r="G10" s="613">
        <v>292764</v>
      </c>
    </row>
    <row r="11" spans="1:7" ht="14.4" customHeight="1" x14ac:dyDescent="0.3">
      <c r="A11" s="522" t="s">
        <v>599</v>
      </c>
      <c r="B11" s="496">
        <v>19</v>
      </c>
      <c r="C11" s="496">
        <v>36</v>
      </c>
      <c r="D11" s="496">
        <v>75</v>
      </c>
      <c r="E11" s="612">
        <v>7493</v>
      </c>
      <c r="F11" s="612">
        <v>9231.99</v>
      </c>
      <c r="G11" s="613">
        <v>10741.67</v>
      </c>
    </row>
    <row r="12" spans="1:7" ht="14.4" customHeight="1" x14ac:dyDescent="0.3">
      <c r="A12" s="522" t="s">
        <v>600</v>
      </c>
      <c r="B12" s="496"/>
      <c r="C12" s="496">
        <v>1136</v>
      </c>
      <c r="D12" s="496">
        <v>2528</v>
      </c>
      <c r="E12" s="612"/>
      <c r="F12" s="612">
        <v>200446.66999999998</v>
      </c>
      <c r="G12" s="613">
        <v>489948.99</v>
      </c>
    </row>
    <row r="13" spans="1:7" ht="14.4" customHeight="1" x14ac:dyDescent="0.3">
      <c r="A13" s="522" t="s">
        <v>1553</v>
      </c>
      <c r="B13" s="496">
        <v>880</v>
      </c>
      <c r="C13" s="496">
        <v>2220</v>
      </c>
      <c r="D13" s="496">
        <v>1178</v>
      </c>
      <c r="E13" s="612">
        <v>182263.66</v>
      </c>
      <c r="F13" s="612">
        <v>445973.66000000003</v>
      </c>
      <c r="G13" s="613">
        <v>215108.31999999998</v>
      </c>
    </row>
    <row r="14" spans="1:7" ht="14.4" customHeight="1" x14ac:dyDescent="0.3">
      <c r="A14" s="522" t="s">
        <v>602</v>
      </c>
      <c r="B14" s="496">
        <v>1060</v>
      </c>
      <c r="C14" s="496">
        <v>863</v>
      </c>
      <c r="D14" s="496">
        <v>1457</v>
      </c>
      <c r="E14" s="612">
        <v>223993</v>
      </c>
      <c r="F14" s="612">
        <v>133031.66999999998</v>
      </c>
      <c r="G14" s="613">
        <v>220153.65999999997</v>
      </c>
    </row>
    <row r="15" spans="1:7" ht="14.4" customHeight="1" x14ac:dyDescent="0.3">
      <c r="A15" s="522" t="s">
        <v>603</v>
      </c>
      <c r="B15" s="496">
        <v>544</v>
      </c>
      <c r="C15" s="496">
        <v>827</v>
      </c>
      <c r="D15" s="496">
        <v>221</v>
      </c>
      <c r="E15" s="612">
        <v>139187</v>
      </c>
      <c r="F15" s="612">
        <v>162784.31999999998</v>
      </c>
      <c r="G15" s="613">
        <v>29039</v>
      </c>
    </row>
    <row r="16" spans="1:7" ht="14.4" customHeight="1" thickBot="1" x14ac:dyDescent="0.35">
      <c r="A16" s="616" t="s">
        <v>604</v>
      </c>
      <c r="B16" s="503">
        <v>750</v>
      </c>
      <c r="C16" s="503">
        <v>941</v>
      </c>
      <c r="D16" s="503">
        <v>1094</v>
      </c>
      <c r="E16" s="614">
        <v>186049</v>
      </c>
      <c r="F16" s="614">
        <v>160110</v>
      </c>
      <c r="G16" s="615">
        <v>202826.97999999995</v>
      </c>
    </row>
    <row r="17" spans="1:1" ht="14.4" customHeight="1" x14ac:dyDescent="0.3">
      <c r="A17" s="548" t="s">
        <v>593</v>
      </c>
    </row>
    <row r="18" spans="1:1" ht="14.4" customHeight="1" x14ac:dyDescent="0.3">
      <c r="A18" s="549" t="s">
        <v>594</v>
      </c>
    </row>
    <row r="19" spans="1:1" ht="14.4" customHeight="1" x14ac:dyDescent="0.3">
      <c r="A19" s="548" t="s">
        <v>1550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7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32" customWidth="1"/>
    <col min="2" max="2" width="8.6640625" style="132" bestFit="1" customWidth="1"/>
    <col min="3" max="3" width="6.109375" style="132" customWidth="1"/>
    <col min="4" max="4" width="2.109375" style="132" bestFit="1" customWidth="1"/>
    <col min="5" max="5" width="8" style="132" customWidth="1"/>
    <col min="6" max="6" width="50.88671875" style="132" bestFit="1" customWidth="1" collapsed="1"/>
    <col min="7" max="8" width="11.109375" style="211" hidden="1" customWidth="1" outlineLevel="1"/>
    <col min="9" max="10" width="9.33203125" style="132" hidden="1" customWidth="1"/>
    <col min="11" max="12" width="11.109375" style="211" customWidth="1"/>
    <col min="13" max="14" width="9.33203125" style="132" hidden="1" customWidth="1"/>
    <col min="15" max="16" width="11.109375" style="211" customWidth="1"/>
    <col min="17" max="17" width="11.109375" style="214" customWidth="1"/>
    <col min="18" max="18" width="11.109375" style="211" customWidth="1"/>
    <col min="19" max="16384" width="8.88671875" style="132"/>
  </cols>
  <sheetData>
    <row r="1" spans="1:18" ht="18.600000000000001" customHeight="1" thickBot="1" x14ac:dyDescent="0.4">
      <c r="A1" s="349" t="s">
        <v>1730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2" spans="1:18" ht="14.4" customHeight="1" thickBot="1" x14ac:dyDescent="0.35">
      <c r="A2" s="239" t="s">
        <v>265</v>
      </c>
      <c r="B2" s="201"/>
      <c r="C2" s="201"/>
      <c r="D2" s="114"/>
      <c r="E2" s="114"/>
      <c r="F2" s="114"/>
      <c r="G2" s="234"/>
      <c r="H2" s="234"/>
      <c r="I2" s="114"/>
      <c r="J2" s="114"/>
      <c r="K2" s="234"/>
      <c r="L2" s="234"/>
      <c r="M2" s="114"/>
      <c r="N2" s="114"/>
      <c r="O2" s="234"/>
      <c r="P2" s="234"/>
      <c r="Q2" s="231"/>
      <c r="R2" s="234"/>
    </row>
    <row r="3" spans="1:18" ht="14.4" customHeight="1" thickBot="1" x14ac:dyDescent="0.35">
      <c r="F3" s="87" t="s">
        <v>132</v>
      </c>
      <c r="G3" s="103">
        <f t="shared" ref="G3:P3" si="0">SUBTOTAL(9,G6:G1048576)</f>
        <v>11160.210000000001</v>
      </c>
      <c r="H3" s="104">
        <f t="shared" si="0"/>
        <v>1816393.58</v>
      </c>
      <c r="I3" s="74"/>
      <c r="J3" s="74"/>
      <c r="K3" s="104">
        <f t="shared" si="0"/>
        <v>10009.699999999999</v>
      </c>
      <c r="L3" s="104">
        <f t="shared" si="0"/>
        <v>1876149.99</v>
      </c>
      <c r="M3" s="74"/>
      <c r="N3" s="74"/>
      <c r="O3" s="104">
        <f t="shared" si="0"/>
        <v>12088.83</v>
      </c>
      <c r="P3" s="104">
        <f t="shared" si="0"/>
        <v>2151873.94</v>
      </c>
      <c r="Q3" s="75">
        <f>IF(L3=0,0,P3/L3)</f>
        <v>1.146962637033087</v>
      </c>
      <c r="R3" s="105">
        <f>IF(O3=0,0,P3/O3)</f>
        <v>178.00514524565239</v>
      </c>
    </row>
    <row r="4" spans="1:18" ht="14.4" customHeight="1" x14ac:dyDescent="0.3">
      <c r="A4" s="430" t="s">
        <v>253</v>
      </c>
      <c r="B4" s="430" t="s">
        <v>96</v>
      </c>
      <c r="C4" s="438" t="s">
        <v>0</v>
      </c>
      <c r="D4" s="432" t="s">
        <v>97</v>
      </c>
      <c r="E4" s="437" t="s">
        <v>71</v>
      </c>
      <c r="F4" s="433" t="s">
        <v>70</v>
      </c>
      <c r="G4" s="434">
        <v>2015</v>
      </c>
      <c r="H4" s="435"/>
      <c r="I4" s="102"/>
      <c r="J4" s="102"/>
      <c r="K4" s="434">
        <v>2016</v>
      </c>
      <c r="L4" s="435"/>
      <c r="M4" s="102"/>
      <c r="N4" s="102"/>
      <c r="O4" s="434">
        <v>2017</v>
      </c>
      <c r="P4" s="435"/>
      <c r="Q4" s="436" t="s">
        <v>2</v>
      </c>
      <c r="R4" s="431" t="s">
        <v>99</v>
      </c>
    </row>
    <row r="5" spans="1:18" ht="14.4" customHeight="1" thickBot="1" x14ac:dyDescent="0.35">
      <c r="A5" s="617"/>
      <c r="B5" s="617"/>
      <c r="C5" s="618"/>
      <c r="D5" s="619"/>
      <c r="E5" s="620"/>
      <c r="F5" s="621"/>
      <c r="G5" s="622" t="s">
        <v>72</v>
      </c>
      <c r="H5" s="623" t="s">
        <v>14</v>
      </c>
      <c r="I5" s="624"/>
      <c r="J5" s="624"/>
      <c r="K5" s="622" t="s">
        <v>72</v>
      </c>
      <c r="L5" s="623" t="s">
        <v>14</v>
      </c>
      <c r="M5" s="624"/>
      <c r="N5" s="624"/>
      <c r="O5" s="622" t="s">
        <v>72</v>
      </c>
      <c r="P5" s="623" t="s">
        <v>14</v>
      </c>
      <c r="Q5" s="625"/>
      <c r="R5" s="626"/>
    </row>
    <row r="6" spans="1:18" ht="14.4" customHeight="1" x14ac:dyDescent="0.3">
      <c r="A6" s="568" t="s">
        <v>1555</v>
      </c>
      <c r="B6" s="569" t="s">
        <v>1556</v>
      </c>
      <c r="C6" s="569" t="s">
        <v>465</v>
      </c>
      <c r="D6" s="569" t="s">
        <v>1557</v>
      </c>
      <c r="E6" s="569" t="s">
        <v>1558</v>
      </c>
      <c r="F6" s="569" t="s">
        <v>1559</v>
      </c>
      <c r="G6" s="119">
        <v>0.60000000000000009</v>
      </c>
      <c r="H6" s="119">
        <v>69.66</v>
      </c>
      <c r="I6" s="569">
        <v>3</v>
      </c>
      <c r="J6" s="569">
        <v>116.09999999999998</v>
      </c>
      <c r="K6" s="119">
        <v>0.2</v>
      </c>
      <c r="L6" s="119">
        <v>23.22</v>
      </c>
      <c r="M6" s="569">
        <v>1</v>
      </c>
      <c r="N6" s="569">
        <v>116.1</v>
      </c>
      <c r="O6" s="119">
        <v>0.60000000000000009</v>
      </c>
      <c r="P6" s="119">
        <v>69.66</v>
      </c>
      <c r="Q6" s="574">
        <v>3</v>
      </c>
      <c r="R6" s="582">
        <v>116.09999999999998</v>
      </c>
    </row>
    <row r="7" spans="1:18" ht="14.4" customHeight="1" x14ac:dyDescent="0.3">
      <c r="A7" s="491" t="s">
        <v>1555</v>
      </c>
      <c r="B7" s="492" t="s">
        <v>1556</v>
      </c>
      <c r="C7" s="492" t="s">
        <v>465</v>
      </c>
      <c r="D7" s="492" t="s">
        <v>1557</v>
      </c>
      <c r="E7" s="492" t="s">
        <v>1560</v>
      </c>
      <c r="F7" s="492" t="s">
        <v>1561</v>
      </c>
      <c r="G7" s="496">
        <v>1.7999999999999998</v>
      </c>
      <c r="H7" s="496">
        <v>271.82</v>
      </c>
      <c r="I7" s="492">
        <v>2.0001471670345845</v>
      </c>
      <c r="J7" s="492">
        <v>151.01111111111112</v>
      </c>
      <c r="K7" s="496">
        <v>0.89999999999999991</v>
      </c>
      <c r="L7" s="496">
        <v>135.89999999999998</v>
      </c>
      <c r="M7" s="492">
        <v>1</v>
      </c>
      <c r="N7" s="492">
        <v>151</v>
      </c>
      <c r="O7" s="496">
        <v>1.6</v>
      </c>
      <c r="P7" s="496">
        <v>241.63</v>
      </c>
      <c r="Q7" s="510">
        <v>1.7779985283296544</v>
      </c>
      <c r="R7" s="497">
        <v>151.01874999999998</v>
      </c>
    </row>
    <row r="8" spans="1:18" ht="14.4" customHeight="1" x14ac:dyDescent="0.3">
      <c r="A8" s="491" t="s">
        <v>1555</v>
      </c>
      <c r="B8" s="492" t="s">
        <v>1556</v>
      </c>
      <c r="C8" s="492" t="s">
        <v>465</v>
      </c>
      <c r="D8" s="492" t="s">
        <v>1557</v>
      </c>
      <c r="E8" s="492" t="s">
        <v>1562</v>
      </c>
      <c r="F8" s="492" t="s">
        <v>1563</v>
      </c>
      <c r="G8" s="496">
        <v>0.4</v>
      </c>
      <c r="H8" s="496">
        <v>101.42</v>
      </c>
      <c r="I8" s="492">
        <v>0.66666666666666674</v>
      </c>
      <c r="J8" s="492">
        <v>253.54999999999998</v>
      </c>
      <c r="K8" s="496">
        <v>0.60000000000000009</v>
      </c>
      <c r="L8" s="496">
        <v>152.13</v>
      </c>
      <c r="M8" s="492">
        <v>1</v>
      </c>
      <c r="N8" s="492">
        <v>253.54999999999995</v>
      </c>
      <c r="O8" s="496">
        <v>1</v>
      </c>
      <c r="P8" s="496">
        <v>253.56000000000003</v>
      </c>
      <c r="Q8" s="510">
        <v>1.6667323999211203</v>
      </c>
      <c r="R8" s="497">
        <v>253.56000000000003</v>
      </c>
    </row>
    <row r="9" spans="1:18" ht="14.4" customHeight="1" x14ac:dyDescent="0.3">
      <c r="A9" s="491" t="s">
        <v>1555</v>
      </c>
      <c r="B9" s="492" t="s">
        <v>1556</v>
      </c>
      <c r="C9" s="492" t="s">
        <v>465</v>
      </c>
      <c r="D9" s="492" t="s">
        <v>1557</v>
      </c>
      <c r="E9" s="492" t="s">
        <v>1564</v>
      </c>
      <c r="F9" s="492" t="s">
        <v>573</v>
      </c>
      <c r="G9" s="496"/>
      <c r="H9" s="496"/>
      <c r="I9" s="492"/>
      <c r="J9" s="492"/>
      <c r="K9" s="496">
        <v>0.30000000000000004</v>
      </c>
      <c r="L9" s="496">
        <v>18.43</v>
      </c>
      <c r="M9" s="492">
        <v>1</v>
      </c>
      <c r="N9" s="492">
        <v>61.433333333333323</v>
      </c>
      <c r="O9" s="496"/>
      <c r="P9" s="496"/>
      <c r="Q9" s="510"/>
      <c r="R9" s="497"/>
    </row>
    <row r="10" spans="1:18" ht="14.4" customHeight="1" x14ac:dyDescent="0.3">
      <c r="A10" s="491" t="s">
        <v>1555</v>
      </c>
      <c r="B10" s="492" t="s">
        <v>1556</v>
      </c>
      <c r="C10" s="492" t="s">
        <v>465</v>
      </c>
      <c r="D10" s="492" t="s">
        <v>1557</v>
      </c>
      <c r="E10" s="492" t="s">
        <v>1565</v>
      </c>
      <c r="F10" s="492" t="s">
        <v>511</v>
      </c>
      <c r="G10" s="496"/>
      <c r="H10" s="496"/>
      <c r="I10" s="492"/>
      <c r="J10" s="492"/>
      <c r="K10" s="496"/>
      <c r="L10" s="496"/>
      <c r="M10" s="492"/>
      <c r="N10" s="492"/>
      <c r="O10" s="496">
        <v>0.13</v>
      </c>
      <c r="P10" s="496">
        <v>16.93</v>
      </c>
      <c r="Q10" s="510"/>
      <c r="R10" s="497">
        <v>130.23076923076923</v>
      </c>
    </row>
    <row r="11" spans="1:18" ht="14.4" customHeight="1" x14ac:dyDescent="0.3">
      <c r="A11" s="491" t="s">
        <v>1555</v>
      </c>
      <c r="B11" s="492" t="s">
        <v>1556</v>
      </c>
      <c r="C11" s="492" t="s">
        <v>465</v>
      </c>
      <c r="D11" s="492" t="s">
        <v>1557</v>
      </c>
      <c r="E11" s="492" t="s">
        <v>1566</v>
      </c>
      <c r="F11" s="492" t="s">
        <v>1567</v>
      </c>
      <c r="G11" s="496">
        <v>0.1</v>
      </c>
      <c r="H11" s="496">
        <v>14.49</v>
      </c>
      <c r="I11" s="492">
        <v>9.9951714147754708E-2</v>
      </c>
      <c r="J11" s="492">
        <v>144.9</v>
      </c>
      <c r="K11" s="496">
        <v>1</v>
      </c>
      <c r="L11" s="496">
        <v>144.97</v>
      </c>
      <c r="M11" s="492">
        <v>1</v>
      </c>
      <c r="N11" s="492">
        <v>144.97</v>
      </c>
      <c r="O11" s="496"/>
      <c r="P11" s="496"/>
      <c r="Q11" s="510"/>
      <c r="R11" s="497"/>
    </row>
    <row r="12" spans="1:18" ht="14.4" customHeight="1" x14ac:dyDescent="0.3">
      <c r="A12" s="491" t="s">
        <v>1555</v>
      </c>
      <c r="B12" s="492" t="s">
        <v>1556</v>
      </c>
      <c r="C12" s="492" t="s">
        <v>465</v>
      </c>
      <c r="D12" s="492" t="s">
        <v>1557</v>
      </c>
      <c r="E12" s="492" t="s">
        <v>1568</v>
      </c>
      <c r="F12" s="492" t="s">
        <v>622</v>
      </c>
      <c r="G12" s="496"/>
      <c r="H12" s="496"/>
      <c r="I12" s="492"/>
      <c r="J12" s="492"/>
      <c r="K12" s="496">
        <v>0.2</v>
      </c>
      <c r="L12" s="496">
        <v>52.81</v>
      </c>
      <c r="M12" s="492">
        <v>1</v>
      </c>
      <c r="N12" s="492">
        <v>264.05</v>
      </c>
      <c r="O12" s="496"/>
      <c r="P12" s="496"/>
      <c r="Q12" s="510"/>
      <c r="R12" s="497"/>
    </row>
    <row r="13" spans="1:18" ht="14.4" customHeight="1" x14ac:dyDescent="0.3">
      <c r="A13" s="491" t="s">
        <v>1555</v>
      </c>
      <c r="B13" s="492" t="s">
        <v>1556</v>
      </c>
      <c r="C13" s="492" t="s">
        <v>465</v>
      </c>
      <c r="D13" s="492" t="s">
        <v>1569</v>
      </c>
      <c r="E13" s="492" t="s">
        <v>1570</v>
      </c>
      <c r="F13" s="492" t="s">
        <v>1571</v>
      </c>
      <c r="G13" s="496">
        <v>6</v>
      </c>
      <c r="H13" s="496">
        <v>444</v>
      </c>
      <c r="I13" s="492">
        <v>0.5174825174825175</v>
      </c>
      <c r="J13" s="492">
        <v>74</v>
      </c>
      <c r="K13" s="496">
        <v>11</v>
      </c>
      <c r="L13" s="496">
        <v>858</v>
      </c>
      <c r="M13" s="492">
        <v>1</v>
      </c>
      <c r="N13" s="492">
        <v>78</v>
      </c>
      <c r="O13" s="496">
        <v>13</v>
      </c>
      <c r="P13" s="496">
        <v>1014</v>
      </c>
      <c r="Q13" s="510">
        <v>1.1818181818181819</v>
      </c>
      <c r="R13" s="497">
        <v>78</v>
      </c>
    </row>
    <row r="14" spans="1:18" ht="14.4" customHeight="1" x14ac:dyDescent="0.3">
      <c r="A14" s="491" t="s">
        <v>1555</v>
      </c>
      <c r="B14" s="492" t="s">
        <v>1556</v>
      </c>
      <c r="C14" s="492" t="s">
        <v>465</v>
      </c>
      <c r="D14" s="492" t="s">
        <v>1569</v>
      </c>
      <c r="E14" s="492" t="s">
        <v>1572</v>
      </c>
      <c r="F14" s="492" t="s">
        <v>1573</v>
      </c>
      <c r="G14" s="496">
        <v>374</v>
      </c>
      <c r="H14" s="496">
        <v>30294</v>
      </c>
      <c r="I14" s="492">
        <v>2.4171387536902578</v>
      </c>
      <c r="J14" s="492">
        <v>81</v>
      </c>
      <c r="K14" s="496">
        <v>151</v>
      </c>
      <c r="L14" s="496">
        <v>12533</v>
      </c>
      <c r="M14" s="492">
        <v>1</v>
      </c>
      <c r="N14" s="492">
        <v>83</v>
      </c>
      <c r="O14" s="496">
        <v>8</v>
      </c>
      <c r="P14" s="496">
        <v>664</v>
      </c>
      <c r="Q14" s="510">
        <v>5.2980132450331126E-2</v>
      </c>
      <c r="R14" s="497">
        <v>83</v>
      </c>
    </row>
    <row r="15" spans="1:18" ht="14.4" customHeight="1" x14ac:dyDescent="0.3">
      <c r="A15" s="491" t="s">
        <v>1555</v>
      </c>
      <c r="B15" s="492" t="s">
        <v>1556</v>
      </c>
      <c r="C15" s="492" t="s">
        <v>465</v>
      </c>
      <c r="D15" s="492" t="s">
        <v>1569</v>
      </c>
      <c r="E15" s="492" t="s">
        <v>1574</v>
      </c>
      <c r="F15" s="492" t="s">
        <v>1575</v>
      </c>
      <c r="G15" s="496">
        <v>962</v>
      </c>
      <c r="H15" s="496">
        <v>100048</v>
      </c>
      <c r="I15" s="492">
        <v>0.84802251267185402</v>
      </c>
      <c r="J15" s="492">
        <v>104</v>
      </c>
      <c r="K15" s="496">
        <v>1113</v>
      </c>
      <c r="L15" s="496">
        <v>117978</v>
      </c>
      <c r="M15" s="492">
        <v>1</v>
      </c>
      <c r="N15" s="492">
        <v>106</v>
      </c>
      <c r="O15" s="496">
        <v>1400</v>
      </c>
      <c r="P15" s="496">
        <v>148400</v>
      </c>
      <c r="Q15" s="510">
        <v>1.2578616352201257</v>
      </c>
      <c r="R15" s="497">
        <v>106</v>
      </c>
    </row>
    <row r="16" spans="1:18" ht="14.4" customHeight="1" x14ac:dyDescent="0.3">
      <c r="A16" s="491" t="s">
        <v>1555</v>
      </c>
      <c r="B16" s="492" t="s">
        <v>1556</v>
      </c>
      <c r="C16" s="492" t="s">
        <v>465</v>
      </c>
      <c r="D16" s="492" t="s">
        <v>1569</v>
      </c>
      <c r="E16" s="492" t="s">
        <v>1576</v>
      </c>
      <c r="F16" s="492" t="s">
        <v>1577</v>
      </c>
      <c r="G16" s="496"/>
      <c r="H16" s="496"/>
      <c r="I16" s="492"/>
      <c r="J16" s="492"/>
      <c r="K16" s="496">
        <v>1</v>
      </c>
      <c r="L16" s="496">
        <v>222</v>
      </c>
      <c r="M16" s="492">
        <v>1</v>
      </c>
      <c r="N16" s="492">
        <v>222</v>
      </c>
      <c r="O16" s="496"/>
      <c r="P16" s="496"/>
      <c r="Q16" s="510"/>
      <c r="R16" s="497"/>
    </row>
    <row r="17" spans="1:18" ht="14.4" customHeight="1" x14ac:dyDescent="0.3">
      <c r="A17" s="491" t="s">
        <v>1555</v>
      </c>
      <c r="B17" s="492" t="s">
        <v>1556</v>
      </c>
      <c r="C17" s="492" t="s">
        <v>465</v>
      </c>
      <c r="D17" s="492" t="s">
        <v>1569</v>
      </c>
      <c r="E17" s="492" t="s">
        <v>1578</v>
      </c>
      <c r="F17" s="492" t="s">
        <v>1579</v>
      </c>
      <c r="G17" s="496">
        <v>136</v>
      </c>
      <c r="H17" s="496">
        <v>4760</v>
      </c>
      <c r="I17" s="492">
        <v>1.3262747283365841</v>
      </c>
      <c r="J17" s="492">
        <v>35</v>
      </c>
      <c r="K17" s="496">
        <v>97</v>
      </c>
      <c r="L17" s="496">
        <v>3589</v>
      </c>
      <c r="M17" s="492">
        <v>1</v>
      </c>
      <c r="N17" s="492">
        <v>37</v>
      </c>
      <c r="O17" s="496">
        <v>59</v>
      </c>
      <c r="P17" s="496">
        <v>2183</v>
      </c>
      <c r="Q17" s="510">
        <v>0.60824742268041232</v>
      </c>
      <c r="R17" s="497">
        <v>37</v>
      </c>
    </row>
    <row r="18" spans="1:18" ht="14.4" customHeight="1" x14ac:dyDescent="0.3">
      <c r="A18" s="491" t="s">
        <v>1555</v>
      </c>
      <c r="B18" s="492" t="s">
        <v>1556</v>
      </c>
      <c r="C18" s="492" t="s">
        <v>465</v>
      </c>
      <c r="D18" s="492" t="s">
        <v>1569</v>
      </c>
      <c r="E18" s="492" t="s">
        <v>1580</v>
      </c>
      <c r="F18" s="492" t="s">
        <v>1581</v>
      </c>
      <c r="G18" s="496">
        <v>2</v>
      </c>
      <c r="H18" s="496">
        <v>10</v>
      </c>
      <c r="I18" s="492"/>
      <c r="J18" s="492">
        <v>5</v>
      </c>
      <c r="K18" s="496"/>
      <c r="L18" s="496"/>
      <c r="M18" s="492"/>
      <c r="N18" s="492"/>
      <c r="O18" s="496">
        <v>2</v>
      </c>
      <c r="P18" s="496">
        <v>10</v>
      </c>
      <c r="Q18" s="510"/>
      <c r="R18" s="497">
        <v>5</v>
      </c>
    </row>
    <row r="19" spans="1:18" ht="14.4" customHeight="1" x14ac:dyDescent="0.3">
      <c r="A19" s="491" t="s">
        <v>1555</v>
      </c>
      <c r="B19" s="492" t="s">
        <v>1556</v>
      </c>
      <c r="C19" s="492" t="s">
        <v>465</v>
      </c>
      <c r="D19" s="492" t="s">
        <v>1569</v>
      </c>
      <c r="E19" s="492" t="s">
        <v>1582</v>
      </c>
      <c r="F19" s="492" t="s">
        <v>1583</v>
      </c>
      <c r="G19" s="496">
        <v>2</v>
      </c>
      <c r="H19" s="496">
        <v>10</v>
      </c>
      <c r="I19" s="492">
        <v>2</v>
      </c>
      <c r="J19" s="492">
        <v>5</v>
      </c>
      <c r="K19" s="496">
        <v>1</v>
      </c>
      <c r="L19" s="496">
        <v>5</v>
      </c>
      <c r="M19" s="492">
        <v>1</v>
      </c>
      <c r="N19" s="492">
        <v>5</v>
      </c>
      <c r="O19" s="496">
        <v>2</v>
      </c>
      <c r="P19" s="496">
        <v>10</v>
      </c>
      <c r="Q19" s="510">
        <v>2</v>
      </c>
      <c r="R19" s="497">
        <v>5</v>
      </c>
    </row>
    <row r="20" spans="1:18" ht="14.4" customHeight="1" x14ac:dyDescent="0.3">
      <c r="A20" s="491" t="s">
        <v>1555</v>
      </c>
      <c r="B20" s="492" t="s">
        <v>1556</v>
      </c>
      <c r="C20" s="492" t="s">
        <v>465</v>
      </c>
      <c r="D20" s="492" t="s">
        <v>1569</v>
      </c>
      <c r="E20" s="492" t="s">
        <v>1584</v>
      </c>
      <c r="F20" s="492" t="s">
        <v>1585</v>
      </c>
      <c r="G20" s="496">
        <v>2</v>
      </c>
      <c r="H20" s="496">
        <v>1284</v>
      </c>
      <c r="I20" s="492">
        <v>1.930827067669173</v>
      </c>
      <c r="J20" s="492">
        <v>642</v>
      </c>
      <c r="K20" s="496">
        <v>1</v>
      </c>
      <c r="L20" s="496">
        <v>665</v>
      </c>
      <c r="M20" s="492">
        <v>1</v>
      </c>
      <c r="N20" s="492">
        <v>665</v>
      </c>
      <c r="O20" s="496"/>
      <c r="P20" s="496"/>
      <c r="Q20" s="510"/>
      <c r="R20" s="497"/>
    </row>
    <row r="21" spans="1:18" ht="14.4" customHeight="1" x14ac:dyDescent="0.3">
      <c r="A21" s="491" t="s">
        <v>1555</v>
      </c>
      <c r="B21" s="492" t="s">
        <v>1556</v>
      </c>
      <c r="C21" s="492" t="s">
        <v>465</v>
      </c>
      <c r="D21" s="492" t="s">
        <v>1569</v>
      </c>
      <c r="E21" s="492" t="s">
        <v>1586</v>
      </c>
      <c r="F21" s="492" t="s">
        <v>1587</v>
      </c>
      <c r="G21" s="496">
        <v>3</v>
      </c>
      <c r="H21" s="496">
        <v>477</v>
      </c>
      <c r="I21" s="492"/>
      <c r="J21" s="492">
        <v>159</v>
      </c>
      <c r="K21" s="496"/>
      <c r="L21" s="496"/>
      <c r="M21" s="492"/>
      <c r="N21" s="492"/>
      <c r="O21" s="496"/>
      <c r="P21" s="496"/>
      <c r="Q21" s="510"/>
      <c r="R21" s="497"/>
    </row>
    <row r="22" spans="1:18" ht="14.4" customHeight="1" x14ac:dyDescent="0.3">
      <c r="A22" s="491" t="s">
        <v>1555</v>
      </c>
      <c r="B22" s="492" t="s">
        <v>1556</v>
      </c>
      <c r="C22" s="492" t="s">
        <v>465</v>
      </c>
      <c r="D22" s="492" t="s">
        <v>1569</v>
      </c>
      <c r="E22" s="492" t="s">
        <v>1588</v>
      </c>
      <c r="F22" s="492" t="s">
        <v>1589</v>
      </c>
      <c r="G22" s="496">
        <v>766</v>
      </c>
      <c r="H22" s="496">
        <v>180010</v>
      </c>
      <c r="I22" s="492">
        <v>0.85581302475063947</v>
      </c>
      <c r="J22" s="492">
        <v>235</v>
      </c>
      <c r="K22" s="496">
        <v>838</v>
      </c>
      <c r="L22" s="496">
        <v>210338</v>
      </c>
      <c r="M22" s="492">
        <v>1</v>
      </c>
      <c r="N22" s="492">
        <v>251</v>
      </c>
      <c r="O22" s="496">
        <v>821</v>
      </c>
      <c r="P22" s="496">
        <v>206071</v>
      </c>
      <c r="Q22" s="510">
        <v>0.97971360381861572</v>
      </c>
      <c r="R22" s="497">
        <v>251</v>
      </c>
    </row>
    <row r="23" spans="1:18" ht="14.4" customHeight="1" x14ac:dyDescent="0.3">
      <c r="A23" s="491" t="s">
        <v>1555</v>
      </c>
      <c r="B23" s="492" t="s">
        <v>1556</v>
      </c>
      <c r="C23" s="492" t="s">
        <v>465</v>
      </c>
      <c r="D23" s="492" t="s">
        <v>1569</v>
      </c>
      <c r="E23" s="492" t="s">
        <v>1590</v>
      </c>
      <c r="F23" s="492" t="s">
        <v>1591</v>
      </c>
      <c r="G23" s="496">
        <v>2856</v>
      </c>
      <c r="H23" s="496">
        <v>337008</v>
      </c>
      <c r="I23" s="492">
        <v>0.89007210205213538</v>
      </c>
      <c r="J23" s="492">
        <v>118</v>
      </c>
      <c r="K23" s="496">
        <v>3005</v>
      </c>
      <c r="L23" s="496">
        <v>378630</v>
      </c>
      <c r="M23" s="492">
        <v>1</v>
      </c>
      <c r="N23" s="492">
        <v>126</v>
      </c>
      <c r="O23" s="496">
        <v>3208</v>
      </c>
      <c r="P23" s="496">
        <v>404208</v>
      </c>
      <c r="Q23" s="510">
        <v>1.0675540765391014</v>
      </c>
      <c r="R23" s="497">
        <v>126</v>
      </c>
    </row>
    <row r="24" spans="1:18" ht="14.4" customHeight="1" x14ac:dyDescent="0.3">
      <c r="A24" s="491" t="s">
        <v>1555</v>
      </c>
      <c r="B24" s="492" t="s">
        <v>1556</v>
      </c>
      <c r="C24" s="492" t="s">
        <v>465</v>
      </c>
      <c r="D24" s="492" t="s">
        <v>1569</v>
      </c>
      <c r="E24" s="492" t="s">
        <v>1592</v>
      </c>
      <c r="F24" s="492" t="s">
        <v>1593</v>
      </c>
      <c r="G24" s="496">
        <v>3</v>
      </c>
      <c r="H24" s="496">
        <v>1596</v>
      </c>
      <c r="I24" s="492">
        <v>1.4777777777777779</v>
      </c>
      <c r="J24" s="492">
        <v>532</v>
      </c>
      <c r="K24" s="496">
        <v>2</v>
      </c>
      <c r="L24" s="496">
        <v>1080</v>
      </c>
      <c r="M24" s="492">
        <v>1</v>
      </c>
      <c r="N24" s="492">
        <v>540</v>
      </c>
      <c r="O24" s="496">
        <v>2</v>
      </c>
      <c r="P24" s="496">
        <v>1082</v>
      </c>
      <c r="Q24" s="510">
        <v>1.0018518518518518</v>
      </c>
      <c r="R24" s="497">
        <v>541</v>
      </c>
    </row>
    <row r="25" spans="1:18" ht="14.4" customHeight="1" x14ac:dyDescent="0.3">
      <c r="A25" s="491" t="s">
        <v>1555</v>
      </c>
      <c r="B25" s="492" t="s">
        <v>1556</v>
      </c>
      <c r="C25" s="492" t="s">
        <v>465</v>
      </c>
      <c r="D25" s="492" t="s">
        <v>1569</v>
      </c>
      <c r="E25" s="492" t="s">
        <v>1594</v>
      </c>
      <c r="F25" s="492" t="s">
        <v>1595</v>
      </c>
      <c r="G25" s="496">
        <v>7</v>
      </c>
      <c r="H25" s="496">
        <v>3402</v>
      </c>
      <c r="I25" s="492">
        <v>3.4020000000000001</v>
      </c>
      <c r="J25" s="492">
        <v>486</v>
      </c>
      <c r="K25" s="496">
        <v>2</v>
      </c>
      <c r="L25" s="496">
        <v>1000</v>
      </c>
      <c r="M25" s="492">
        <v>1</v>
      </c>
      <c r="N25" s="492">
        <v>500</v>
      </c>
      <c r="O25" s="496">
        <v>10</v>
      </c>
      <c r="P25" s="496">
        <v>5010</v>
      </c>
      <c r="Q25" s="510">
        <v>5.01</v>
      </c>
      <c r="R25" s="497">
        <v>501</v>
      </c>
    </row>
    <row r="26" spans="1:18" ht="14.4" customHeight="1" x14ac:dyDescent="0.3">
      <c r="A26" s="491" t="s">
        <v>1555</v>
      </c>
      <c r="B26" s="492" t="s">
        <v>1556</v>
      </c>
      <c r="C26" s="492" t="s">
        <v>465</v>
      </c>
      <c r="D26" s="492" t="s">
        <v>1569</v>
      </c>
      <c r="E26" s="492" t="s">
        <v>1596</v>
      </c>
      <c r="F26" s="492" t="s">
        <v>1597</v>
      </c>
      <c r="G26" s="496">
        <v>5</v>
      </c>
      <c r="H26" s="496">
        <v>3330</v>
      </c>
      <c r="I26" s="492">
        <v>4.9042709867452139</v>
      </c>
      <c r="J26" s="492">
        <v>666</v>
      </c>
      <c r="K26" s="496">
        <v>1</v>
      </c>
      <c r="L26" s="496">
        <v>679</v>
      </c>
      <c r="M26" s="492">
        <v>1</v>
      </c>
      <c r="N26" s="492">
        <v>679</v>
      </c>
      <c r="O26" s="496">
        <v>7</v>
      </c>
      <c r="P26" s="496">
        <v>4753</v>
      </c>
      <c r="Q26" s="510">
        <v>7</v>
      </c>
      <c r="R26" s="497">
        <v>679</v>
      </c>
    </row>
    <row r="27" spans="1:18" ht="14.4" customHeight="1" x14ac:dyDescent="0.3">
      <c r="A27" s="491" t="s">
        <v>1555</v>
      </c>
      <c r="B27" s="492" t="s">
        <v>1556</v>
      </c>
      <c r="C27" s="492" t="s">
        <v>465</v>
      </c>
      <c r="D27" s="492" t="s">
        <v>1569</v>
      </c>
      <c r="E27" s="492" t="s">
        <v>1598</v>
      </c>
      <c r="F27" s="492" t="s">
        <v>1599</v>
      </c>
      <c r="G27" s="496">
        <v>6</v>
      </c>
      <c r="H27" s="496">
        <v>6072</v>
      </c>
      <c r="I27" s="492">
        <v>2.9447138700290978</v>
      </c>
      <c r="J27" s="492">
        <v>1012</v>
      </c>
      <c r="K27" s="496">
        <v>2</v>
      </c>
      <c r="L27" s="496">
        <v>2062</v>
      </c>
      <c r="M27" s="492">
        <v>1</v>
      </c>
      <c r="N27" s="492">
        <v>1031</v>
      </c>
      <c r="O27" s="496">
        <v>3</v>
      </c>
      <c r="P27" s="496">
        <v>3096</v>
      </c>
      <c r="Q27" s="510">
        <v>1.501454898157129</v>
      </c>
      <c r="R27" s="497">
        <v>1032</v>
      </c>
    </row>
    <row r="28" spans="1:18" ht="14.4" customHeight="1" x14ac:dyDescent="0.3">
      <c r="A28" s="491" t="s">
        <v>1555</v>
      </c>
      <c r="B28" s="492" t="s">
        <v>1556</v>
      </c>
      <c r="C28" s="492" t="s">
        <v>465</v>
      </c>
      <c r="D28" s="492" t="s">
        <v>1569</v>
      </c>
      <c r="E28" s="492" t="s">
        <v>1600</v>
      </c>
      <c r="F28" s="492" t="s">
        <v>1601</v>
      </c>
      <c r="G28" s="496">
        <v>3</v>
      </c>
      <c r="H28" s="496">
        <v>471</v>
      </c>
      <c r="I28" s="492"/>
      <c r="J28" s="492">
        <v>157</v>
      </c>
      <c r="K28" s="496"/>
      <c r="L28" s="496"/>
      <c r="M28" s="492"/>
      <c r="N28" s="492"/>
      <c r="O28" s="496"/>
      <c r="P28" s="496"/>
      <c r="Q28" s="510"/>
      <c r="R28" s="497"/>
    </row>
    <row r="29" spans="1:18" ht="14.4" customHeight="1" x14ac:dyDescent="0.3">
      <c r="A29" s="491" t="s">
        <v>1555</v>
      </c>
      <c r="B29" s="492" t="s">
        <v>1556</v>
      </c>
      <c r="C29" s="492" t="s">
        <v>465</v>
      </c>
      <c r="D29" s="492" t="s">
        <v>1569</v>
      </c>
      <c r="E29" s="492" t="s">
        <v>1602</v>
      </c>
      <c r="F29" s="492" t="s">
        <v>1603</v>
      </c>
      <c r="G29" s="496"/>
      <c r="H29" s="496"/>
      <c r="I29" s="492"/>
      <c r="J29" s="492"/>
      <c r="K29" s="496">
        <v>2</v>
      </c>
      <c r="L29" s="496">
        <v>744</v>
      </c>
      <c r="M29" s="492">
        <v>1</v>
      </c>
      <c r="N29" s="492">
        <v>372</v>
      </c>
      <c r="O29" s="496">
        <v>2</v>
      </c>
      <c r="P29" s="496">
        <v>746</v>
      </c>
      <c r="Q29" s="510">
        <v>1.0026881720430108</v>
      </c>
      <c r="R29" s="497">
        <v>373</v>
      </c>
    </row>
    <row r="30" spans="1:18" ht="14.4" customHeight="1" x14ac:dyDescent="0.3">
      <c r="A30" s="491" t="s">
        <v>1555</v>
      </c>
      <c r="B30" s="492" t="s">
        <v>1556</v>
      </c>
      <c r="C30" s="492" t="s">
        <v>465</v>
      </c>
      <c r="D30" s="492" t="s">
        <v>1569</v>
      </c>
      <c r="E30" s="492" t="s">
        <v>1604</v>
      </c>
      <c r="F30" s="492" t="s">
        <v>1605</v>
      </c>
      <c r="G30" s="496">
        <v>3054</v>
      </c>
      <c r="H30" s="496">
        <v>42533.33</v>
      </c>
      <c r="I30" s="492">
        <v>0.63768110944527734</v>
      </c>
      <c r="J30" s="492">
        <v>13.927089063523249</v>
      </c>
      <c r="K30" s="496">
        <v>2001</v>
      </c>
      <c r="L30" s="496">
        <v>66700</v>
      </c>
      <c r="M30" s="492">
        <v>1</v>
      </c>
      <c r="N30" s="492">
        <v>33.333333333333336</v>
      </c>
      <c r="O30" s="496">
        <v>3483</v>
      </c>
      <c r="P30" s="496">
        <v>116099.99</v>
      </c>
      <c r="Q30" s="510">
        <v>1.740629535232384</v>
      </c>
      <c r="R30" s="497">
        <v>33.333330462245193</v>
      </c>
    </row>
    <row r="31" spans="1:18" ht="14.4" customHeight="1" x14ac:dyDescent="0.3">
      <c r="A31" s="491" t="s">
        <v>1555</v>
      </c>
      <c r="B31" s="492" t="s">
        <v>1556</v>
      </c>
      <c r="C31" s="492" t="s">
        <v>465</v>
      </c>
      <c r="D31" s="492" t="s">
        <v>1569</v>
      </c>
      <c r="E31" s="492" t="s">
        <v>1606</v>
      </c>
      <c r="F31" s="492" t="s">
        <v>1607</v>
      </c>
      <c r="G31" s="496">
        <v>182</v>
      </c>
      <c r="H31" s="496">
        <v>19656</v>
      </c>
      <c r="I31" s="492">
        <v>1.1075050709939147</v>
      </c>
      <c r="J31" s="492">
        <v>108</v>
      </c>
      <c r="K31" s="496">
        <v>153</v>
      </c>
      <c r="L31" s="496">
        <v>17748</v>
      </c>
      <c r="M31" s="492">
        <v>1</v>
      </c>
      <c r="N31" s="492">
        <v>116</v>
      </c>
      <c r="O31" s="496">
        <v>139</v>
      </c>
      <c r="P31" s="496">
        <v>16124</v>
      </c>
      <c r="Q31" s="510">
        <v>0.90849673202614378</v>
      </c>
      <c r="R31" s="497">
        <v>116</v>
      </c>
    </row>
    <row r="32" spans="1:18" ht="14.4" customHeight="1" x14ac:dyDescent="0.3">
      <c r="A32" s="491" t="s">
        <v>1555</v>
      </c>
      <c r="B32" s="492" t="s">
        <v>1556</v>
      </c>
      <c r="C32" s="492" t="s">
        <v>465</v>
      </c>
      <c r="D32" s="492" t="s">
        <v>1569</v>
      </c>
      <c r="E32" s="492" t="s">
        <v>1608</v>
      </c>
      <c r="F32" s="492" t="s">
        <v>1609</v>
      </c>
      <c r="G32" s="496">
        <v>1</v>
      </c>
      <c r="H32" s="496">
        <v>36</v>
      </c>
      <c r="I32" s="492"/>
      <c r="J32" s="492">
        <v>36</v>
      </c>
      <c r="K32" s="496"/>
      <c r="L32" s="496"/>
      <c r="M32" s="492"/>
      <c r="N32" s="492"/>
      <c r="O32" s="496"/>
      <c r="P32" s="496"/>
      <c r="Q32" s="510"/>
      <c r="R32" s="497"/>
    </row>
    <row r="33" spans="1:18" ht="14.4" customHeight="1" x14ac:dyDescent="0.3">
      <c r="A33" s="491" t="s">
        <v>1555</v>
      </c>
      <c r="B33" s="492" t="s">
        <v>1556</v>
      </c>
      <c r="C33" s="492" t="s">
        <v>465</v>
      </c>
      <c r="D33" s="492" t="s">
        <v>1569</v>
      </c>
      <c r="E33" s="492" t="s">
        <v>1610</v>
      </c>
      <c r="F33" s="492" t="s">
        <v>1611</v>
      </c>
      <c r="G33" s="496">
        <v>36</v>
      </c>
      <c r="H33" s="496">
        <v>2952</v>
      </c>
      <c r="I33" s="492">
        <v>1.7162790697674419</v>
      </c>
      <c r="J33" s="492">
        <v>82</v>
      </c>
      <c r="K33" s="496">
        <v>20</v>
      </c>
      <c r="L33" s="496">
        <v>1720</v>
      </c>
      <c r="M33" s="492">
        <v>1</v>
      </c>
      <c r="N33" s="492">
        <v>86</v>
      </c>
      <c r="O33" s="496">
        <v>25</v>
      </c>
      <c r="P33" s="496">
        <v>2150</v>
      </c>
      <c r="Q33" s="510">
        <v>1.25</v>
      </c>
      <c r="R33" s="497">
        <v>86</v>
      </c>
    </row>
    <row r="34" spans="1:18" ht="14.4" customHeight="1" x14ac:dyDescent="0.3">
      <c r="A34" s="491" t="s">
        <v>1555</v>
      </c>
      <c r="B34" s="492" t="s">
        <v>1556</v>
      </c>
      <c r="C34" s="492" t="s">
        <v>465</v>
      </c>
      <c r="D34" s="492" t="s">
        <v>1569</v>
      </c>
      <c r="E34" s="492" t="s">
        <v>1612</v>
      </c>
      <c r="F34" s="492" t="s">
        <v>1613</v>
      </c>
      <c r="G34" s="496">
        <v>43</v>
      </c>
      <c r="H34" s="496">
        <v>1333</v>
      </c>
      <c r="I34" s="492">
        <v>1.34375</v>
      </c>
      <c r="J34" s="492">
        <v>31</v>
      </c>
      <c r="K34" s="496">
        <v>31</v>
      </c>
      <c r="L34" s="496">
        <v>992</v>
      </c>
      <c r="M34" s="492">
        <v>1</v>
      </c>
      <c r="N34" s="492">
        <v>32</v>
      </c>
      <c r="O34" s="496">
        <v>31</v>
      </c>
      <c r="P34" s="496">
        <v>992</v>
      </c>
      <c r="Q34" s="510">
        <v>1</v>
      </c>
      <c r="R34" s="497">
        <v>32</v>
      </c>
    </row>
    <row r="35" spans="1:18" ht="14.4" customHeight="1" x14ac:dyDescent="0.3">
      <c r="A35" s="491" t="s">
        <v>1555</v>
      </c>
      <c r="B35" s="492" t="s">
        <v>1556</v>
      </c>
      <c r="C35" s="492" t="s">
        <v>465</v>
      </c>
      <c r="D35" s="492" t="s">
        <v>1569</v>
      </c>
      <c r="E35" s="492" t="s">
        <v>1614</v>
      </c>
      <c r="F35" s="492" t="s">
        <v>1615</v>
      </c>
      <c r="G35" s="496">
        <v>10</v>
      </c>
      <c r="H35" s="496">
        <v>0</v>
      </c>
      <c r="I35" s="492"/>
      <c r="J35" s="492">
        <v>0</v>
      </c>
      <c r="K35" s="496"/>
      <c r="L35" s="496"/>
      <c r="M35" s="492"/>
      <c r="N35" s="492"/>
      <c r="O35" s="496"/>
      <c r="P35" s="496"/>
      <c r="Q35" s="510"/>
      <c r="R35" s="497"/>
    </row>
    <row r="36" spans="1:18" ht="14.4" customHeight="1" x14ac:dyDescent="0.3">
      <c r="A36" s="491" t="s">
        <v>1555</v>
      </c>
      <c r="B36" s="492" t="s">
        <v>1556</v>
      </c>
      <c r="C36" s="492" t="s">
        <v>465</v>
      </c>
      <c r="D36" s="492" t="s">
        <v>1569</v>
      </c>
      <c r="E36" s="492" t="s">
        <v>1616</v>
      </c>
      <c r="F36" s="492" t="s">
        <v>1617</v>
      </c>
      <c r="G36" s="496">
        <v>40</v>
      </c>
      <c r="H36" s="496">
        <v>19680</v>
      </c>
      <c r="I36" s="492">
        <v>0.36764431160097144</v>
      </c>
      <c r="J36" s="492">
        <v>492</v>
      </c>
      <c r="K36" s="496">
        <v>106</v>
      </c>
      <c r="L36" s="496">
        <v>53530</v>
      </c>
      <c r="M36" s="492">
        <v>1</v>
      </c>
      <c r="N36" s="492">
        <v>505</v>
      </c>
      <c r="O36" s="496">
        <v>118</v>
      </c>
      <c r="P36" s="496">
        <v>180304</v>
      </c>
      <c r="Q36" s="510">
        <v>3.3682794694563798</v>
      </c>
      <c r="R36" s="497">
        <v>1528</v>
      </c>
    </row>
    <row r="37" spans="1:18" ht="14.4" customHeight="1" x14ac:dyDescent="0.3">
      <c r="A37" s="491" t="s">
        <v>1555</v>
      </c>
      <c r="B37" s="492" t="s">
        <v>1556</v>
      </c>
      <c r="C37" s="492" t="s">
        <v>465</v>
      </c>
      <c r="D37" s="492" t="s">
        <v>1569</v>
      </c>
      <c r="E37" s="492" t="s">
        <v>1618</v>
      </c>
      <c r="F37" s="492" t="s">
        <v>1619</v>
      </c>
      <c r="G37" s="496"/>
      <c r="H37" s="496"/>
      <c r="I37" s="492"/>
      <c r="J37" s="492"/>
      <c r="K37" s="496"/>
      <c r="L37" s="496"/>
      <c r="M37" s="492"/>
      <c r="N37" s="492"/>
      <c r="O37" s="496">
        <v>1</v>
      </c>
      <c r="P37" s="496">
        <v>132</v>
      </c>
      <c r="Q37" s="510"/>
      <c r="R37" s="497">
        <v>132</v>
      </c>
    </row>
    <row r="38" spans="1:18" ht="14.4" customHeight="1" x14ac:dyDescent="0.3">
      <c r="A38" s="491" t="s">
        <v>1555</v>
      </c>
      <c r="B38" s="492" t="s">
        <v>1556</v>
      </c>
      <c r="C38" s="492" t="s">
        <v>465</v>
      </c>
      <c r="D38" s="492" t="s">
        <v>1569</v>
      </c>
      <c r="E38" s="492" t="s">
        <v>1620</v>
      </c>
      <c r="F38" s="492" t="s">
        <v>1621</v>
      </c>
      <c r="G38" s="496">
        <v>4</v>
      </c>
      <c r="H38" s="496">
        <v>280</v>
      </c>
      <c r="I38" s="492">
        <v>1.8918918918918919</v>
      </c>
      <c r="J38" s="492">
        <v>70</v>
      </c>
      <c r="K38" s="496">
        <v>2</v>
      </c>
      <c r="L38" s="496">
        <v>148</v>
      </c>
      <c r="M38" s="492">
        <v>1</v>
      </c>
      <c r="N38" s="492">
        <v>74</v>
      </c>
      <c r="O38" s="496">
        <v>3</v>
      </c>
      <c r="P38" s="496">
        <v>222</v>
      </c>
      <c r="Q38" s="510">
        <v>1.5</v>
      </c>
      <c r="R38" s="497">
        <v>74</v>
      </c>
    </row>
    <row r="39" spans="1:18" ht="14.4" customHeight="1" x14ac:dyDescent="0.3">
      <c r="A39" s="491" t="s">
        <v>1555</v>
      </c>
      <c r="B39" s="492" t="s">
        <v>1556</v>
      </c>
      <c r="C39" s="492" t="s">
        <v>465</v>
      </c>
      <c r="D39" s="492" t="s">
        <v>1569</v>
      </c>
      <c r="E39" s="492" t="s">
        <v>1622</v>
      </c>
      <c r="F39" s="492" t="s">
        <v>1593</v>
      </c>
      <c r="G39" s="496">
        <v>2</v>
      </c>
      <c r="H39" s="496">
        <v>1350</v>
      </c>
      <c r="I39" s="492"/>
      <c r="J39" s="492">
        <v>675</v>
      </c>
      <c r="K39" s="496"/>
      <c r="L39" s="496"/>
      <c r="M39" s="492"/>
      <c r="N39" s="492"/>
      <c r="O39" s="496"/>
      <c r="P39" s="496"/>
      <c r="Q39" s="510"/>
      <c r="R39" s="497"/>
    </row>
    <row r="40" spans="1:18" ht="14.4" customHeight="1" x14ac:dyDescent="0.3">
      <c r="A40" s="491" t="s">
        <v>1555</v>
      </c>
      <c r="B40" s="492" t="s">
        <v>1556</v>
      </c>
      <c r="C40" s="492" t="s">
        <v>465</v>
      </c>
      <c r="D40" s="492" t="s">
        <v>1569</v>
      </c>
      <c r="E40" s="492" t="s">
        <v>1623</v>
      </c>
      <c r="F40" s="492" t="s">
        <v>1624</v>
      </c>
      <c r="G40" s="496">
        <v>1</v>
      </c>
      <c r="H40" s="496">
        <v>158</v>
      </c>
      <c r="I40" s="492">
        <v>0.32510288065843623</v>
      </c>
      <c r="J40" s="492">
        <v>158</v>
      </c>
      <c r="K40" s="496">
        <v>3</v>
      </c>
      <c r="L40" s="496">
        <v>486</v>
      </c>
      <c r="M40" s="492">
        <v>1</v>
      </c>
      <c r="N40" s="492">
        <v>162</v>
      </c>
      <c r="O40" s="496">
        <v>1</v>
      </c>
      <c r="P40" s="496">
        <v>162</v>
      </c>
      <c r="Q40" s="510">
        <v>0.33333333333333331</v>
      </c>
      <c r="R40" s="497">
        <v>162</v>
      </c>
    </row>
    <row r="41" spans="1:18" ht="14.4" customHeight="1" x14ac:dyDescent="0.3">
      <c r="A41" s="491" t="s">
        <v>1555</v>
      </c>
      <c r="B41" s="492" t="s">
        <v>1556</v>
      </c>
      <c r="C41" s="492" t="s">
        <v>465</v>
      </c>
      <c r="D41" s="492" t="s">
        <v>1569</v>
      </c>
      <c r="E41" s="492" t="s">
        <v>1625</v>
      </c>
      <c r="F41" s="492" t="s">
        <v>1626</v>
      </c>
      <c r="G41" s="496"/>
      <c r="H41" s="496"/>
      <c r="I41" s="492"/>
      <c r="J41" s="492"/>
      <c r="K41" s="496">
        <v>5</v>
      </c>
      <c r="L41" s="496">
        <v>2995</v>
      </c>
      <c r="M41" s="492">
        <v>1</v>
      </c>
      <c r="N41" s="492">
        <v>599</v>
      </c>
      <c r="O41" s="496"/>
      <c r="P41" s="496"/>
      <c r="Q41" s="510"/>
      <c r="R41" s="497"/>
    </row>
    <row r="42" spans="1:18" ht="14.4" customHeight="1" x14ac:dyDescent="0.3">
      <c r="A42" s="491" t="s">
        <v>1555</v>
      </c>
      <c r="B42" s="492" t="s">
        <v>1556</v>
      </c>
      <c r="C42" s="492" t="s">
        <v>465</v>
      </c>
      <c r="D42" s="492" t="s">
        <v>1569</v>
      </c>
      <c r="E42" s="492" t="s">
        <v>1627</v>
      </c>
      <c r="F42" s="492" t="s">
        <v>1628</v>
      </c>
      <c r="G42" s="496">
        <v>1</v>
      </c>
      <c r="H42" s="496">
        <v>436</v>
      </c>
      <c r="I42" s="492"/>
      <c r="J42" s="492">
        <v>436</v>
      </c>
      <c r="K42" s="496"/>
      <c r="L42" s="496"/>
      <c r="M42" s="492"/>
      <c r="N42" s="492"/>
      <c r="O42" s="496">
        <v>1</v>
      </c>
      <c r="P42" s="496">
        <v>445</v>
      </c>
      <c r="Q42" s="510"/>
      <c r="R42" s="497">
        <v>445</v>
      </c>
    </row>
    <row r="43" spans="1:18" ht="14.4" customHeight="1" x14ac:dyDescent="0.3">
      <c r="A43" s="491" t="s">
        <v>1555</v>
      </c>
      <c r="B43" s="492" t="s">
        <v>1556</v>
      </c>
      <c r="C43" s="492" t="s">
        <v>465</v>
      </c>
      <c r="D43" s="492" t="s">
        <v>1569</v>
      </c>
      <c r="E43" s="492" t="s">
        <v>1629</v>
      </c>
      <c r="F43" s="492" t="s">
        <v>1630</v>
      </c>
      <c r="G43" s="496"/>
      <c r="H43" s="496"/>
      <c r="I43" s="492"/>
      <c r="J43" s="492"/>
      <c r="K43" s="496">
        <v>1</v>
      </c>
      <c r="L43" s="496">
        <v>721</v>
      </c>
      <c r="M43" s="492">
        <v>1</v>
      </c>
      <c r="N43" s="492">
        <v>721</v>
      </c>
      <c r="O43" s="496"/>
      <c r="P43" s="496"/>
      <c r="Q43" s="510"/>
      <c r="R43" s="497"/>
    </row>
    <row r="44" spans="1:18" ht="14.4" customHeight="1" x14ac:dyDescent="0.3">
      <c r="A44" s="491" t="s">
        <v>1555</v>
      </c>
      <c r="B44" s="492" t="s">
        <v>1556</v>
      </c>
      <c r="C44" s="492" t="s">
        <v>465</v>
      </c>
      <c r="D44" s="492" t="s">
        <v>1569</v>
      </c>
      <c r="E44" s="492" t="s">
        <v>1631</v>
      </c>
      <c r="F44" s="492" t="s">
        <v>1632</v>
      </c>
      <c r="G44" s="496">
        <v>3</v>
      </c>
      <c r="H44" s="496">
        <v>3150</v>
      </c>
      <c r="I44" s="492">
        <v>2.9633113828786453</v>
      </c>
      <c r="J44" s="492">
        <v>1050</v>
      </c>
      <c r="K44" s="496">
        <v>1</v>
      </c>
      <c r="L44" s="496">
        <v>1063</v>
      </c>
      <c r="M44" s="492">
        <v>1</v>
      </c>
      <c r="N44" s="492">
        <v>1063</v>
      </c>
      <c r="O44" s="496">
        <v>2</v>
      </c>
      <c r="P44" s="496">
        <v>2126</v>
      </c>
      <c r="Q44" s="510">
        <v>2</v>
      </c>
      <c r="R44" s="497">
        <v>1063</v>
      </c>
    </row>
    <row r="45" spans="1:18" ht="14.4" customHeight="1" x14ac:dyDescent="0.3">
      <c r="A45" s="491" t="s">
        <v>1555</v>
      </c>
      <c r="B45" s="492" t="s">
        <v>1556</v>
      </c>
      <c r="C45" s="492" t="s">
        <v>465</v>
      </c>
      <c r="D45" s="492" t="s">
        <v>1569</v>
      </c>
      <c r="E45" s="492" t="s">
        <v>1633</v>
      </c>
      <c r="F45" s="492" t="s">
        <v>1634</v>
      </c>
      <c r="G45" s="496"/>
      <c r="H45" s="496"/>
      <c r="I45" s="492"/>
      <c r="J45" s="492"/>
      <c r="K45" s="496">
        <v>2</v>
      </c>
      <c r="L45" s="496">
        <v>246</v>
      </c>
      <c r="M45" s="492">
        <v>1</v>
      </c>
      <c r="N45" s="492">
        <v>123</v>
      </c>
      <c r="O45" s="496">
        <v>2</v>
      </c>
      <c r="P45" s="496">
        <v>246</v>
      </c>
      <c r="Q45" s="510">
        <v>1</v>
      </c>
      <c r="R45" s="497">
        <v>123</v>
      </c>
    </row>
    <row r="46" spans="1:18" ht="14.4" customHeight="1" x14ac:dyDescent="0.3">
      <c r="A46" s="491" t="s">
        <v>1555</v>
      </c>
      <c r="B46" s="492" t="s">
        <v>1556</v>
      </c>
      <c r="C46" s="492" t="s">
        <v>465</v>
      </c>
      <c r="D46" s="492" t="s">
        <v>1569</v>
      </c>
      <c r="E46" s="492" t="s">
        <v>1635</v>
      </c>
      <c r="F46" s="492" t="s">
        <v>1636</v>
      </c>
      <c r="G46" s="496">
        <v>1</v>
      </c>
      <c r="H46" s="496">
        <v>57</v>
      </c>
      <c r="I46" s="492"/>
      <c r="J46" s="492">
        <v>57</v>
      </c>
      <c r="K46" s="496"/>
      <c r="L46" s="496"/>
      <c r="M46" s="492"/>
      <c r="N46" s="492"/>
      <c r="O46" s="496"/>
      <c r="P46" s="496"/>
      <c r="Q46" s="510"/>
      <c r="R46" s="497"/>
    </row>
    <row r="47" spans="1:18" ht="14.4" customHeight="1" x14ac:dyDescent="0.3">
      <c r="A47" s="491" t="s">
        <v>1555</v>
      </c>
      <c r="B47" s="492" t="s">
        <v>1556</v>
      </c>
      <c r="C47" s="492" t="s">
        <v>465</v>
      </c>
      <c r="D47" s="492" t="s">
        <v>1569</v>
      </c>
      <c r="E47" s="492" t="s">
        <v>1637</v>
      </c>
      <c r="F47" s="492" t="s">
        <v>1638</v>
      </c>
      <c r="G47" s="496"/>
      <c r="H47" s="496"/>
      <c r="I47" s="492"/>
      <c r="J47" s="492"/>
      <c r="K47" s="496"/>
      <c r="L47" s="496"/>
      <c r="M47" s="492"/>
      <c r="N47" s="492"/>
      <c r="O47" s="496">
        <v>1</v>
      </c>
      <c r="P47" s="496">
        <v>716</v>
      </c>
      <c r="Q47" s="510"/>
      <c r="R47" s="497">
        <v>716</v>
      </c>
    </row>
    <row r="48" spans="1:18" ht="14.4" customHeight="1" x14ac:dyDescent="0.3">
      <c r="A48" s="491" t="s">
        <v>1555</v>
      </c>
      <c r="B48" s="492" t="s">
        <v>1556</v>
      </c>
      <c r="C48" s="492" t="s">
        <v>465</v>
      </c>
      <c r="D48" s="492" t="s">
        <v>1569</v>
      </c>
      <c r="E48" s="492" t="s">
        <v>1639</v>
      </c>
      <c r="F48" s="492" t="s">
        <v>1640</v>
      </c>
      <c r="G48" s="496"/>
      <c r="H48" s="496"/>
      <c r="I48" s="492"/>
      <c r="J48" s="492"/>
      <c r="K48" s="496">
        <v>2</v>
      </c>
      <c r="L48" s="496">
        <v>182</v>
      </c>
      <c r="M48" s="492">
        <v>1</v>
      </c>
      <c r="N48" s="492">
        <v>91</v>
      </c>
      <c r="O48" s="496"/>
      <c r="P48" s="496"/>
      <c r="Q48" s="510"/>
      <c r="R48" s="497"/>
    </row>
    <row r="49" spans="1:18" ht="14.4" customHeight="1" x14ac:dyDescent="0.3">
      <c r="A49" s="491" t="s">
        <v>1555</v>
      </c>
      <c r="B49" s="492" t="s">
        <v>1556</v>
      </c>
      <c r="C49" s="492" t="s">
        <v>465</v>
      </c>
      <c r="D49" s="492" t="s">
        <v>1569</v>
      </c>
      <c r="E49" s="492" t="s">
        <v>1641</v>
      </c>
      <c r="F49" s="492" t="s">
        <v>1642</v>
      </c>
      <c r="G49" s="496">
        <v>6</v>
      </c>
      <c r="H49" s="496">
        <v>1074</v>
      </c>
      <c r="I49" s="492">
        <v>0.34522661523625842</v>
      </c>
      <c r="J49" s="492">
        <v>179</v>
      </c>
      <c r="K49" s="496">
        <v>17</v>
      </c>
      <c r="L49" s="496">
        <v>3111</v>
      </c>
      <c r="M49" s="492">
        <v>1</v>
      </c>
      <c r="N49" s="492">
        <v>183</v>
      </c>
      <c r="O49" s="496">
        <v>11</v>
      </c>
      <c r="P49" s="496">
        <v>2013</v>
      </c>
      <c r="Q49" s="510">
        <v>0.6470588235294118</v>
      </c>
      <c r="R49" s="497">
        <v>183</v>
      </c>
    </row>
    <row r="50" spans="1:18" ht="14.4" customHeight="1" x14ac:dyDescent="0.3">
      <c r="A50" s="491" t="s">
        <v>1555</v>
      </c>
      <c r="B50" s="492" t="s">
        <v>1556</v>
      </c>
      <c r="C50" s="492" t="s">
        <v>465</v>
      </c>
      <c r="D50" s="492" t="s">
        <v>1569</v>
      </c>
      <c r="E50" s="492" t="s">
        <v>1643</v>
      </c>
      <c r="F50" s="492" t="s">
        <v>1644</v>
      </c>
      <c r="G50" s="496">
        <v>5</v>
      </c>
      <c r="H50" s="496">
        <v>3175</v>
      </c>
      <c r="I50" s="492">
        <v>0.81661522633744854</v>
      </c>
      <c r="J50" s="492">
        <v>635</v>
      </c>
      <c r="K50" s="496">
        <v>6</v>
      </c>
      <c r="L50" s="496">
        <v>3888</v>
      </c>
      <c r="M50" s="492">
        <v>1</v>
      </c>
      <c r="N50" s="492">
        <v>648</v>
      </c>
      <c r="O50" s="496">
        <v>4</v>
      </c>
      <c r="P50" s="496">
        <v>2592</v>
      </c>
      <c r="Q50" s="510">
        <v>0.66666666666666663</v>
      </c>
      <c r="R50" s="497">
        <v>648</v>
      </c>
    </row>
    <row r="51" spans="1:18" ht="14.4" customHeight="1" x14ac:dyDescent="0.3">
      <c r="A51" s="491" t="s">
        <v>1555</v>
      </c>
      <c r="B51" s="492" t="s">
        <v>1556</v>
      </c>
      <c r="C51" s="492" t="s">
        <v>465</v>
      </c>
      <c r="D51" s="492" t="s">
        <v>1569</v>
      </c>
      <c r="E51" s="492" t="s">
        <v>1645</v>
      </c>
      <c r="F51" s="492" t="s">
        <v>1646</v>
      </c>
      <c r="G51" s="496">
        <v>35</v>
      </c>
      <c r="H51" s="496">
        <v>4235</v>
      </c>
      <c r="I51" s="492">
        <v>1.0126733620277379</v>
      </c>
      <c r="J51" s="492">
        <v>121</v>
      </c>
      <c r="K51" s="496">
        <v>34</v>
      </c>
      <c r="L51" s="496">
        <v>4182</v>
      </c>
      <c r="M51" s="492">
        <v>1</v>
      </c>
      <c r="N51" s="492">
        <v>123</v>
      </c>
      <c r="O51" s="496">
        <v>14</v>
      </c>
      <c r="P51" s="496">
        <v>1890</v>
      </c>
      <c r="Q51" s="510">
        <v>0.4519368723098996</v>
      </c>
      <c r="R51" s="497">
        <v>135</v>
      </c>
    </row>
    <row r="52" spans="1:18" ht="14.4" customHeight="1" x14ac:dyDescent="0.3">
      <c r="A52" s="491" t="s">
        <v>1555</v>
      </c>
      <c r="B52" s="492" t="s">
        <v>1556</v>
      </c>
      <c r="C52" s="492" t="s">
        <v>465</v>
      </c>
      <c r="D52" s="492" t="s">
        <v>1569</v>
      </c>
      <c r="E52" s="492" t="s">
        <v>1647</v>
      </c>
      <c r="F52" s="492" t="s">
        <v>1648</v>
      </c>
      <c r="G52" s="496">
        <v>41</v>
      </c>
      <c r="H52" s="496">
        <v>14596</v>
      </c>
      <c r="I52" s="492">
        <v>1.9094714809000524</v>
      </c>
      <c r="J52" s="492">
        <v>356</v>
      </c>
      <c r="K52" s="496">
        <v>21</v>
      </c>
      <c r="L52" s="496">
        <v>7644</v>
      </c>
      <c r="M52" s="492">
        <v>1</v>
      </c>
      <c r="N52" s="492">
        <v>364</v>
      </c>
      <c r="O52" s="496">
        <v>51</v>
      </c>
      <c r="P52" s="496">
        <v>19890</v>
      </c>
      <c r="Q52" s="510">
        <v>2.6020408163265305</v>
      </c>
      <c r="R52" s="497">
        <v>390</v>
      </c>
    </row>
    <row r="53" spans="1:18" ht="14.4" customHeight="1" x14ac:dyDescent="0.3">
      <c r="A53" s="491" t="s">
        <v>1555</v>
      </c>
      <c r="B53" s="492" t="s">
        <v>1556</v>
      </c>
      <c r="C53" s="492" t="s">
        <v>465</v>
      </c>
      <c r="D53" s="492" t="s">
        <v>1569</v>
      </c>
      <c r="E53" s="492" t="s">
        <v>1649</v>
      </c>
      <c r="F53" s="492" t="s">
        <v>1650</v>
      </c>
      <c r="G53" s="496"/>
      <c r="H53" s="496"/>
      <c r="I53" s="492"/>
      <c r="J53" s="492"/>
      <c r="K53" s="496"/>
      <c r="L53" s="496"/>
      <c r="M53" s="492"/>
      <c r="N53" s="492"/>
      <c r="O53" s="496">
        <v>1</v>
      </c>
      <c r="P53" s="496">
        <v>505</v>
      </c>
      <c r="Q53" s="510"/>
      <c r="R53" s="497">
        <v>505</v>
      </c>
    </row>
    <row r="54" spans="1:18" ht="14.4" customHeight="1" x14ac:dyDescent="0.3">
      <c r="A54" s="491" t="s">
        <v>1555</v>
      </c>
      <c r="B54" s="492" t="s">
        <v>1556</v>
      </c>
      <c r="C54" s="492" t="s">
        <v>465</v>
      </c>
      <c r="D54" s="492" t="s">
        <v>1569</v>
      </c>
      <c r="E54" s="492" t="s">
        <v>1651</v>
      </c>
      <c r="F54" s="492" t="s">
        <v>1652</v>
      </c>
      <c r="G54" s="496"/>
      <c r="H54" s="496"/>
      <c r="I54" s="492"/>
      <c r="J54" s="492"/>
      <c r="K54" s="496">
        <v>1</v>
      </c>
      <c r="L54" s="496">
        <v>120</v>
      </c>
      <c r="M54" s="492">
        <v>1</v>
      </c>
      <c r="N54" s="492">
        <v>120</v>
      </c>
      <c r="O54" s="496">
        <v>1</v>
      </c>
      <c r="P54" s="496">
        <v>120</v>
      </c>
      <c r="Q54" s="510">
        <v>1</v>
      </c>
      <c r="R54" s="497">
        <v>120</v>
      </c>
    </row>
    <row r="55" spans="1:18" ht="14.4" customHeight="1" x14ac:dyDescent="0.3">
      <c r="A55" s="491" t="s">
        <v>1555</v>
      </c>
      <c r="B55" s="492" t="s">
        <v>1556</v>
      </c>
      <c r="C55" s="492" t="s">
        <v>465</v>
      </c>
      <c r="D55" s="492" t="s">
        <v>1569</v>
      </c>
      <c r="E55" s="492" t="s">
        <v>1653</v>
      </c>
      <c r="F55" s="492" t="s">
        <v>1654</v>
      </c>
      <c r="G55" s="496">
        <v>27</v>
      </c>
      <c r="H55" s="496">
        <v>5454</v>
      </c>
      <c r="I55" s="492">
        <v>1.2486263736263736</v>
      </c>
      <c r="J55" s="492">
        <v>202</v>
      </c>
      <c r="K55" s="496">
        <v>21</v>
      </c>
      <c r="L55" s="496">
        <v>4368</v>
      </c>
      <c r="M55" s="492">
        <v>1</v>
      </c>
      <c r="N55" s="492">
        <v>208</v>
      </c>
      <c r="O55" s="496">
        <v>10</v>
      </c>
      <c r="P55" s="496">
        <v>4490</v>
      </c>
      <c r="Q55" s="510">
        <v>1.0279304029304028</v>
      </c>
      <c r="R55" s="497">
        <v>449</v>
      </c>
    </row>
    <row r="56" spans="1:18" ht="14.4" customHeight="1" x14ac:dyDescent="0.3">
      <c r="A56" s="491" t="s">
        <v>1555</v>
      </c>
      <c r="B56" s="492" t="s">
        <v>1556</v>
      </c>
      <c r="C56" s="492" t="s">
        <v>465</v>
      </c>
      <c r="D56" s="492" t="s">
        <v>1569</v>
      </c>
      <c r="E56" s="492" t="s">
        <v>1655</v>
      </c>
      <c r="F56" s="492" t="s">
        <v>1656</v>
      </c>
      <c r="G56" s="496">
        <v>1</v>
      </c>
      <c r="H56" s="496">
        <v>243</v>
      </c>
      <c r="I56" s="492">
        <v>0.49190283400809715</v>
      </c>
      <c r="J56" s="492">
        <v>243</v>
      </c>
      <c r="K56" s="496">
        <v>2</v>
      </c>
      <c r="L56" s="496">
        <v>494</v>
      </c>
      <c r="M56" s="492">
        <v>1</v>
      </c>
      <c r="N56" s="492">
        <v>247</v>
      </c>
      <c r="O56" s="496">
        <v>4</v>
      </c>
      <c r="P56" s="496">
        <v>1240</v>
      </c>
      <c r="Q56" s="510">
        <v>2.5101214574898787</v>
      </c>
      <c r="R56" s="497">
        <v>310</v>
      </c>
    </row>
    <row r="57" spans="1:18" ht="14.4" customHeight="1" x14ac:dyDescent="0.3">
      <c r="A57" s="491" t="s">
        <v>1555</v>
      </c>
      <c r="B57" s="492" t="s">
        <v>1556</v>
      </c>
      <c r="C57" s="492" t="s">
        <v>465</v>
      </c>
      <c r="D57" s="492" t="s">
        <v>1569</v>
      </c>
      <c r="E57" s="492" t="s">
        <v>1657</v>
      </c>
      <c r="F57" s="492" t="s">
        <v>1658</v>
      </c>
      <c r="G57" s="496"/>
      <c r="H57" s="496"/>
      <c r="I57" s="492"/>
      <c r="J57" s="492"/>
      <c r="K57" s="496">
        <v>1</v>
      </c>
      <c r="L57" s="496">
        <v>1734</v>
      </c>
      <c r="M57" s="492">
        <v>1</v>
      </c>
      <c r="N57" s="492">
        <v>1734</v>
      </c>
      <c r="O57" s="496"/>
      <c r="P57" s="496"/>
      <c r="Q57" s="510"/>
      <c r="R57" s="497"/>
    </row>
    <row r="58" spans="1:18" ht="14.4" customHeight="1" x14ac:dyDescent="0.3">
      <c r="A58" s="491" t="s">
        <v>1555</v>
      </c>
      <c r="B58" s="492" t="s">
        <v>1556</v>
      </c>
      <c r="C58" s="492" t="s">
        <v>465</v>
      </c>
      <c r="D58" s="492" t="s">
        <v>1569</v>
      </c>
      <c r="E58" s="492" t="s">
        <v>1659</v>
      </c>
      <c r="F58" s="492" t="s">
        <v>1660</v>
      </c>
      <c r="G58" s="496"/>
      <c r="H58" s="496"/>
      <c r="I58" s="492"/>
      <c r="J58" s="492"/>
      <c r="K58" s="496">
        <v>1</v>
      </c>
      <c r="L58" s="496">
        <v>331</v>
      </c>
      <c r="M58" s="492">
        <v>1</v>
      </c>
      <c r="N58" s="492">
        <v>331</v>
      </c>
      <c r="O58" s="496">
        <v>4</v>
      </c>
      <c r="P58" s="496">
        <v>1324</v>
      </c>
      <c r="Q58" s="510">
        <v>4</v>
      </c>
      <c r="R58" s="497">
        <v>331</v>
      </c>
    </row>
    <row r="59" spans="1:18" ht="14.4" customHeight="1" x14ac:dyDescent="0.3">
      <c r="A59" s="491" t="s">
        <v>1555</v>
      </c>
      <c r="B59" s="492" t="s">
        <v>1556</v>
      </c>
      <c r="C59" s="492" t="s">
        <v>465</v>
      </c>
      <c r="D59" s="492" t="s">
        <v>1569</v>
      </c>
      <c r="E59" s="492" t="s">
        <v>1661</v>
      </c>
      <c r="F59" s="492" t="s">
        <v>1662</v>
      </c>
      <c r="G59" s="496"/>
      <c r="H59" s="496"/>
      <c r="I59" s="492"/>
      <c r="J59" s="492"/>
      <c r="K59" s="496"/>
      <c r="L59" s="496"/>
      <c r="M59" s="492"/>
      <c r="N59" s="492"/>
      <c r="O59" s="496">
        <v>1</v>
      </c>
      <c r="P59" s="496">
        <v>1034</v>
      </c>
      <c r="Q59" s="510"/>
      <c r="R59" s="497">
        <v>1034</v>
      </c>
    </row>
    <row r="60" spans="1:18" ht="14.4" customHeight="1" x14ac:dyDescent="0.3">
      <c r="A60" s="491" t="s">
        <v>1555</v>
      </c>
      <c r="B60" s="492" t="s">
        <v>1556</v>
      </c>
      <c r="C60" s="492" t="s">
        <v>465</v>
      </c>
      <c r="D60" s="492" t="s">
        <v>1569</v>
      </c>
      <c r="E60" s="492" t="s">
        <v>1663</v>
      </c>
      <c r="F60" s="492" t="s">
        <v>1664</v>
      </c>
      <c r="G60" s="496">
        <v>2</v>
      </c>
      <c r="H60" s="496">
        <v>1630</v>
      </c>
      <c r="I60" s="492">
        <v>1.9404761904761905</v>
      </c>
      <c r="J60" s="492">
        <v>815</v>
      </c>
      <c r="K60" s="496">
        <v>1</v>
      </c>
      <c r="L60" s="496">
        <v>840</v>
      </c>
      <c r="M60" s="492">
        <v>1</v>
      </c>
      <c r="N60" s="492">
        <v>840</v>
      </c>
      <c r="O60" s="496">
        <v>4</v>
      </c>
      <c r="P60" s="496">
        <v>3360</v>
      </c>
      <c r="Q60" s="510">
        <v>4</v>
      </c>
      <c r="R60" s="497">
        <v>840</v>
      </c>
    </row>
    <row r="61" spans="1:18" ht="14.4" customHeight="1" x14ac:dyDescent="0.3">
      <c r="A61" s="491" t="s">
        <v>1555</v>
      </c>
      <c r="B61" s="492" t="s">
        <v>1556</v>
      </c>
      <c r="C61" s="492" t="s">
        <v>465</v>
      </c>
      <c r="D61" s="492" t="s">
        <v>1569</v>
      </c>
      <c r="E61" s="492" t="s">
        <v>1665</v>
      </c>
      <c r="F61" s="492" t="s">
        <v>1666</v>
      </c>
      <c r="G61" s="496">
        <v>20</v>
      </c>
      <c r="H61" s="496">
        <v>17240</v>
      </c>
      <c r="I61" s="492">
        <v>2.1842138603826173</v>
      </c>
      <c r="J61" s="492">
        <v>862</v>
      </c>
      <c r="K61" s="496">
        <v>9</v>
      </c>
      <c r="L61" s="496">
        <v>7893</v>
      </c>
      <c r="M61" s="492">
        <v>1</v>
      </c>
      <c r="N61" s="492">
        <v>877</v>
      </c>
      <c r="O61" s="496">
        <v>5</v>
      </c>
      <c r="P61" s="496">
        <v>7110</v>
      </c>
      <c r="Q61" s="510">
        <v>0.90079817559863173</v>
      </c>
      <c r="R61" s="497">
        <v>1422</v>
      </c>
    </row>
    <row r="62" spans="1:18" ht="14.4" customHeight="1" x14ac:dyDescent="0.3">
      <c r="A62" s="491" t="s">
        <v>1555</v>
      </c>
      <c r="B62" s="492" t="s">
        <v>1556</v>
      </c>
      <c r="C62" s="492" t="s">
        <v>465</v>
      </c>
      <c r="D62" s="492" t="s">
        <v>1569</v>
      </c>
      <c r="E62" s="492" t="s">
        <v>1667</v>
      </c>
      <c r="F62" s="492" t="s">
        <v>1668</v>
      </c>
      <c r="G62" s="496"/>
      <c r="H62" s="496"/>
      <c r="I62" s="492"/>
      <c r="J62" s="492"/>
      <c r="K62" s="496">
        <v>1</v>
      </c>
      <c r="L62" s="496">
        <v>1839</v>
      </c>
      <c r="M62" s="492">
        <v>1</v>
      </c>
      <c r="N62" s="492">
        <v>1839</v>
      </c>
      <c r="O62" s="496"/>
      <c r="P62" s="496"/>
      <c r="Q62" s="510"/>
      <c r="R62" s="497"/>
    </row>
    <row r="63" spans="1:18" ht="14.4" customHeight="1" x14ac:dyDescent="0.3">
      <c r="A63" s="491" t="s">
        <v>1555</v>
      </c>
      <c r="B63" s="492" t="s">
        <v>1556</v>
      </c>
      <c r="C63" s="492" t="s">
        <v>465</v>
      </c>
      <c r="D63" s="492" t="s">
        <v>1569</v>
      </c>
      <c r="E63" s="492" t="s">
        <v>1669</v>
      </c>
      <c r="F63" s="492" t="s">
        <v>1670</v>
      </c>
      <c r="G63" s="496">
        <v>5</v>
      </c>
      <c r="H63" s="496">
        <v>325</v>
      </c>
      <c r="I63" s="492">
        <v>0.48507462686567165</v>
      </c>
      <c r="J63" s="492">
        <v>65</v>
      </c>
      <c r="K63" s="496">
        <v>10</v>
      </c>
      <c r="L63" s="496">
        <v>670</v>
      </c>
      <c r="M63" s="492">
        <v>1</v>
      </c>
      <c r="N63" s="492">
        <v>67</v>
      </c>
      <c r="O63" s="496">
        <v>6</v>
      </c>
      <c r="P63" s="496">
        <v>1506</v>
      </c>
      <c r="Q63" s="510">
        <v>2.2477611940298505</v>
      </c>
      <c r="R63" s="497">
        <v>251</v>
      </c>
    </row>
    <row r="64" spans="1:18" ht="14.4" customHeight="1" x14ac:dyDescent="0.3">
      <c r="A64" s="491" t="s">
        <v>1555</v>
      </c>
      <c r="B64" s="492" t="s">
        <v>1556</v>
      </c>
      <c r="C64" s="492" t="s">
        <v>465</v>
      </c>
      <c r="D64" s="492" t="s">
        <v>1569</v>
      </c>
      <c r="E64" s="492" t="s">
        <v>1671</v>
      </c>
      <c r="F64" s="492" t="s">
        <v>1672</v>
      </c>
      <c r="G64" s="496"/>
      <c r="H64" s="496"/>
      <c r="I64" s="492"/>
      <c r="J64" s="492"/>
      <c r="K64" s="496">
        <v>1</v>
      </c>
      <c r="L64" s="496">
        <v>909</v>
      </c>
      <c r="M64" s="492">
        <v>1</v>
      </c>
      <c r="N64" s="492">
        <v>909</v>
      </c>
      <c r="O64" s="496"/>
      <c r="P64" s="496"/>
      <c r="Q64" s="510"/>
      <c r="R64" s="497"/>
    </row>
    <row r="65" spans="1:18" ht="14.4" customHeight="1" x14ac:dyDescent="0.3">
      <c r="A65" s="491" t="s">
        <v>1555</v>
      </c>
      <c r="B65" s="492" t="s">
        <v>1556</v>
      </c>
      <c r="C65" s="492" t="s">
        <v>465</v>
      </c>
      <c r="D65" s="492" t="s">
        <v>1569</v>
      </c>
      <c r="E65" s="492" t="s">
        <v>1673</v>
      </c>
      <c r="F65" s="492" t="s">
        <v>1674</v>
      </c>
      <c r="G65" s="496">
        <v>3</v>
      </c>
      <c r="H65" s="496">
        <v>3081</v>
      </c>
      <c r="I65" s="492">
        <v>2.9066037735849055</v>
      </c>
      <c r="J65" s="492">
        <v>1027</v>
      </c>
      <c r="K65" s="496">
        <v>1</v>
      </c>
      <c r="L65" s="496">
        <v>1060</v>
      </c>
      <c r="M65" s="492">
        <v>1</v>
      </c>
      <c r="N65" s="492">
        <v>1060</v>
      </c>
      <c r="O65" s="496">
        <v>3</v>
      </c>
      <c r="P65" s="496">
        <v>10071</v>
      </c>
      <c r="Q65" s="510">
        <v>9.5009433962264147</v>
      </c>
      <c r="R65" s="497">
        <v>3357</v>
      </c>
    </row>
    <row r="66" spans="1:18" ht="14.4" customHeight="1" x14ac:dyDescent="0.3">
      <c r="A66" s="491" t="s">
        <v>1555</v>
      </c>
      <c r="B66" s="492" t="s">
        <v>1556</v>
      </c>
      <c r="C66" s="492" t="s">
        <v>465</v>
      </c>
      <c r="D66" s="492" t="s">
        <v>1569</v>
      </c>
      <c r="E66" s="492" t="s">
        <v>1675</v>
      </c>
      <c r="F66" s="492" t="s">
        <v>1676</v>
      </c>
      <c r="G66" s="496"/>
      <c r="H66" s="496"/>
      <c r="I66" s="492"/>
      <c r="J66" s="492"/>
      <c r="K66" s="496"/>
      <c r="L66" s="496"/>
      <c r="M66" s="492"/>
      <c r="N66" s="492"/>
      <c r="O66" s="496">
        <v>1</v>
      </c>
      <c r="P66" s="496">
        <v>374</v>
      </c>
      <c r="Q66" s="510"/>
      <c r="R66" s="497">
        <v>374</v>
      </c>
    </row>
    <row r="67" spans="1:18" ht="14.4" customHeight="1" x14ac:dyDescent="0.3">
      <c r="A67" s="491" t="s">
        <v>1555</v>
      </c>
      <c r="B67" s="492" t="s">
        <v>1556</v>
      </c>
      <c r="C67" s="492" t="s">
        <v>465</v>
      </c>
      <c r="D67" s="492" t="s">
        <v>1569</v>
      </c>
      <c r="E67" s="492" t="s">
        <v>1677</v>
      </c>
      <c r="F67" s="492" t="s">
        <v>1678</v>
      </c>
      <c r="G67" s="496">
        <v>1</v>
      </c>
      <c r="H67" s="496">
        <v>107</v>
      </c>
      <c r="I67" s="492">
        <v>0.240990990990991</v>
      </c>
      <c r="J67" s="492">
        <v>107</v>
      </c>
      <c r="K67" s="496">
        <v>4</v>
      </c>
      <c r="L67" s="496">
        <v>444</v>
      </c>
      <c r="M67" s="492">
        <v>1</v>
      </c>
      <c r="N67" s="492">
        <v>111</v>
      </c>
      <c r="O67" s="496"/>
      <c r="P67" s="496"/>
      <c r="Q67" s="510"/>
      <c r="R67" s="497"/>
    </row>
    <row r="68" spans="1:18" ht="14.4" customHeight="1" x14ac:dyDescent="0.3">
      <c r="A68" s="491" t="s">
        <v>1555</v>
      </c>
      <c r="B68" s="492" t="s">
        <v>1556</v>
      </c>
      <c r="C68" s="492" t="s">
        <v>470</v>
      </c>
      <c r="D68" s="492" t="s">
        <v>1557</v>
      </c>
      <c r="E68" s="492" t="s">
        <v>1558</v>
      </c>
      <c r="F68" s="492" t="s">
        <v>1559</v>
      </c>
      <c r="G68" s="496">
        <v>25.599999999999998</v>
      </c>
      <c r="H68" s="496">
        <v>2972.16</v>
      </c>
      <c r="I68" s="492">
        <v>1.9393939393939392</v>
      </c>
      <c r="J68" s="492">
        <v>116.10000000000001</v>
      </c>
      <c r="K68" s="496">
        <v>13.200000000000001</v>
      </c>
      <c r="L68" s="496">
        <v>1532.52</v>
      </c>
      <c r="M68" s="492">
        <v>1</v>
      </c>
      <c r="N68" s="492">
        <v>116.1</v>
      </c>
      <c r="O68" s="496">
        <v>30.500000000000004</v>
      </c>
      <c r="P68" s="496">
        <v>3541.05</v>
      </c>
      <c r="Q68" s="510">
        <v>2.3106060606060606</v>
      </c>
      <c r="R68" s="497">
        <v>116.1</v>
      </c>
    </row>
    <row r="69" spans="1:18" ht="14.4" customHeight="1" x14ac:dyDescent="0.3">
      <c r="A69" s="491" t="s">
        <v>1555</v>
      </c>
      <c r="B69" s="492" t="s">
        <v>1556</v>
      </c>
      <c r="C69" s="492" t="s">
        <v>470</v>
      </c>
      <c r="D69" s="492" t="s">
        <v>1557</v>
      </c>
      <c r="E69" s="492" t="s">
        <v>1560</v>
      </c>
      <c r="F69" s="492" t="s">
        <v>1561</v>
      </c>
      <c r="G69" s="496">
        <v>67.31</v>
      </c>
      <c r="H69" s="496">
        <v>10135.870000000003</v>
      </c>
      <c r="I69" s="492">
        <v>1.0807582891897203</v>
      </c>
      <c r="J69" s="492">
        <v>150.58490566037739</v>
      </c>
      <c r="K69" s="496">
        <v>62.100000000000009</v>
      </c>
      <c r="L69" s="496">
        <v>9378.4799999999959</v>
      </c>
      <c r="M69" s="492">
        <v>1</v>
      </c>
      <c r="N69" s="492">
        <v>151.02222222222213</v>
      </c>
      <c r="O69" s="496">
        <v>64.099999999999994</v>
      </c>
      <c r="P69" s="496">
        <v>9680.7100000000028</v>
      </c>
      <c r="Q69" s="510">
        <v>1.0322259044109501</v>
      </c>
      <c r="R69" s="497">
        <v>151.02511700468025</v>
      </c>
    </row>
    <row r="70" spans="1:18" ht="14.4" customHeight="1" x14ac:dyDescent="0.3">
      <c r="A70" s="491" t="s">
        <v>1555</v>
      </c>
      <c r="B70" s="492" t="s">
        <v>1556</v>
      </c>
      <c r="C70" s="492" t="s">
        <v>470</v>
      </c>
      <c r="D70" s="492" t="s">
        <v>1557</v>
      </c>
      <c r="E70" s="492" t="s">
        <v>1562</v>
      </c>
      <c r="F70" s="492" t="s">
        <v>1563</v>
      </c>
      <c r="G70" s="496">
        <v>18.999999999999996</v>
      </c>
      <c r="H70" s="496">
        <v>4817.4500000000007</v>
      </c>
      <c r="I70" s="492">
        <v>0.78838238783742864</v>
      </c>
      <c r="J70" s="492">
        <v>253.5500000000001</v>
      </c>
      <c r="K70" s="496">
        <v>24.099999999999998</v>
      </c>
      <c r="L70" s="496">
        <v>6110.5500000000011</v>
      </c>
      <c r="M70" s="492">
        <v>1</v>
      </c>
      <c r="N70" s="492">
        <v>253.5497925311204</v>
      </c>
      <c r="O70" s="496">
        <v>29.599999999999991</v>
      </c>
      <c r="P70" s="496">
        <v>7505.12</v>
      </c>
      <c r="Q70" s="510">
        <v>1.2282233186865337</v>
      </c>
      <c r="R70" s="497">
        <v>253.55135135135143</v>
      </c>
    </row>
    <row r="71" spans="1:18" ht="14.4" customHeight="1" x14ac:dyDescent="0.3">
      <c r="A71" s="491" t="s">
        <v>1555</v>
      </c>
      <c r="B71" s="492" t="s">
        <v>1556</v>
      </c>
      <c r="C71" s="492" t="s">
        <v>470</v>
      </c>
      <c r="D71" s="492" t="s">
        <v>1557</v>
      </c>
      <c r="E71" s="492" t="s">
        <v>1565</v>
      </c>
      <c r="F71" s="492" t="s">
        <v>511</v>
      </c>
      <c r="G71" s="496">
        <v>0.79999999999999993</v>
      </c>
      <c r="H71" s="496">
        <v>108.39999999999999</v>
      </c>
      <c r="I71" s="492"/>
      <c r="J71" s="492">
        <v>135.5</v>
      </c>
      <c r="K71" s="496"/>
      <c r="L71" s="496"/>
      <c r="M71" s="492"/>
      <c r="N71" s="492"/>
      <c r="O71" s="496">
        <v>0.30000000000000004</v>
      </c>
      <c r="P71" s="496">
        <v>40.650000000000006</v>
      </c>
      <c r="Q71" s="510"/>
      <c r="R71" s="497">
        <v>135.5</v>
      </c>
    </row>
    <row r="72" spans="1:18" ht="14.4" customHeight="1" x14ac:dyDescent="0.3">
      <c r="A72" s="491" t="s">
        <v>1555</v>
      </c>
      <c r="B72" s="492" t="s">
        <v>1556</v>
      </c>
      <c r="C72" s="492" t="s">
        <v>470</v>
      </c>
      <c r="D72" s="492" t="s">
        <v>1557</v>
      </c>
      <c r="E72" s="492" t="s">
        <v>1566</v>
      </c>
      <c r="F72" s="492" t="s">
        <v>1567</v>
      </c>
      <c r="G72" s="496">
        <v>1</v>
      </c>
      <c r="H72" s="496">
        <v>144.97</v>
      </c>
      <c r="I72" s="492"/>
      <c r="J72" s="492">
        <v>144.97</v>
      </c>
      <c r="K72" s="496"/>
      <c r="L72" s="496"/>
      <c r="M72" s="492"/>
      <c r="N72" s="492"/>
      <c r="O72" s="496"/>
      <c r="P72" s="496"/>
      <c r="Q72" s="510"/>
      <c r="R72" s="497"/>
    </row>
    <row r="73" spans="1:18" ht="14.4" customHeight="1" x14ac:dyDescent="0.3">
      <c r="A73" s="491" t="s">
        <v>1555</v>
      </c>
      <c r="B73" s="492" t="s">
        <v>1556</v>
      </c>
      <c r="C73" s="492" t="s">
        <v>470</v>
      </c>
      <c r="D73" s="492" t="s">
        <v>1557</v>
      </c>
      <c r="E73" s="492" t="s">
        <v>1679</v>
      </c>
      <c r="F73" s="492" t="s">
        <v>504</v>
      </c>
      <c r="G73" s="496">
        <v>0.2</v>
      </c>
      <c r="H73" s="496">
        <v>6.76</v>
      </c>
      <c r="I73" s="492"/>
      <c r="J73" s="492">
        <v>33.799999999999997</v>
      </c>
      <c r="K73" s="496"/>
      <c r="L73" s="496"/>
      <c r="M73" s="492"/>
      <c r="N73" s="492"/>
      <c r="O73" s="496"/>
      <c r="P73" s="496"/>
      <c r="Q73" s="510"/>
      <c r="R73" s="497"/>
    </row>
    <row r="74" spans="1:18" ht="14.4" customHeight="1" x14ac:dyDescent="0.3">
      <c r="A74" s="491" t="s">
        <v>1555</v>
      </c>
      <c r="B74" s="492" t="s">
        <v>1556</v>
      </c>
      <c r="C74" s="492" t="s">
        <v>470</v>
      </c>
      <c r="D74" s="492" t="s">
        <v>1569</v>
      </c>
      <c r="E74" s="492" t="s">
        <v>1570</v>
      </c>
      <c r="F74" s="492" t="s">
        <v>1571</v>
      </c>
      <c r="G74" s="496">
        <v>1</v>
      </c>
      <c r="H74" s="496">
        <v>74</v>
      </c>
      <c r="I74" s="492"/>
      <c r="J74" s="492">
        <v>74</v>
      </c>
      <c r="K74" s="496"/>
      <c r="L74" s="496"/>
      <c r="M74" s="492"/>
      <c r="N74" s="492"/>
      <c r="O74" s="496"/>
      <c r="P74" s="496"/>
      <c r="Q74" s="510"/>
      <c r="R74" s="497"/>
    </row>
    <row r="75" spans="1:18" ht="14.4" customHeight="1" x14ac:dyDescent="0.3">
      <c r="A75" s="491" t="s">
        <v>1555</v>
      </c>
      <c r="B75" s="492" t="s">
        <v>1556</v>
      </c>
      <c r="C75" s="492" t="s">
        <v>470</v>
      </c>
      <c r="D75" s="492" t="s">
        <v>1569</v>
      </c>
      <c r="E75" s="492" t="s">
        <v>1572</v>
      </c>
      <c r="F75" s="492" t="s">
        <v>1573</v>
      </c>
      <c r="G75" s="496">
        <v>2</v>
      </c>
      <c r="H75" s="496">
        <v>162</v>
      </c>
      <c r="I75" s="492">
        <v>0.97590361445783136</v>
      </c>
      <c r="J75" s="492">
        <v>81</v>
      </c>
      <c r="K75" s="496">
        <v>2</v>
      </c>
      <c r="L75" s="496">
        <v>166</v>
      </c>
      <c r="M75" s="492">
        <v>1</v>
      </c>
      <c r="N75" s="492">
        <v>83</v>
      </c>
      <c r="O75" s="496"/>
      <c r="P75" s="496"/>
      <c r="Q75" s="510"/>
      <c r="R75" s="497"/>
    </row>
    <row r="76" spans="1:18" ht="14.4" customHeight="1" x14ac:dyDescent="0.3">
      <c r="A76" s="491" t="s">
        <v>1555</v>
      </c>
      <c r="B76" s="492" t="s">
        <v>1556</v>
      </c>
      <c r="C76" s="492" t="s">
        <v>470</v>
      </c>
      <c r="D76" s="492" t="s">
        <v>1569</v>
      </c>
      <c r="E76" s="492" t="s">
        <v>1574</v>
      </c>
      <c r="F76" s="492" t="s">
        <v>1575</v>
      </c>
      <c r="G76" s="496">
        <v>3</v>
      </c>
      <c r="H76" s="496">
        <v>312</v>
      </c>
      <c r="I76" s="492">
        <v>0.58867924528301885</v>
      </c>
      <c r="J76" s="492">
        <v>104</v>
      </c>
      <c r="K76" s="496">
        <v>5</v>
      </c>
      <c r="L76" s="496">
        <v>530</v>
      </c>
      <c r="M76" s="492">
        <v>1</v>
      </c>
      <c r="N76" s="492">
        <v>106</v>
      </c>
      <c r="O76" s="496">
        <v>9</v>
      </c>
      <c r="P76" s="496">
        <v>954</v>
      </c>
      <c r="Q76" s="510">
        <v>1.8</v>
      </c>
      <c r="R76" s="497">
        <v>106</v>
      </c>
    </row>
    <row r="77" spans="1:18" ht="14.4" customHeight="1" x14ac:dyDescent="0.3">
      <c r="A77" s="491" t="s">
        <v>1555</v>
      </c>
      <c r="B77" s="492" t="s">
        <v>1556</v>
      </c>
      <c r="C77" s="492" t="s">
        <v>470</v>
      </c>
      <c r="D77" s="492" t="s">
        <v>1569</v>
      </c>
      <c r="E77" s="492" t="s">
        <v>1578</v>
      </c>
      <c r="F77" s="492" t="s">
        <v>1579</v>
      </c>
      <c r="G77" s="496">
        <v>84</v>
      </c>
      <c r="H77" s="496">
        <v>2940</v>
      </c>
      <c r="I77" s="492">
        <v>1.8918918918918919</v>
      </c>
      <c r="J77" s="492">
        <v>35</v>
      </c>
      <c r="K77" s="496">
        <v>42</v>
      </c>
      <c r="L77" s="496">
        <v>1554</v>
      </c>
      <c r="M77" s="492">
        <v>1</v>
      </c>
      <c r="N77" s="492">
        <v>37</v>
      </c>
      <c r="O77" s="496">
        <v>54</v>
      </c>
      <c r="P77" s="496">
        <v>1998</v>
      </c>
      <c r="Q77" s="510">
        <v>1.2857142857142858</v>
      </c>
      <c r="R77" s="497">
        <v>37</v>
      </c>
    </row>
    <row r="78" spans="1:18" ht="14.4" customHeight="1" x14ac:dyDescent="0.3">
      <c r="A78" s="491" t="s">
        <v>1555</v>
      </c>
      <c r="B78" s="492" t="s">
        <v>1556</v>
      </c>
      <c r="C78" s="492" t="s">
        <v>470</v>
      </c>
      <c r="D78" s="492" t="s">
        <v>1569</v>
      </c>
      <c r="E78" s="492" t="s">
        <v>1580</v>
      </c>
      <c r="F78" s="492" t="s">
        <v>1581</v>
      </c>
      <c r="G78" s="496"/>
      <c r="H78" s="496"/>
      <c r="I78" s="492"/>
      <c r="J78" s="492"/>
      <c r="K78" s="496">
        <v>2</v>
      </c>
      <c r="L78" s="496">
        <v>10</v>
      </c>
      <c r="M78" s="492">
        <v>1</v>
      </c>
      <c r="N78" s="492">
        <v>5</v>
      </c>
      <c r="O78" s="496">
        <v>2</v>
      </c>
      <c r="P78" s="496">
        <v>10</v>
      </c>
      <c r="Q78" s="510">
        <v>1</v>
      </c>
      <c r="R78" s="497">
        <v>5</v>
      </c>
    </row>
    <row r="79" spans="1:18" ht="14.4" customHeight="1" x14ac:dyDescent="0.3">
      <c r="A79" s="491" t="s">
        <v>1555</v>
      </c>
      <c r="B79" s="492" t="s">
        <v>1556</v>
      </c>
      <c r="C79" s="492" t="s">
        <v>470</v>
      </c>
      <c r="D79" s="492" t="s">
        <v>1569</v>
      </c>
      <c r="E79" s="492" t="s">
        <v>1582</v>
      </c>
      <c r="F79" s="492" t="s">
        <v>1583</v>
      </c>
      <c r="G79" s="496"/>
      <c r="H79" s="496"/>
      <c r="I79" s="492"/>
      <c r="J79" s="492"/>
      <c r="K79" s="496"/>
      <c r="L79" s="496"/>
      <c r="M79" s="492"/>
      <c r="N79" s="492"/>
      <c r="O79" s="496">
        <v>1</v>
      </c>
      <c r="P79" s="496">
        <v>5</v>
      </c>
      <c r="Q79" s="510"/>
      <c r="R79" s="497">
        <v>5</v>
      </c>
    </row>
    <row r="80" spans="1:18" ht="14.4" customHeight="1" x14ac:dyDescent="0.3">
      <c r="A80" s="491" t="s">
        <v>1555</v>
      </c>
      <c r="B80" s="492" t="s">
        <v>1556</v>
      </c>
      <c r="C80" s="492" t="s">
        <v>470</v>
      </c>
      <c r="D80" s="492" t="s">
        <v>1569</v>
      </c>
      <c r="E80" s="492" t="s">
        <v>1584</v>
      </c>
      <c r="F80" s="492" t="s">
        <v>1585</v>
      </c>
      <c r="G80" s="496">
        <v>13</v>
      </c>
      <c r="H80" s="496">
        <v>8346</v>
      </c>
      <c r="I80" s="492">
        <v>2.0917293233082708</v>
      </c>
      <c r="J80" s="492">
        <v>642</v>
      </c>
      <c r="K80" s="496">
        <v>6</v>
      </c>
      <c r="L80" s="496">
        <v>3990</v>
      </c>
      <c r="M80" s="492">
        <v>1</v>
      </c>
      <c r="N80" s="492">
        <v>665</v>
      </c>
      <c r="O80" s="496">
        <v>20</v>
      </c>
      <c r="P80" s="496">
        <v>13320</v>
      </c>
      <c r="Q80" s="510">
        <v>3.3383458646616542</v>
      </c>
      <c r="R80" s="497">
        <v>666</v>
      </c>
    </row>
    <row r="81" spans="1:18" ht="14.4" customHeight="1" x14ac:dyDescent="0.3">
      <c r="A81" s="491" t="s">
        <v>1555</v>
      </c>
      <c r="B81" s="492" t="s">
        <v>1556</v>
      </c>
      <c r="C81" s="492" t="s">
        <v>470</v>
      </c>
      <c r="D81" s="492" t="s">
        <v>1569</v>
      </c>
      <c r="E81" s="492" t="s">
        <v>1588</v>
      </c>
      <c r="F81" s="492" t="s">
        <v>1589</v>
      </c>
      <c r="G81" s="496">
        <v>8</v>
      </c>
      <c r="H81" s="496">
        <v>1880</v>
      </c>
      <c r="I81" s="492">
        <v>0.74900398406374502</v>
      </c>
      <c r="J81" s="492">
        <v>235</v>
      </c>
      <c r="K81" s="496">
        <v>10</v>
      </c>
      <c r="L81" s="496">
        <v>2510</v>
      </c>
      <c r="M81" s="492">
        <v>1</v>
      </c>
      <c r="N81" s="492">
        <v>251</v>
      </c>
      <c r="O81" s="496">
        <v>13</v>
      </c>
      <c r="P81" s="496">
        <v>3263</v>
      </c>
      <c r="Q81" s="510">
        <v>1.3</v>
      </c>
      <c r="R81" s="497">
        <v>251</v>
      </c>
    </row>
    <row r="82" spans="1:18" ht="14.4" customHeight="1" x14ac:dyDescent="0.3">
      <c r="A82" s="491" t="s">
        <v>1555</v>
      </c>
      <c r="B82" s="492" t="s">
        <v>1556</v>
      </c>
      <c r="C82" s="492" t="s">
        <v>470</v>
      </c>
      <c r="D82" s="492" t="s">
        <v>1569</v>
      </c>
      <c r="E82" s="492" t="s">
        <v>1590</v>
      </c>
      <c r="F82" s="492" t="s">
        <v>1591</v>
      </c>
      <c r="G82" s="496">
        <v>308</v>
      </c>
      <c r="H82" s="496">
        <v>36344</v>
      </c>
      <c r="I82" s="492">
        <v>0.75311865390194377</v>
      </c>
      <c r="J82" s="492">
        <v>118</v>
      </c>
      <c r="K82" s="496">
        <v>383</v>
      </c>
      <c r="L82" s="496">
        <v>48258</v>
      </c>
      <c r="M82" s="492">
        <v>1</v>
      </c>
      <c r="N82" s="492">
        <v>126</v>
      </c>
      <c r="O82" s="496">
        <v>402</v>
      </c>
      <c r="P82" s="496">
        <v>50652</v>
      </c>
      <c r="Q82" s="510">
        <v>1.0496083550913837</v>
      </c>
      <c r="R82" s="497">
        <v>126</v>
      </c>
    </row>
    <row r="83" spans="1:18" ht="14.4" customHeight="1" x14ac:dyDescent="0.3">
      <c r="A83" s="491" t="s">
        <v>1555</v>
      </c>
      <c r="B83" s="492" t="s">
        <v>1556</v>
      </c>
      <c r="C83" s="492" t="s">
        <v>470</v>
      </c>
      <c r="D83" s="492" t="s">
        <v>1569</v>
      </c>
      <c r="E83" s="492" t="s">
        <v>1592</v>
      </c>
      <c r="F83" s="492" t="s">
        <v>1593</v>
      </c>
      <c r="G83" s="496">
        <v>5</v>
      </c>
      <c r="H83" s="496">
        <v>2660</v>
      </c>
      <c r="I83" s="492">
        <v>1.2314814814814814</v>
      </c>
      <c r="J83" s="492">
        <v>532</v>
      </c>
      <c r="K83" s="496">
        <v>4</v>
      </c>
      <c r="L83" s="496">
        <v>2160</v>
      </c>
      <c r="M83" s="492">
        <v>1</v>
      </c>
      <c r="N83" s="492">
        <v>540</v>
      </c>
      <c r="O83" s="496">
        <v>4</v>
      </c>
      <c r="P83" s="496">
        <v>2164</v>
      </c>
      <c r="Q83" s="510">
        <v>1.0018518518518518</v>
      </c>
      <c r="R83" s="497">
        <v>541</v>
      </c>
    </row>
    <row r="84" spans="1:18" ht="14.4" customHeight="1" x14ac:dyDescent="0.3">
      <c r="A84" s="491" t="s">
        <v>1555</v>
      </c>
      <c r="B84" s="492" t="s">
        <v>1556</v>
      </c>
      <c r="C84" s="492" t="s">
        <v>470</v>
      </c>
      <c r="D84" s="492" t="s">
        <v>1569</v>
      </c>
      <c r="E84" s="492" t="s">
        <v>1680</v>
      </c>
      <c r="F84" s="492" t="s">
        <v>1681</v>
      </c>
      <c r="G84" s="496">
        <v>4</v>
      </c>
      <c r="H84" s="496">
        <v>5980</v>
      </c>
      <c r="I84" s="492">
        <v>1.2918556923741629</v>
      </c>
      <c r="J84" s="492">
        <v>1495</v>
      </c>
      <c r="K84" s="496">
        <v>3</v>
      </c>
      <c r="L84" s="496">
        <v>4629</v>
      </c>
      <c r="M84" s="492">
        <v>1</v>
      </c>
      <c r="N84" s="492">
        <v>1543</v>
      </c>
      <c r="O84" s="496">
        <v>1</v>
      </c>
      <c r="P84" s="496">
        <v>1544</v>
      </c>
      <c r="Q84" s="510">
        <v>0.33354936271332902</v>
      </c>
      <c r="R84" s="497">
        <v>1544</v>
      </c>
    </row>
    <row r="85" spans="1:18" ht="14.4" customHeight="1" x14ac:dyDescent="0.3">
      <c r="A85" s="491" t="s">
        <v>1555</v>
      </c>
      <c r="B85" s="492" t="s">
        <v>1556</v>
      </c>
      <c r="C85" s="492" t="s">
        <v>470</v>
      </c>
      <c r="D85" s="492" t="s">
        <v>1569</v>
      </c>
      <c r="E85" s="492" t="s">
        <v>1594</v>
      </c>
      <c r="F85" s="492" t="s">
        <v>1595</v>
      </c>
      <c r="G85" s="496">
        <v>243</v>
      </c>
      <c r="H85" s="496">
        <v>118098</v>
      </c>
      <c r="I85" s="492">
        <v>1.4143473053892215</v>
      </c>
      <c r="J85" s="492">
        <v>486</v>
      </c>
      <c r="K85" s="496">
        <v>167</v>
      </c>
      <c r="L85" s="496">
        <v>83500</v>
      </c>
      <c r="M85" s="492">
        <v>1</v>
      </c>
      <c r="N85" s="492">
        <v>500</v>
      </c>
      <c r="O85" s="496">
        <v>115</v>
      </c>
      <c r="P85" s="496">
        <v>57615</v>
      </c>
      <c r="Q85" s="510">
        <v>0.69</v>
      </c>
      <c r="R85" s="497">
        <v>501</v>
      </c>
    </row>
    <row r="86" spans="1:18" ht="14.4" customHeight="1" x14ac:dyDescent="0.3">
      <c r="A86" s="491" t="s">
        <v>1555</v>
      </c>
      <c r="B86" s="492" t="s">
        <v>1556</v>
      </c>
      <c r="C86" s="492" t="s">
        <v>470</v>
      </c>
      <c r="D86" s="492" t="s">
        <v>1569</v>
      </c>
      <c r="E86" s="492" t="s">
        <v>1596</v>
      </c>
      <c r="F86" s="492" t="s">
        <v>1597</v>
      </c>
      <c r="G86" s="496">
        <v>261</v>
      </c>
      <c r="H86" s="496">
        <v>173826</v>
      </c>
      <c r="I86" s="492">
        <v>1.0281242791489966</v>
      </c>
      <c r="J86" s="492">
        <v>666</v>
      </c>
      <c r="K86" s="496">
        <v>249</v>
      </c>
      <c r="L86" s="496">
        <v>169071</v>
      </c>
      <c r="M86" s="492">
        <v>1</v>
      </c>
      <c r="N86" s="492">
        <v>679</v>
      </c>
      <c r="O86" s="496">
        <v>375</v>
      </c>
      <c r="P86" s="496">
        <v>254625</v>
      </c>
      <c r="Q86" s="510">
        <v>1.5060240963855422</v>
      </c>
      <c r="R86" s="497">
        <v>679</v>
      </c>
    </row>
    <row r="87" spans="1:18" ht="14.4" customHeight="1" x14ac:dyDescent="0.3">
      <c r="A87" s="491" t="s">
        <v>1555</v>
      </c>
      <c r="B87" s="492" t="s">
        <v>1556</v>
      </c>
      <c r="C87" s="492" t="s">
        <v>470</v>
      </c>
      <c r="D87" s="492" t="s">
        <v>1569</v>
      </c>
      <c r="E87" s="492" t="s">
        <v>1598</v>
      </c>
      <c r="F87" s="492" t="s">
        <v>1599</v>
      </c>
      <c r="G87" s="496">
        <v>169</v>
      </c>
      <c r="H87" s="496">
        <v>171028</v>
      </c>
      <c r="I87" s="492">
        <v>1.2379518508331282</v>
      </c>
      <c r="J87" s="492">
        <v>1012</v>
      </c>
      <c r="K87" s="496">
        <v>134</v>
      </c>
      <c r="L87" s="496">
        <v>138154</v>
      </c>
      <c r="M87" s="492">
        <v>1</v>
      </c>
      <c r="N87" s="492">
        <v>1031</v>
      </c>
      <c r="O87" s="496">
        <v>108</v>
      </c>
      <c r="P87" s="496">
        <v>111456</v>
      </c>
      <c r="Q87" s="510">
        <v>0.80675188557696487</v>
      </c>
      <c r="R87" s="497">
        <v>1032</v>
      </c>
    </row>
    <row r="88" spans="1:18" ht="14.4" customHeight="1" x14ac:dyDescent="0.3">
      <c r="A88" s="491" t="s">
        <v>1555</v>
      </c>
      <c r="B88" s="492" t="s">
        <v>1556</v>
      </c>
      <c r="C88" s="492" t="s">
        <v>470</v>
      </c>
      <c r="D88" s="492" t="s">
        <v>1569</v>
      </c>
      <c r="E88" s="492" t="s">
        <v>1682</v>
      </c>
      <c r="F88" s="492" t="s">
        <v>1683</v>
      </c>
      <c r="G88" s="496">
        <v>32</v>
      </c>
      <c r="H88" s="496">
        <v>64544</v>
      </c>
      <c r="I88" s="492">
        <v>1.5382268827454719</v>
      </c>
      <c r="J88" s="492">
        <v>2017</v>
      </c>
      <c r="K88" s="496">
        <v>20</v>
      </c>
      <c r="L88" s="496">
        <v>41960</v>
      </c>
      <c r="M88" s="492">
        <v>1</v>
      </c>
      <c r="N88" s="492">
        <v>2098</v>
      </c>
      <c r="O88" s="496">
        <v>21</v>
      </c>
      <c r="P88" s="496">
        <v>44100</v>
      </c>
      <c r="Q88" s="510">
        <v>1.0510009532888465</v>
      </c>
      <c r="R88" s="497">
        <v>2100</v>
      </c>
    </row>
    <row r="89" spans="1:18" ht="14.4" customHeight="1" x14ac:dyDescent="0.3">
      <c r="A89" s="491" t="s">
        <v>1555</v>
      </c>
      <c r="B89" s="492" t="s">
        <v>1556</v>
      </c>
      <c r="C89" s="492" t="s">
        <v>470</v>
      </c>
      <c r="D89" s="492" t="s">
        <v>1569</v>
      </c>
      <c r="E89" s="492" t="s">
        <v>1684</v>
      </c>
      <c r="F89" s="492" t="s">
        <v>1685</v>
      </c>
      <c r="G89" s="496">
        <v>4</v>
      </c>
      <c r="H89" s="496">
        <v>4940</v>
      </c>
      <c r="I89" s="492">
        <v>0.32338308457711445</v>
      </c>
      <c r="J89" s="492">
        <v>1235</v>
      </c>
      <c r="K89" s="496">
        <v>12</v>
      </c>
      <c r="L89" s="496">
        <v>15276</v>
      </c>
      <c r="M89" s="492">
        <v>1</v>
      </c>
      <c r="N89" s="492">
        <v>1273</v>
      </c>
      <c r="O89" s="496">
        <v>1</v>
      </c>
      <c r="P89" s="496">
        <v>1275</v>
      </c>
      <c r="Q89" s="510">
        <v>8.346425765907306E-2</v>
      </c>
      <c r="R89" s="497">
        <v>1275</v>
      </c>
    </row>
    <row r="90" spans="1:18" ht="14.4" customHeight="1" x14ac:dyDescent="0.3">
      <c r="A90" s="491" t="s">
        <v>1555</v>
      </c>
      <c r="B90" s="492" t="s">
        <v>1556</v>
      </c>
      <c r="C90" s="492" t="s">
        <v>470</v>
      </c>
      <c r="D90" s="492" t="s">
        <v>1569</v>
      </c>
      <c r="E90" s="492" t="s">
        <v>1686</v>
      </c>
      <c r="F90" s="492" t="s">
        <v>1687</v>
      </c>
      <c r="G90" s="496">
        <v>4</v>
      </c>
      <c r="H90" s="496">
        <v>3784</v>
      </c>
      <c r="I90" s="492">
        <v>1.2990044627531754</v>
      </c>
      <c r="J90" s="492">
        <v>946</v>
      </c>
      <c r="K90" s="496">
        <v>3</v>
      </c>
      <c r="L90" s="496">
        <v>2913</v>
      </c>
      <c r="M90" s="492">
        <v>1</v>
      </c>
      <c r="N90" s="492">
        <v>971</v>
      </c>
      <c r="O90" s="496">
        <v>4</v>
      </c>
      <c r="P90" s="496">
        <v>3888</v>
      </c>
      <c r="Q90" s="510">
        <v>1.3347064881565396</v>
      </c>
      <c r="R90" s="497">
        <v>972</v>
      </c>
    </row>
    <row r="91" spans="1:18" ht="14.4" customHeight="1" x14ac:dyDescent="0.3">
      <c r="A91" s="491" t="s">
        <v>1555</v>
      </c>
      <c r="B91" s="492" t="s">
        <v>1556</v>
      </c>
      <c r="C91" s="492" t="s">
        <v>470</v>
      </c>
      <c r="D91" s="492" t="s">
        <v>1569</v>
      </c>
      <c r="E91" s="492" t="s">
        <v>1688</v>
      </c>
      <c r="F91" s="492" t="s">
        <v>1689</v>
      </c>
      <c r="G91" s="496">
        <v>4</v>
      </c>
      <c r="H91" s="496">
        <v>3300</v>
      </c>
      <c r="I91" s="492">
        <v>1.3033175355450237</v>
      </c>
      <c r="J91" s="492">
        <v>825</v>
      </c>
      <c r="K91" s="496">
        <v>3</v>
      </c>
      <c r="L91" s="496">
        <v>2532</v>
      </c>
      <c r="M91" s="492">
        <v>1</v>
      </c>
      <c r="N91" s="492">
        <v>844</v>
      </c>
      <c r="O91" s="496">
        <v>1</v>
      </c>
      <c r="P91" s="496">
        <v>845</v>
      </c>
      <c r="Q91" s="510">
        <v>0.33372827804107424</v>
      </c>
      <c r="R91" s="497">
        <v>845</v>
      </c>
    </row>
    <row r="92" spans="1:18" ht="14.4" customHeight="1" x14ac:dyDescent="0.3">
      <c r="A92" s="491" t="s">
        <v>1555</v>
      </c>
      <c r="B92" s="492" t="s">
        <v>1556</v>
      </c>
      <c r="C92" s="492" t="s">
        <v>470</v>
      </c>
      <c r="D92" s="492" t="s">
        <v>1569</v>
      </c>
      <c r="E92" s="492" t="s">
        <v>1690</v>
      </c>
      <c r="F92" s="492" t="s">
        <v>1691</v>
      </c>
      <c r="G92" s="496">
        <v>10</v>
      </c>
      <c r="H92" s="496">
        <v>16370</v>
      </c>
      <c r="I92" s="492">
        <v>2.4403697078115685</v>
      </c>
      <c r="J92" s="492">
        <v>1637</v>
      </c>
      <c r="K92" s="496">
        <v>4</v>
      </c>
      <c r="L92" s="496">
        <v>6708</v>
      </c>
      <c r="M92" s="492">
        <v>1</v>
      </c>
      <c r="N92" s="492">
        <v>1677</v>
      </c>
      <c r="O92" s="496">
        <v>10</v>
      </c>
      <c r="P92" s="496">
        <v>16780</v>
      </c>
      <c r="Q92" s="510">
        <v>2.5014907573047109</v>
      </c>
      <c r="R92" s="497">
        <v>1678</v>
      </c>
    </row>
    <row r="93" spans="1:18" ht="14.4" customHeight="1" x14ac:dyDescent="0.3">
      <c r="A93" s="491" t="s">
        <v>1555</v>
      </c>
      <c r="B93" s="492" t="s">
        <v>1556</v>
      </c>
      <c r="C93" s="492" t="s">
        <v>470</v>
      </c>
      <c r="D93" s="492" t="s">
        <v>1569</v>
      </c>
      <c r="E93" s="492" t="s">
        <v>1692</v>
      </c>
      <c r="F93" s="492" t="s">
        <v>1693</v>
      </c>
      <c r="G93" s="496">
        <v>12</v>
      </c>
      <c r="H93" s="496">
        <v>16080</v>
      </c>
      <c r="I93" s="492">
        <v>1.0494028584480846</v>
      </c>
      <c r="J93" s="492">
        <v>1340</v>
      </c>
      <c r="K93" s="496">
        <v>11</v>
      </c>
      <c r="L93" s="496">
        <v>15323</v>
      </c>
      <c r="M93" s="492">
        <v>1</v>
      </c>
      <c r="N93" s="492">
        <v>1393</v>
      </c>
      <c r="O93" s="496">
        <v>14</v>
      </c>
      <c r="P93" s="496">
        <v>19530</v>
      </c>
      <c r="Q93" s="510">
        <v>1.2745545911375058</v>
      </c>
      <c r="R93" s="497">
        <v>1395</v>
      </c>
    </row>
    <row r="94" spans="1:18" ht="14.4" customHeight="1" x14ac:dyDescent="0.3">
      <c r="A94" s="491" t="s">
        <v>1555</v>
      </c>
      <c r="B94" s="492" t="s">
        <v>1556</v>
      </c>
      <c r="C94" s="492" t="s">
        <v>470</v>
      </c>
      <c r="D94" s="492" t="s">
        <v>1569</v>
      </c>
      <c r="E94" s="492" t="s">
        <v>1694</v>
      </c>
      <c r="F94" s="492" t="s">
        <v>1695</v>
      </c>
      <c r="G94" s="496">
        <v>2</v>
      </c>
      <c r="H94" s="496">
        <v>3022</v>
      </c>
      <c r="I94" s="492">
        <v>0.48213146139119334</v>
      </c>
      <c r="J94" s="492">
        <v>1511</v>
      </c>
      <c r="K94" s="496">
        <v>4</v>
      </c>
      <c r="L94" s="496">
        <v>6268</v>
      </c>
      <c r="M94" s="492">
        <v>1</v>
      </c>
      <c r="N94" s="492">
        <v>1567</v>
      </c>
      <c r="O94" s="496">
        <v>2</v>
      </c>
      <c r="P94" s="496">
        <v>3136</v>
      </c>
      <c r="Q94" s="510">
        <v>0.50031908104658585</v>
      </c>
      <c r="R94" s="497">
        <v>1568</v>
      </c>
    </row>
    <row r="95" spans="1:18" ht="14.4" customHeight="1" x14ac:dyDescent="0.3">
      <c r="A95" s="491" t="s">
        <v>1555</v>
      </c>
      <c r="B95" s="492" t="s">
        <v>1556</v>
      </c>
      <c r="C95" s="492" t="s">
        <v>470</v>
      </c>
      <c r="D95" s="492" t="s">
        <v>1569</v>
      </c>
      <c r="E95" s="492" t="s">
        <v>1696</v>
      </c>
      <c r="F95" s="492" t="s">
        <v>1697</v>
      </c>
      <c r="G95" s="496"/>
      <c r="H95" s="496"/>
      <c r="I95" s="492"/>
      <c r="J95" s="492"/>
      <c r="K95" s="496"/>
      <c r="L95" s="496"/>
      <c r="M95" s="492"/>
      <c r="N95" s="492"/>
      <c r="O95" s="496">
        <v>4</v>
      </c>
      <c r="P95" s="496">
        <v>1772</v>
      </c>
      <c r="Q95" s="510"/>
      <c r="R95" s="497">
        <v>443</v>
      </c>
    </row>
    <row r="96" spans="1:18" ht="14.4" customHeight="1" x14ac:dyDescent="0.3">
      <c r="A96" s="491" t="s">
        <v>1555</v>
      </c>
      <c r="B96" s="492" t="s">
        <v>1556</v>
      </c>
      <c r="C96" s="492" t="s">
        <v>470</v>
      </c>
      <c r="D96" s="492" t="s">
        <v>1569</v>
      </c>
      <c r="E96" s="492" t="s">
        <v>1698</v>
      </c>
      <c r="F96" s="492" t="s">
        <v>1699</v>
      </c>
      <c r="G96" s="496"/>
      <c r="H96" s="496"/>
      <c r="I96" s="492"/>
      <c r="J96" s="492"/>
      <c r="K96" s="496">
        <v>1</v>
      </c>
      <c r="L96" s="496">
        <v>971</v>
      </c>
      <c r="M96" s="492">
        <v>1</v>
      </c>
      <c r="N96" s="492">
        <v>971</v>
      </c>
      <c r="O96" s="496">
        <v>1</v>
      </c>
      <c r="P96" s="496">
        <v>972</v>
      </c>
      <c r="Q96" s="510">
        <v>1.0010298661174046</v>
      </c>
      <c r="R96" s="497">
        <v>972</v>
      </c>
    </row>
    <row r="97" spans="1:18" ht="14.4" customHeight="1" x14ac:dyDescent="0.3">
      <c r="A97" s="491" t="s">
        <v>1555</v>
      </c>
      <c r="B97" s="492" t="s">
        <v>1556</v>
      </c>
      <c r="C97" s="492" t="s">
        <v>470</v>
      </c>
      <c r="D97" s="492" t="s">
        <v>1569</v>
      </c>
      <c r="E97" s="492" t="s">
        <v>1700</v>
      </c>
      <c r="F97" s="492" t="s">
        <v>1701</v>
      </c>
      <c r="G97" s="496"/>
      <c r="H97" s="496"/>
      <c r="I97" s="492"/>
      <c r="J97" s="492"/>
      <c r="K97" s="496"/>
      <c r="L97" s="496"/>
      <c r="M97" s="492"/>
      <c r="N97" s="492"/>
      <c r="O97" s="496">
        <v>1</v>
      </c>
      <c r="P97" s="496">
        <v>1124</v>
      </c>
      <c r="Q97" s="510"/>
      <c r="R97" s="497">
        <v>1124</v>
      </c>
    </row>
    <row r="98" spans="1:18" ht="14.4" customHeight="1" x14ac:dyDescent="0.3">
      <c r="A98" s="491" t="s">
        <v>1555</v>
      </c>
      <c r="B98" s="492" t="s">
        <v>1556</v>
      </c>
      <c r="C98" s="492" t="s">
        <v>470</v>
      </c>
      <c r="D98" s="492" t="s">
        <v>1569</v>
      </c>
      <c r="E98" s="492" t="s">
        <v>1604</v>
      </c>
      <c r="F98" s="492" t="s">
        <v>1605</v>
      </c>
      <c r="G98" s="496">
        <v>291</v>
      </c>
      <c r="H98" s="496">
        <v>4933.34</v>
      </c>
      <c r="I98" s="492">
        <v>0.71844722405474559</v>
      </c>
      <c r="J98" s="492">
        <v>16.953058419243987</v>
      </c>
      <c r="K98" s="496">
        <v>206</v>
      </c>
      <c r="L98" s="496">
        <v>6866.67</v>
      </c>
      <c r="M98" s="492">
        <v>1</v>
      </c>
      <c r="N98" s="492">
        <v>33.33334951456311</v>
      </c>
      <c r="O98" s="496">
        <v>368</v>
      </c>
      <c r="P98" s="496">
        <v>12266.64</v>
      </c>
      <c r="Q98" s="510">
        <v>1.7864030163092153</v>
      </c>
      <c r="R98" s="497">
        <v>33.333260869565216</v>
      </c>
    </row>
    <row r="99" spans="1:18" ht="14.4" customHeight="1" x14ac:dyDescent="0.3">
      <c r="A99" s="491" t="s">
        <v>1555</v>
      </c>
      <c r="B99" s="492" t="s">
        <v>1556</v>
      </c>
      <c r="C99" s="492" t="s">
        <v>470</v>
      </c>
      <c r="D99" s="492" t="s">
        <v>1569</v>
      </c>
      <c r="E99" s="492" t="s">
        <v>1606</v>
      </c>
      <c r="F99" s="492" t="s">
        <v>1607</v>
      </c>
      <c r="G99" s="496">
        <v>2</v>
      </c>
      <c r="H99" s="496">
        <v>216</v>
      </c>
      <c r="I99" s="492"/>
      <c r="J99" s="492">
        <v>108</v>
      </c>
      <c r="K99" s="496"/>
      <c r="L99" s="496"/>
      <c r="M99" s="492"/>
      <c r="N99" s="492"/>
      <c r="O99" s="496"/>
      <c r="P99" s="496"/>
      <c r="Q99" s="510"/>
      <c r="R99" s="497"/>
    </row>
    <row r="100" spans="1:18" ht="14.4" customHeight="1" x14ac:dyDescent="0.3">
      <c r="A100" s="491" t="s">
        <v>1555</v>
      </c>
      <c r="B100" s="492" t="s">
        <v>1556</v>
      </c>
      <c r="C100" s="492" t="s">
        <v>470</v>
      </c>
      <c r="D100" s="492" t="s">
        <v>1569</v>
      </c>
      <c r="E100" s="492" t="s">
        <v>1608</v>
      </c>
      <c r="F100" s="492" t="s">
        <v>1609</v>
      </c>
      <c r="G100" s="496">
        <v>1</v>
      </c>
      <c r="H100" s="496">
        <v>36</v>
      </c>
      <c r="I100" s="492"/>
      <c r="J100" s="492">
        <v>36</v>
      </c>
      <c r="K100" s="496"/>
      <c r="L100" s="496"/>
      <c r="M100" s="492"/>
      <c r="N100" s="492"/>
      <c r="O100" s="496"/>
      <c r="P100" s="496"/>
      <c r="Q100" s="510"/>
      <c r="R100" s="497"/>
    </row>
    <row r="101" spans="1:18" ht="14.4" customHeight="1" x14ac:dyDescent="0.3">
      <c r="A101" s="491" t="s">
        <v>1555</v>
      </c>
      <c r="B101" s="492" t="s">
        <v>1556</v>
      </c>
      <c r="C101" s="492" t="s">
        <v>470</v>
      </c>
      <c r="D101" s="492" t="s">
        <v>1569</v>
      </c>
      <c r="E101" s="492" t="s">
        <v>1610</v>
      </c>
      <c r="F101" s="492" t="s">
        <v>1611</v>
      </c>
      <c r="G101" s="496">
        <v>545</v>
      </c>
      <c r="H101" s="496">
        <v>44690</v>
      </c>
      <c r="I101" s="492">
        <v>0.98047389205792013</v>
      </c>
      <c r="J101" s="492">
        <v>82</v>
      </c>
      <c r="K101" s="496">
        <v>530</v>
      </c>
      <c r="L101" s="496">
        <v>45580</v>
      </c>
      <c r="M101" s="492">
        <v>1</v>
      </c>
      <c r="N101" s="492">
        <v>86</v>
      </c>
      <c r="O101" s="496">
        <v>561</v>
      </c>
      <c r="P101" s="496">
        <v>48246</v>
      </c>
      <c r="Q101" s="510">
        <v>1.0584905660377359</v>
      </c>
      <c r="R101" s="497">
        <v>86</v>
      </c>
    </row>
    <row r="102" spans="1:18" ht="14.4" customHeight="1" x14ac:dyDescent="0.3">
      <c r="A102" s="491" t="s">
        <v>1555</v>
      </c>
      <c r="B102" s="492" t="s">
        <v>1556</v>
      </c>
      <c r="C102" s="492" t="s">
        <v>470</v>
      </c>
      <c r="D102" s="492" t="s">
        <v>1569</v>
      </c>
      <c r="E102" s="492" t="s">
        <v>1612</v>
      </c>
      <c r="F102" s="492" t="s">
        <v>1613</v>
      </c>
      <c r="G102" s="496">
        <v>1</v>
      </c>
      <c r="H102" s="496">
        <v>31</v>
      </c>
      <c r="I102" s="492">
        <v>0.12109375</v>
      </c>
      <c r="J102" s="492">
        <v>31</v>
      </c>
      <c r="K102" s="496">
        <v>8</v>
      </c>
      <c r="L102" s="496">
        <v>256</v>
      </c>
      <c r="M102" s="492">
        <v>1</v>
      </c>
      <c r="N102" s="492">
        <v>32</v>
      </c>
      <c r="O102" s="496">
        <v>1</v>
      </c>
      <c r="P102" s="496">
        <v>32</v>
      </c>
      <c r="Q102" s="510">
        <v>0.125</v>
      </c>
      <c r="R102" s="497">
        <v>32</v>
      </c>
    </row>
    <row r="103" spans="1:18" ht="14.4" customHeight="1" x14ac:dyDescent="0.3">
      <c r="A103" s="491" t="s">
        <v>1555</v>
      </c>
      <c r="B103" s="492" t="s">
        <v>1556</v>
      </c>
      <c r="C103" s="492" t="s">
        <v>470</v>
      </c>
      <c r="D103" s="492" t="s">
        <v>1569</v>
      </c>
      <c r="E103" s="492" t="s">
        <v>1616</v>
      </c>
      <c r="F103" s="492" t="s">
        <v>1617</v>
      </c>
      <c r="G103" s="496"/>
      <c r="H103" s="496"/>
      <c r="I103" s="492"/>
      <c r="J103" s="492"/>
      <c r="K103" s="496"/>
      <c r="L103" s="496"/>
      <c r="M103" s="492"/>
      <c r="N103" s="492"/>
      <c r="O103" s="496">
        <v>3</v>
      </c>
      <c r="P103" s="496">
        <v>4584</v>
      </c>
      <c r="Q103" s="510"/>
      <c r="R103" s="497">
        <v>1528</v>
      </c>
    </row>
    <row r="104" spans="1:18" ht="14.4" customHeight="1" x14ac:dyDescent="0.3">
      <c r="A104" s="491" t="s">
        <v>1555</v>
      </c>
      <c r="B104" s="492" t="s">
        <v>1556</v>
      </c>
      <c r="C104" s="492" t="s">
        <v>470</v>
      </c>
      <c r="D104" s="492" t="s">
        <v>1569</v>
      </c>
      <c r="E104" s="492" t="s">
        <v>1702</v>
      </c>
      <c r="F104" s="492" t="s">
        <v>1703</v>
      </c>
      <c r="G104" s="496"/>
      <c r="H104" s="496"/>
      <c r="I104" s="492"/>
      <c r="J104" s="492"/>
      <c r="K104" s="496">
        <v>1</v>
      </c>
      <c r="L104" s="496">
        <v>122</v>
      </c>
      <c r="M104" s="492">
        <v>1</v>
      </c>
      <c r="N104" s="492">
        <v>122</v>
      </c>
      <c r="O104" s="496"/>
      <c r="P104" s="496"/>
      <c r="Q104" s="510"/>
      <c r="R104" s="497"/>
    </row>
    <row r="105" spans="1:18" ht="14.4" customHeight="1" x14ac:dyDescent="0.3">
      <c r="A105" s="491" t="s">
        <v>1555</v>
      </c>
      <c r="B105" s="492" t="s">
        <v>1556</v>
      </c>
      <c r="C105" s="492" t="s">
        <v>470</v>
      </c>
      <c r="D105" s="492" t="s">
        <v>1569</v>
      </c>
      <c r="E105" s="492" t="s">
        <v>1622</v>
      </c>
      <c r="F105" s="492" t="s">
        <v>1593</v>
      </c>
      <c r="G105" s="496">
        <v>3</v>
      </c>
      <c r="H105" s="496">
        <v>2025</v>
      </c>
      <c r="I105" s="492">
        <v>0.58866279069767447</v>
      </c>
      <c r="J105" s="492">
        <v>675</v>
      </c>
      <c r="K105" s="496">
        <v>5</v>
      </c>
      <c r="L105" s="496">
        <v>3440</v>
      </c>
      <c r="M105" s="492">
        <v>1</v>
      </c>
      <c r="N105" s="492">
        <v>688</v>
      </c>
      <c r="O105" s="496"/>
      <c r="P105" s="496"/>
      <c r="Q105" s="510"/>
      <c r="R105" s="497"/>
    </row>
    <row r="106" spans="1:18" ht="14.4" customHeight="1" x14ac:dyDescent="0.3">
      <c r="A106" s="491" t="s">
        <v>1555</v>
      </c>
      <c r="B106" s="492" t="s">
        <v>1556</v>
      </c>
      <c r="C106" s="492" t="s">
        <v>470</v>
      </c>
      <c r="D106" s="492" t="s">
        <v>1569</v>
      </c>
      <c r="E106" s="492" t="s">
        <v>1623</v>
      </c>
      <c r="F106" s="492" t="s">
        <v>1624</v>
      </c>
      <c r="G106" s="496">
        <v>10</v>
      </c>
      <c r="H106" s="496">
        <v>1580</v>
      </c>
      <c r="I106" s="492">
        <v>0.51332033788174136</v>
      </c>
      <c r="J106" s="492">
        <v>158</v>
      </c>
      <c r="K106" s="496">
        <v>19</v>
      </c>
      <c r="L106" s="496">
        <v>3078</v>
      </c>
      <c r="M106" s="492">
        <v>1</v>
      </c>
      <c r="N106" s="492">
        <v>162</v>
      </c>
      <c r="O106" s="496">
        <v>11</v>
      </c>
      <c r="P106" s="496">
        <v>1782</v>
      </c>
      <c r="Q106" s="510">
        <v>0.57894736842105265</v>
      </c>
      <c r="R106" s="497">
        <v>162</v>
      </c>
    </row>
    <row r="107" spans="1:18" ht="14.4" customHeight="1" x14ac:dyDescent="0.3">
      <c r="A107" s="491" t="s">
        <v>1555</v>
      </c>
      <c r="B107" s="492" t="s">
        <v>1556</v>
      </c>
      <c r="C107" s="492" t="s">
        <v>470</v>
      </c>
      <c r="D107" s="492" t="s">
        <v>1569</v>
      </c>
      <c r="E107" s="492" t="s">
        <v>1627</v>
      </c>
      <c r="F107" s="492" t="s">
        <v>1628</v>
      </c>
      <c r="G107" s="496"/>
      <c r="H107" s="496"/>
      <c r="I107" s="492"/>
      <c r="J107" s="492"/>
      <c r="K107" s="496">
        <v>1</v>
      </c>
      <c r="L107" s="496">
        <v>444</v>
      </c>
      <c r="M107" s="492">
        <v>1</v>
      </c>
      <c r="N107" s="492">
        <v>444</v>
      </c>
      <c r="O107" s="496">
        <v>2</v>
      </c>
      <c r="P107" s="496">
        <v>890</v>
      </c>
      <c r="Q107" s="510">
        <v>2.0045045045045047</v>
      </c>
      <c r="R107" s="497">
        <v>445</v>
      </c>
    </row>
    <row r="108" spans="1:18" ht="14.4" customHeight="1" x14ac:dyDescent="0.3">
      <c r="A108" s="491" t="s">
        <v>1555</v>
      </c>
      <c r="B108" s="492" t="s">
        <v>1556</v>
      </c>
      <c r="C108" s="492" t="s">
        <v>470</v>
      </c>
      <c r="D108" s="492" t="s">
        <v>1569</v>
      </c>
      <c r="E108" s="492" t="s">
        <v>1629</v>
      </c>
      <c r="F108" s="492" t="s">
        <v>1630</v>
      </c>
      <c r="G108" s="496">
        <v>10</v>
      </c>
      <c r="H108" s="496">
        <v>7040</v>
      </c>
      <c r="I108" s="492">
        <v>0.81368469717984282</v>
      </c>
      <c r="J108" s="492">
        <v>704</v>
      </c>
      <c r="K108" s="496">
        <v>12</v>
      </c>
      <c r="L108" s="496">
        <v>8652</v>
      </c>
      <c r="M108" s="492">
        <v>1</v>
      </c>
      <c r="N108" s="492">
        <v>721</v>
      </c>
      <c r="O108" s="496">
        <v>10</v>
      </c>
      <c r="P108" s="496">
        <v>7220</v>
      </c>
      <c r="Q108" s="510">
        <v>0.83448913546000925</v>
      </c>
      <c r="R108" s="497">
        <v>722</v>
      </c>
    </row>
    <row r="109" spans="1:18" ht="14.4" customHeight="1" x14ac:dyDescent="0.3">
      <c r="A109" s="491" t="s">
        <v>1555</v>
      </c>
      <c r="B109" s="492" t="s">
        <v>1556</v>
      </c>
      <c r="C109" s="492" t="s">
        <v>470</v>
      </c>
      <c r="D109" s="492" t="s">
        <v>1569</v>
      </c>
      <c r="E109" s="492" t="s">
        <v>1631</v>
      </c>
      <c r="F109" s="492" t="s">
        <v>1632</v>
      </c>
      <c r="G109" s="496">
        <v>63</v>
      </c>
      <c r="H109" s="496">
        <v>66150</v>
      </c>
      <c r="I109" s="492">
        <v>1.1967219046240682</v>
      </c>
      <c r="J109" s="492">
        <v>1050</v>
      </c>
      <c r="K109" s="496">
        <v>52</v>
      </c>
      <c r="L109" s="496">
        <v>55276</v>
      </c>
      <c r="M109" s="492">
        <v>1</v>
      </c>
      <c r="N109" s="492">
        <v>1063</v>
      </c>
      <c r="O109" s="496">
        <v>39</v>
      </c>
      <c r="P109" s="496">
        <v>41457</v>
      </c>
      <c r="Q109" s="510">
        <v>0.75</v>
      </c>
      <c r="R109" s="497">
        <v>1063</v>
      </c>
    </row>
    <row r="110" spans="1:18" ht="14.4" customHeight="1" x14ac:dyDescent="0.3">
      <c r="A110" s="491" t="s">
        <v>1555</v>
      </c>
      <c r="B110" s="492" t="s">
        <v>1556</v>
      </c>
      <c r="C110" s="492" t="s">
        <v>470</v>
      </c>
      <c r="D110" s="492" t="s">
        <v>1569</v>
      </c>
      <c r="E110" s="492" t="s">
        <v>1633</v>
      </c>
      <c r="F110" s="492" t="s">
        <v>1634</v>
      </c>
      <c r="G110" s="496"/>
      <c r="H110" s="496"/>
      <c r="I110" s="492"/>
      <c r="J110" s="492"/>
      <c r="K110" s="496"/>
      <c r="L110" s="496"/>
      <c r="M110" s="492"/>
      <c r="N110" s="492"/>
      <c r="O110" s="496">
        <v>3</v>
      </c>
      <c r="P110" s="496">
        <v>369</v>
      </c>
      <c r="Q110" s="510"/>
      <c r="R110" s="497">
        <v>123</v>
      </c>
    </row>
    <row r="111" spans="1:18" ht="14.4" customHeight="1" x14ac:dyDescent="0.3">
      <c r="A111" s="491" t="s">
        <v>1555</v>
      </c>
      <c r="B111" s="492" t="s">
        <v>1556</v>
      </c>
      <c r="C111" s="492" t="s">
        <v>470</v>
      </c>
      <c r="D111" s="492" t="s">
        <v>1569</v>
      </c>
      <c r="E111" s="492" t="s">
        <v>1637</v>
      </c>
      <c r="F111" s="492" t="s">
        <v>1638</v>
      </c>
      <c r="G111" s="496">
        <v>39</v>
      </c>
      <c r="H111" s="496">
        <v>26949</v>
      </c>
      <c r="I111" s="492">
        <v>0.71015600295140724</v>
      </c>
      <c r="J111" s="492">
        <v>691</v>
      </c>
      <c r="K111" s="496">
        <v>53</v>
      </c>
      <c r="L111" s="496">
        <v>37948</v>
      </c>
      <c r="M111" s="492">
        <v>1</v>
      </c>
      <c r="N111" s="492">
        <v>716</v>
      </c>
      <c r="O111" s="496">
        <v>63</v>
      </c>
      <c r="P111" s="496">
        <v>45108</v>
      </c>
      <c r="Q111" s="510">
        <v>1.1886792452830188</v>
      </c>
      <c r="R111" s="497">
        <v>716</v>
      </c>
    </row>
    <row r="112" spans="1:18" ht="14.4" customHeight="1" x14ac:dyDescent="0.3">
      <c r="A112" s="491" t="s">
        <v>1555</v>
      </c>
      <c r="B112" s="492" t="s">
        <v>1556</v>
      </c>
      <c r="C112" s="492" t="s">
        <v>470</v>
      </c>
      <c r="D112" s="492" t="s">
        <v>1569</v>
      </c>
      <c r="E112" s="492" t="s">
        <v>1704</v>
      </c>
      <c r="F112" s="492" t="s">
        <v>1705</v>
      </c>
      <c r="G112" s="496">
        <v>3</v>
      </c>
      <c r="H112" s="496">
        <v>1182</v>
      </c>
      <c r="I112" s="492"/>
      <c r="J112" s="492">
        <v>394</v>
      </c>
      <c r="K112" s="496"/>
      <c r="L112" s="496"/>
      <c r="M112" s="492"/>
      <c r="N112" s="492"/>
      <c r="O112" s="496"/>
      <c r="P112" s="496"/>
      <c r="Q112" s="510"/>
      <c r="R112" s="497"/>
    </row>
    <row r="113" spans="1:18" ht="14.4" customHeight="1" x14ac:dyDescent="0.3">
      <c r="A113" s="491" t="s">
        <v>1555</v>
      </c>
      <c r="B113" s="492" t="s">
        <v>1556</v>
      </c>
      <c r="C113" s="492" t="s">
        <v>470</v>
      </c>
      <c r="D113" s="492" t="s">
        <v>1569</v>
      </c>
      <c r="E113" s="492" t="s">
        <v>1639</v>
      </c>
      <c r="F113" s="492" t="s">
        <v>1640</v>
      </c>
      <c r="G113" s="496">
        <v>2</v>
      </c>
      <c r="H113" s="496">
        <v>178</v>
      </c>
      <c r="I113" s="492">
        <v>0.65201465201465203</v>
      </c>
      <c r="J113" s="492">
        <v>89</v>
      </c>
      <c r="K113" s="496">
        <v>3</v>
      </c>
      <c r="L113" s="496">
        <v>273</v>
      </c>
      <c r="M113" s="492">
        <v>1</v>
      </c>
      <c r="N113" s="492">
        <v>91</v>
      </c>
      <c r="O113" s="496">
        <v>1</v>
      </c>
      <c r="P113" s="496">
        <v>91</v>
      </c>
      <c r="Q113" s="510">
        <v>0.33333333333333331</v>
      </c>
      <c r="R113" s="497">
        <v>91</v>
      </c>
    </row>
    <row r="114" spans="1:18" ht="14.4" customHeight="1" x14ac:dyDescent="0.3">
      <c r="A114" s="491" t="s">
        <v>1555</v>
      </c>
      <c r="B114" s="492" t="s">
        <v>1556</v>
      </c>
      <c r="C114" s="492" t="s">
        <v>470</v>
      </c>
      <c r="D114" s="492" t="s">
        <v>1569</v>
      </c>
      <c r="E114" s="492" t="s">
        <v>1641</v>
      </c>
      <c r="F114" s="492" t="s">
        <v>1642</v>
      </c>
      <c r="G114" s="496"/>
      <c r="H114" s="496"/>
      <c r="I114" s="492"/>
      <c r="J114" s="492"/>
      <c r="K114" s="496">
        <v>1</v>
      </c>
      <c r="L114" s="496">
        <v>183</v>
      </c>
      <c r="M114" s="492">
        <v>1</v>
      </c>
      <c r="N114" s="492">
        <v>183</v>
      </c>
      <c r="O114" s="496">
        <v>2</v>
      </c>
      <c r="P114" s="496">
        <v>366</v>
      </c>
      <c r="Q114" s="510">
        <v>2</v>
      </c>
      <c r="R114" s="497">
        <v>183</v>
      </c>
    </row>
    <row r="115" spans="1:18" ht="14.4" customHeight="1" x14ac:dyDescent="0.3">
      <c r="A115" s="491" t="s">
        <v>1555</v>
      </c>
      <c r="B115" s="492" t="s">
        <v>1556</v>
      </c>
      <c r="C115" s="492" t="s">
        <v>470</v>
      </c>
      <c r="D115" s="492" t="s">
        <v>1569</v>
      </c>
      <c r="E115" s="492" t="s">
        <v>1643</v>
      </c>
      <c r="F115" s="492" t="s">
        <v>1644</v>
      </c>
      <c r="G115" s="496">
        <v>4</v>
      </c>
      <c r="H115" s="496">
        <v>2540</v>
      </c>
      <c r="I115" s="492">
        <v>3.9197530864197532</v>
      </c>
      <c r="J115" s="492">
        <v>635</v>
      </c>
      <c r="K115" s="496">
        <v>1</v>
      </c>
      <c r="L115" s="496">
        <v>648</v>
      </c>
      <c r="M115" s="492">
        <v>1</v>
      </c>
      <c r="N115" s="492">
        <v>648</v>
      </c>
      <c r="O115" s="496"/>
      <c r="P115" s="496"/>
      <c r="Q115" s="510"/>
      <c r="R115" s="497"/>
    </row>
    <row r="116" spans="1:18" ht="14.4" customHeight="1" x14ac:dyDescent="0.3">
      <c r="A116" s="491" t="s">
        <v>1555</v>
      </c>
      <c r="B116" s="492" t="s">
        <v>1556</v>
      </c>
      <c r="C116" s="492" t="s">
        <v>470</v>
      </c>
      <c r="D116" s="492" t="s">
        <v>1569</v>
      </c>
      <c r="E116" s="492" t="s">
        <v>1647</v>
      </c>
      <c r="F116" s="492" t="s">
        <v>1648</v>
      </c>
      <c r="G116" s="496">
        <v>8</v>
      </c>
      <c r="H116" s="496">
        <v>2848</v>
      </c>
      <c r="I116" s="492">
        <v>3.912087912087912</v>
      </c>
      <c r="J116" s="492">
        <v>356</v>
      </c>
      <c r="K116" s="496">
        <v>2</v>
      </c>
      <c r="L116" s="496">
        <v>728</v>
      </c>
      <c r="M116" s="492">
        <v>1</v>
      </c>
      <c r="N116" s="492">
        <v>364</v>
      </c>
      <c r="O116" s="496">
        <v>8</v>
      </c>
      <c r="P116" s="496">
        <v>3120</v>
      </c>
      <c r="Q116" s="510">
        <v>4.2857142857142856</v>
      </c>
      <c r="R116" s="497">
        <v>390</v>
      </c>
    </row>
    <row r="117" spans="1:18" ht="14.4" customHeight="1" x14ac:dyDescent="0.3">
      <c r="A117" s="491" t="s">
        <v>1555</v>
      </c>
      <c r="B117" s="492" t="s">
        <v>1556</v>
      </c>
      <c r="C117" s="492" t="s">
        <v>470</v>
      </c>
      <c r="D117" s="492" t="s">
        <v>1569</v>
      </c>
      <c r="E117" s="492" t="s">
        <v>1649</v>
      </c>
      <c r="F117" s="492" t="s">
        <v>1650</v>
      </c>
      <c r="G117" s="496">
        <v>7</v>
      </c>
      <c r="H117" s="496">
        <v>4396</v>
      </c>
      <c r="I117" s="492">
        <v>0.98742138364779874</v>
      </c>
      <c r="J117" s="492">
        <v>628</v>
      </c>
      <c r="K117" s="496">
        <v>7</v>
      </c>
      <c r="L117" s="496">
        <v>4452</v>
      </c>
      <c r="M117" s="492">
        <v>1</v>
      </c>
      <c r="N117" s="492">
        <v>636</v>
      </c>
      <c r="O117" s="496">
        <v>13</v>
      </c>
      <c r="P117" s="496">
        <v>6565</v>
      </c>
      <c r="Q117" s="510">
        <v>1.474618149146451</v>
      </c>
      <c r="R117" s="497">
        <v>505</v>
      </c>
    </row>
    <row r="118" spans="1:18" ht="14.4" customHeight="1" x14ac:dyDescent="0.3">
      <c r="A118" s="491" t="s">
        <v>1555</v>
      </c>
      <c r="B118" s="492" t="s">
        <v>1556</v>
      </c>
      <c r="C118" s="492" t="s">
        <v>470</v>
      </c>
      <c r="D118" s="492" t="s">
        <v>1569</v>
      </c>
      <c r="E118" s="492" t="s">
        <v>1706</v>
      </c>
      <c r="F118" s="492" t="s">
        <v>1707</v>
      </c>
      <c r="G118" s="496">
        <v>11</v>
      </c>
      <c r="H118" s="496">
        <v>17578</v>
      </c>
      <c r="I118" s="492">
        <v>3.5127897681854519</v>
      </c>
      <c r="J118" s="492">
        <v>1598</v>
      </c>
      <c r="K118" s="496">
        <v>3</v>
      </c>
      <c r="L118" s="496">
        <v>5004</v>
      </c>
      <c r="M118" s="492">
        <v>1</v>
      </c>
      <c r="N118" s="492">
        <v>1668</v>
      </c>
      <c r="O118" s="496">
        <v>13</v>
      </c>
      <c r="P118" s="496">
        <v>21710</v>
      </c>
      <c r="Q118" s="510">
        <v>4.3385291766586729</v>
      </c>
      <c r="R118" s="497">
        <v>1670</v>
      </c>
    </row>
    <row r="119" spans="1:18" ht="14.4" customHeight="1" x14ac:dyDescent="0.3">
      <c r="A119" s="491" t="s">
        <v>1555</v>
      </c>
      <c r="B119" s="492" t="s">
        <v>1556</v>
      </c>
      <c r="C119" s="492" t="s">
        <v>470</v>
      </c>
      <c r="D119" s="492" t="s">
        <v>1569</v>
      </c>
      <c r="E119" s="492" t="s">
        <v>1651</v>
      </c>
      <c r="F119" s="492" t="s">
        <v>1652</v>
      </c>
      <c r="G119" s="496">
        <v>6</v>
      </c>
      <c r="H119" s="496">
        <v>696</v>
      </c>
      <c r="I119" s="492">
        <v>0.28999999999999998</v>
      </c>
      <c r="J119" s="492">
        <v>116</v>
      </c>
      <c r="K119" s="496">
        <v>20</v>
      </c>
      <c r="L119" s="496">
        <v>2400</v>
      </c>
      <c r="M119" s="492">
        <v>1</v>
      </c>
      <c r="N119" s="492">
        <v>120</v>
      </c>
      <c r="O119" s="496">
        <v>12</v>
      </c>
      <c r="P119" s="496">
        <v>1440</v>
      </c>
      <c r="Q119" s="510">
        <v>0.6</v>
      </c>
      <c r="R119" s="497">
        <v>120</v>
      </c>
    </row>
    <row r="120" spans="1:18" ht="14.4" customHeight="1" x14ac:dyDescent="0.3">
      <c r="A120" s="491" t="s">
        <v>1555</v>
      </c>
      <c r="B120" s="492" t="s">
        <v>1556</v>
      </c>
      <c r="C120" s="492" t="s">
        <v>470</v>
      </c>
      <c r="D120" s="492" t="s">
        <v>1569</v>
      </c>
      <c r="E120" s="492" t="s">
        <v>1655</v>
      </c>
      <c r="F120" s="492" t="s">
        <v>1656</v>
      </c>
      <c r="G120" s="496">
        <v>61</v>
      </c>
      <c r="H120" s="496">
        <v>14823</v>
      </c>
      <c r="I120" s="492">
        <v>0.98380566801619429</v>
      </c>
      <c r="J120" s="492">
        <v>243</v>
      </c>
      <c r="K120" s="496">
        <v>61</v>
      </c>
      <c r="L120" s="496">
        <v>15067</v>
      </c>
      <c r="M120" s="492">
        <v>1</v>
      </c>
      <c r="N120" s="492">
        <v>247</v>
      </c>
      <c r="O120" s="496">
        <v>62</v>
      </c>
      <c r="P120" s="496">
        <v>19220</v>
      </c>
      <c r="Q120" s="510">
        <v>1.2756354947899382</v>
      </c>
      <c r="R120" s="497">
        <v>310</v>
      </c>
    </row>
    <row r="121" spans="1:18" ht="14.4" customHeight="1" x14ac:dyDescent="0.3">
      <c r="A121" s="491" t="s">
        <v>1555</v>
      </c>
      <c r="B121" s="492" t="s">
        <v>1556</v>
      </c>
      <c r="C121" s="492" t="s">
        <v>470</v>
      </c>
      <c r="D121" s="492" t="s">
        <v>1569</v>
      </c>
      <c r="E121" s="492" t="s">
        <v>1708</v>
      </c>
      <c r="F121" s="492" t="s">
        <v>1709</v>
      </c>
      <c r="G121" s="496">
        <v>10</v>
      </c>
      <c r="H121" s="496">
        <v>35350</v>
      </c>
      <c r="I121" s="492">
        <v>0.68059299191374667</v>
      </c>
      <c r="J121" s="492">
        <v>3535</v>
      </c>
      <c r="K121" s="496">
        <v>14</v>
      </c>
      <c r="L121" s="496">
        <v>51940</v>
      </c>
      <c r="M121" s="492">
        <v>1</v>
      </c>
      <c r="N121" s="492">
        <v>3710</v>
      </c>
      <c r="O121" s="496">
        <v>10</v>
      </c>
      <c r="P121" s="496">
        <v>37130</v>
      </c>
      <c r="Q121" s="510">
        <v>0.71486330381209084</v>
      </c>
      <c r="R121" s="497">
        <v>3713</v>
      </c>
    </row>
    <row r="122" spans="1:18" ht="14.4" customHeight="1" x14ac:dyDescent="0.3">
      <c r="A122" s="491" t="s">
        <v>1555</v>
      </c>
      <c r="B122" s="492" t="s">
        <v>1556</v>
      </c>
      <c r="C122" s="492" t="s">
        <v>470</v>
      </c>
      <c r="D122" s="492" t="s">
        <v>1569</v>
      </c>
      <c r="E122" s="492" t="s">
        <v>1657</v>
      </c>
      <c r="F122" s="492" t="s">
        <v>1658</v>
      </c>
      <c r="G122" s="496">
        <v>6</v>
      </c>
      <c r="H122" s="496">
        <v>10002</v>
      </c>
      <c r="I122" s="492">
        <v>0.96136101499423299</v>
      </c>
      <c r="J122" s="492">
        <v>1667</v>
      </c>
      <c r="K122" s="496">
        <v>6</v>
      </c>
      <c r="L122" s="496">
        <v>10404</v>
      </c>
      <c r="M122" s="492">
        <v>1</v>
      </c>
      <c r="N122" s="492">
        <v>1734</v>
      </c>
      <c r="O122" s="496">
        <v>9</v>
      </c>
      <c r="P122" s="496">
        <v>15615</v>
      </c>
      <c r="Q122" s="510">
        <v>1.5008650519031141</v>
      </c>
      <c r="R122" s="497">
        <v>1735</v>
      </c>
    </row>
    <row r="123" spans="1:18" ht="14.4" customHeight="1" x14ac:dyDescent="0.3">
      <c r="A123" s="491" t="s">
        <v>1555</v>
      </c>
      <c r="B123" s="492" t="s">
        <v>1556</v>
      </c>
      <c r="C123" s="492" t="s">
        <v>470</v>
      </c>
      <c r="D123" s="492" t="s">
        <v>1569</v>
      </c>
      <c r="E123" s="492" t="s">
        <v>1710</v>
      </c>
      <c r="F123" s="492" t="s">
        <v>1672</v>
      </c>
      <c r="G123" s="496"/>
      <c r="H123" s="496"/>
      <c r="I123" s="492"/>
      <c r="J123" s="492"/>
      <c r="K123" s="496">
        <v>1</v>
      </c>
      <c r="L123" s="496">
        <v>500</v>
      </c>
      <c r="M123" s="492">
        <v>1</v>
      </c>
      <c r="N123" s="492">
        <v>500</v>
      </c>
      <c r="O123" s="496"/>
      <c r="P123" s="496"/>
      <c r="Q123" s="510"/>
      <c r="R123" s="497"/>
    </row>
    <row r="124" spans="1:18" ht="14.4" customHeight="1" x14ac:dyDescent="0.3">
      <c r="A124" s="491" t="s">
        <v>1555</v>
      </c>
      <c r="B124" s="492" t="s">
        <v>1556</v>
      </c>
      <c r="C124" s="492" t="s">
        <v>470</v>
      </c>
      <c r="D124" s="492" t="s">
        <v>1569</v>
      </c>
      <c r="E124" s="492" t="s">
        <v>1711</v>
      </c>
      <c r="F124" s="492" t="s">
        <v>1712</v>
      </c>
      <c r="G124" s="496"/>
      <c r="H124" s="496"/>
      <c r="I124" s="492"/>
      <c r="J124" s="492"/>
      <c r="K124" s="496"/>
      <c r="L124" s="496"/>
      <c r="M124" s="492"/>
      <c r="N124" s="492"/>
      <c r="O124" s="496">
        <v>2</v>
      </c>
      <c r="P124" s="496">
        <v>2004</v>
      </c>
      <c r="Q124" s="510"/>
      <c r="R124" s="497">
        <v>1002</v>
      </c>
    </row>
    <row r="125" spans="1:18" ht="14.4" customHeight="1" x14ac:dyDescent="0.3">
      <c r="A125" s="491" t="s">
        <v>1555</v>
      </c>
      <c r="B125" s="492" t="s">
        <v>1556</v>
      </c>
      <c r="C125" s="492" t="s">
        <v>470</v>
      </c>
      <c r="D125" s="492" t="s">
        <v>1569</v>
      </c>
      <c r="E125" s="492" t="s">
        <v>1713</v>
      </c>
      <c r="F125" s="492" t="s">
        <v>1714</v>
      </c>
      <c r="G125" s="496">
        <v>2</v>
      </c>
      <c r="H125" s="496">
        <v>1724</v>
      </c>
      <c r="I125" s="492"/>
      <c r="J125" s="492">
        <v>862</v>
      </c>
      <c r="K125" s="496"/>
      <c r="L125" s="496"/>
      <c r="M125" s="492"/>
      <c r="N125" s="492"/>
      <c r="O125" s="496">
        <v>1</v>
      </c>
      <c r="P125" s="496">
        <v>892</v>
      </c>
      <c r="Q125" s="510"/>
      <c r="R125" s="497">
        <v>892</v>
      </c>
    </row>
    <row r="126" spans="1:18" ht="14.4" customHeight="1" x14ac:dyDescent="0.3">
      <c r="A126" s="491" t="s">
        <v>1555</v>
      </c>
      <c r="B126" s="492" t="s">
        <v>1556</v>
      </c>
      <c r="C126" s="492" t="s">
        <v>470</v>
      </c>
      <c r="D126" s="492" t="s">
        <v>1569</v>
      </c>
      <c r="E126" s="492" t="s">
        <v>1659</v>
      </c>
      <c r="F126" s="492" t="s">
        <v>1660</v>
      </c>
      <c r="G126" s="496"/>
      <c r="H126" s="496"/>
      <c r="I126" s="492"/>
      <c r="J126" s="492"/>
      <c r="K126" s="496">
        <v>3</v>
      </c>
      <c r="L126" s="496">
        <v>993</v>
      </c>
      <c r="M126" s="492">
        <v>1</v>
      </c>
      <c r="N126" s="492">
        <v>331</v>
      </c>
      <c r="O126" s="496">
        <v>8</v>
      </c>
      <c r="P126" s="496">
        <v>2648</v>
      </c>
      <c r="Q126" s="510">
        <v>2.6666666666666665</v>
      </c>
      <c r="R126" s="497">
        <v>331</v>
      </c>
    </row>
    <row r="127" spans="1:18" ht="14.4" customHeight="1" x14ac:dyDescent="0.3">
      <c r="A127" s="491" t="s">
        <v>1555</v>
      </c>
      <c r="B127" s="492" t="s">
        <v>1556</v>
      </c>
      <c r="C127" s="492" t="s">
        <v>470</v>
      </c>
      <c r="D127" s="492" t="s">
        <v>1569</v>
      </c>
      <c r="E127" s="492" t="s">
        <v>1661</v>
      </c>
      <c r="F127" s="492" t="s">
        <v>1662</v>
      </c>
      <c r="G127" s="496"/>
      <c r="H127" s="496"/>
      <c r="I127" s="492"/>
      <c r="J127" s="492"/>
      <c r="K127" s="496">
        <v>2</v>
      </c>
      <c r="L127" s="496">
        <v>2066</v>
      </c>
      <c r="M127" s="492">
        <v>1</v>
      </c>
      <c r="N127" s="492">
        <v>1033</v>
      </c>
      <c r="O127" s="496">
        <v>2</v>
      </c>
      <c r="P127" s="496">
        <v>2068</v>
      </c>
      <c r="Q127" s="510">
        <v>1.0009680542110357</v>
      </c>
      <c r="R127" s="497">
        <v>1034</v>
      </c>
    </row>
    <row r="128" spans="1:18" ht="14.4" customHeight="1" x14ac:dyDescent="0.3">
      <c r="A128" s="491" t="s">
        <v>1555</v>
      </c>
      <c r="B128" s="492" t="s">
        <v>1556</v>
      </c>
      <c r="C128" s="492" t="s">
        <v>470</v>
      </c>
      <c r="D128" s="492" t="s">
        <v>1569</v>
      </c>
      <c r="E128" s="492" t="s">
        <v>1663</v>
      </c>
      <c r="F128" s="492" t="s">
        <v>1664</v>
      </c>
      <c r="G128" s="496">
        <v>73</v>
      </c>
      <c r="H128" s="496">
        <v>59495</v>
      </c>
      <c r="I128" s="492">
        <v>1.3620650183150182</v>
      </c>
      <c r="J128" s="492">
        <v>815</v>
      </c>
      <c r="K128" s="496">
        <v>52</v>
      </c>
      <c r="L128" s="496">
        <v>43680</v>
      </c>
      <c r="M128" s="492">
        <v>1</v>
      </c>
      <c r="N128" s="492">
        <v>840</v>
      </c>
      <c r="O128" s="496">
        <v>50</v>
      </c>
      <c r="P128" s="496">
        <v>42000</v>
      </c>
      <c r="Q128" s="510">
        <v>0.96153846153846156</v>
      </c>
      <c r="R128" s="497">
        <v>840</v>
      </c>
    </row>
    <row r="129" spans="1:18" ht="14.4" customHeight="1" x14ac:dyDescent="0.3">
      <c r="A129" s="491" t="s">
        <v>1555</v>
      </c>
      <c r="B129" s="492" t="s">
        <v>1556</v>
      </c>
      <c r="C129" s="492" t="s">
        <v>470</v>
      </c>
      <c r="D129" s="492" t="s">
        <v>1569</v>
      </c>
      <c r="E129" s="492" t="s">
        <v>1715</v>
      </c>
      <c r="F129" s="492" t="s">
        <v>1716</v>
      </c>
      <c r="G129" s="496">
        <v>4</v>
      </c>
      <c r="H129" s="496">
        <v>4660</v>
      </c>
      <c r="I129" s="492">
        <v>0.2043859649122807</v>
      </c>
      <c r="J129" s="492">
        <v>1165</v>
      </c>
      <c r="K129" s="496">
        <v>19</v>
      </c>
      <c r="L129" s="496">
        <v>22800</v>
      </c>
      <c r="M129" s="492">
        <v>1</v>
      </c>
      <c r="N129" s="492">
        <v>1200</v>
      </c>
      <c r="O129" s="496">
        <v>18</v>
      </c>
      <c r="P129" s="496">
        <v>21618</v>
      </c>
      <c r="Q129" s="510">
        <v>0.94815789473684209</v>
      </c>
      <c r="R129" s="497">
        <v>1201</v>
      </c>
    </row>
    <row r="130" spans="1:18" ht="14.4" customHeight="1" x14ac:dyDescent="0.3">
      <c r="A130" s="491" t="s">
        <v>1555</v>
      </c>
      <c r="B130" s="492" t="s">
        <v>1556</v>
      </c>
      <c r="C130" s="492" t="s">
        <v>470</v>
      </c>
      <c r="D130" s="492" t="s">
        <v>1569</v>
      </c>
      <c r="E130" s="492" t="s">
        <v>1717</v>
      </c>
      <c r="F130" s="492" t="s">
        <v>1718</v>
      </c>
      <c r="G130" s="496"/>
      <c r="H130" s="496"/>
      <c r="I130" s="492"/>
      <c r="J130" s="492"/>
      <c r="K130" s="496">
        <v>4</v>
      </c>
      <c r="L130" s="496">
        <v>5476</v>
      </c>
      <c r="M130" s="492">
        <v>1</v>
      </c>
      <c r="N130" s="492">
        <v>1369</v>
      </c>
      <c r="O130" s="496"/>
      <c r="P130" s="496"/>
      <c r="Q130" s="510"/>
      <c r="R130" s="497"/>
    </row>
    <row r="131" spans="1:18" ht="14.4" customHeight="1" x14ac:dyDescent="0.3">
      <c r="A131" s="491" t="s">
        <v>1555</v>
      </c>
      <c r="B131" s="492" t="s">
        <v>1556</v>
      </c>
      <c r="C131" s="492" t="s">
        <v>470</v>
      </c>
      <c r="D131" s="492" t="s">
        <v>1569</v>
      </c>
      <c r="E131" s="492" t="s">
        <v>1667</v>
      </c>
      <c r="F131" s="492" t="s">
        <v>1668</v>
      </c>
      <c r="G131" s="496">
        <v>1</v>
      </c>
      <c r="H131" s="496">
        <v>1803</v>
      </c>
      <c r="I131" s="492">
        <v>0.32680804785209355</v>
      </c>
      <c r="J131" s="492">
        <v>1803</v>
      </c>
      <c r="K131" s="496">
        <v>3</v>
      </c>
      <c r="L131" s="496">
        <v>5517</v>
      </c>
      <c r="M131" s="492">
        <v>1</v>
      </c>
      <c r="N131" s="492">
        <v>1839</v>
      </c>
      <c r="O131" s="496">
        <v>3</v>
      </c>
      <c r="P131" s="496">
        <v>4731</v>
      </c>
      <c r="Q131" s="510">
        <v>0.85753126699293092</v>
      </c>
      <c r="R131" s="497">
        <v>1577</v>
      </c>
    </row>
    <row r="132" spans="1:18" ht="14.4" customHeight="1" x14ac:dyDescent="0.3">
      <c r="A132" s="491" t="s">
        <v>1555</v>
      </c>
      <c r="B132" s="492" t="s">
        <v>1556</v>
      </c>
      <c r="C132" s="492" t="s">
        <v>470</v>
      </c>
      <c r="D132" s="492" t="s">
        <v>1569</v>
      </c>
      <c r="E132" s="492" t="s">
        <v>1719</v>
      </c>
      <c r="F132" s="492" t="s">
        <v>1720</v>
      </c>
      <c r="G132" s="496">
        <v>1</v>
      </c>
      <c r="H132" s="496">
        <v>734</v>
      </c>
      <c r="I132" s="492"/>
      <c r="J132" s="492">
        <v>734</v>
      </c>
      <c r="K132" s="496"/>
      <c r="L132" s="496"/>
      <c r="M132" s="492"/>
      <c r="N132" s="492"/>
      <c r="O132" s="496"/>
      <c r="P132" s="496"/>
      <c r="Q132" s="510"/>
      <c r="R132" s="497"/>
    </row>
    <row r="133" spans="1:18" ht="14.4" customHeight="1" x14ac:dyDescent="0.3">
      <c r="A133" s="491" t="s">
        <v>1555</v>
      </c>
      <c r="B133" s="492" t="s">
        <v>1556</v>
      </c>
      <c r="C133" s="492" t="s">
        <v>470</v>
      </c>
      <c r="D133" s="492" t="s">
        <v>1569</v>
      </c>
      <c r="E133" s="492" t="s">
        <v>1671</v>
      </c>
      <c r="F133" s="492" t="s">
        <v>1672</v>
      </c>
      <c r="G133" s="496">
        <v>1</v>
      </c>
      <c r="H133" s="496">
        <v>885</v>
      </c>
      <c r="I133" s="492">
        <v>8.1133113311331134E-2</v>
      </c>
      <c r="J133" s="492">
        <v>885</v>
      </c>
      <c r="K133" s="496">
        <v>12</v>
      </c>
      <c r="L133" s="496">
        <v>10908</v>
      </c>
      <c r="M133" s="492">
        <v>1</v>
      </c>
      <c r="N133" s="492">
        <v>909</v>
      </c>
      <c r="O133" s="496">
        <v>15</v>
      </c>
      <c r="P133" s="496">
        <v>12375</v>
      </c>
      <c r="Q133" s="510">
        <v>1.1344884488448845</v>
      </c>
      <c r="R133" s="497">
        <v>825</v>
      </c>
    </row>
    <row r="134" spans="1:18" ht="14.4" customHeight="1" x14ac:dyDescent="0.3">
      <c r="A134" s="491" t="s">
        <v>1555</v>
      </c>
      <c r="B134" s="492" t="s">
        <v>1556</v>
      </c>
      <c r="C134" s="492" t="s">
        <v>470</v>
      </c>
      <c r="D134" s="492" t="s">
        <v>1569</v>
      </c>
      <c r="E134" s="492" t="s">
        <v>1721</v>
      </c>
      <c r="F134" s="492" t="s">
        <v>1722</v>
      </c>
      <c r="G134" s="496"/>
      <c r="H134" s="496"/>
      <c r="I134" s="492"/>
      <c r="J134" s="492"/>
      <c r="K134" s="496"/>
      <c r="L134" s="496"/>
      <c r="M134" s="492"/>
      <c r="N134" s="492"/>
      <c r="O134" s="496">
        <v>1</v>
      </c>
      <c r="P134" s="496">
        <v>589</v>
      </c>
      <c r="Q134" s="510"/>
      <c r="R134" s="497">
        <v>589</v>
      </c>
    </row>
    <row r="135" spans="1:18" ht="14.4" customHeight="1" x14ac:dyDescent="0.3">
      <c r="A135" s="491" t="s">
        <v>1555</v>
      </c>
      <c r="B135" s="492" t="s">
        <v>1556</v>
      </c>
      <c r="C135" s="492" t="s">
        <v>470</v>
      </c>
      <c r="D135" s="492" t="s">
        <v>1569</v>
      </c>
      <c r="E135" s="492" t="s">
        <v>1723</v>
      </c>
      <c r="F135" s="492" t="s">
        <v>1724</v>
      </c>
      <c r="G135" s="496">
        <v>3</v>
      </c>
      <c r="H135" s="496">
        <v>6411</v>
      </c>
      <c r="I135" s="492">
        <v>0.57756756756756755</v>
      </c>
      <c r="J135" s="492">
        <v>2137</v>
      </c>
      <c r="K135" s="496">
        <v>5</v>
      </c>
      <c r="L135" s="496">
        <v>11100</v>
      </c>
      <c r="M135" s="492">
        <v>1</v>
      </c>
      <c r="N135" s="492">
        <v>2220</v>
      </c>
      <c r="O135" s="496">
        <v>1</v>
      </c>
      <c r="P135" s="496">
        <v>2222</v>
      </c>
      <c r="Q135" s="510">
        <v>0.20018018018018019</v>
      </c>
      <c r="R135" s="497">
        <v>2222</v>
      </c>
    </row>
    <row r="136" spans="1:18" ht="14.4" customHeight="1" x14ac:dyDescent="0.3">
      <c r="A136" s="491" t="s">
        <v>1555</v>
      </c>
      <c r="B136" s="492" t="s">
        <v>1556</v>
      </c>
      <c r="C136" s="492" t="s">
        <v>470</v>
      </c>
      <c r="D136" s="492" t="s">
        <v>1569</v>
      </c>
      <c r="E136" s="492" t="s">
        <v>1725</v>
      </c>
      <c r="F136" s="492" t="s">
        <v>1726</v>
      </c>
      <c r="G136" s="496">
        <v>1</v>
      </c>
      <c r="H136" s="496">
        <v>790</v>
      </c>
      <c r="I136" s="492">
        <v>0.96932515337423308</v>
      </c>
      <c r="J136" s="492">
        <v>790</v>
      </c>
      <c r="K136" s="496">
        <v>1</v>
      </c>
      <c r="L136" s="496">
        <v>815</v>
      </c>
      <c r="M136" s="492">
        <v>1</v>
      </c>
      <c r="N136" s="492">
        <v>815</v>
      </c>
      <c r="O136" s="496"/>
      <c r="P136" s="496"/>
      <c r="Q136" s="510"/>
      <c r="R136" s="497"/>
    </row>
    <row r="137" spans="1:18" ht="14.4" customHeight="1" x14ac:dyDescent="0.3">
      <c r="A137" s="491" t="s">
        <v>1555</v>
      </c>
      <c r="B137" s="492" t="s">
        <v>1556</v>
      </c>
      <c r="C137" s="492" t="s">
        <v>470</v>
      </c>
      <c r="D137" s="492" t="s">
        <v>1569</v>
      </c>
      <c r="E137" s="492" t="s">
        <v>1677</v>
      </c>
      <c r="F137" s="492" t="s">
        <v>1678</v>
      </c>
      <c r="G137" s="496">
        <v>1</v>
      </c>
      <c r="H137" s="496">
        <v>107</v>
      </c>
      <c r="I137" s="492">
        <v>0.963963963963964</v>
      </c>
      <c r="J137" s="492">
        <v>107</v>
      </c>
      <c r="K137" s="496">
        <v>1</v>
      </c>
      <c r="L137" s="496">
        <v>111</v>
      </c>
      <c r="M137" s="492">
        <v>1</v>
      </c>
      <c r="N137" s="492">
        <v>111</v>
      </c>
      <c r="O137" s="496"/>
      <c r="P137" s="496"/>
      <c r="Q137" s="510"/>
      <c r="R137" s="497"/>
    </row>
    <row r="138" spans="1:18" ht="14.4" customHeight="1" x14ac:dyDescent="0.3">
      <c r="A138" s="491" t="s">
        <v>1555</v>
      </c>
      <c r="B138" s="492" t="s">
        <v>1556</v>
      </c>
      <c r="C138" s="492" t="s">
        <v>473</v>
      </c>
      <c r="D138" s="492" t="s">
        <v>1557</v>
      </c>
      <c r="E138" s="492" t="s">
        <v>1560</v>
      </c>
      <c r="F138" s="492" t="s">
        <v>1561</v>
      </c>
      <c r="G138" s="496">
        <v>0.2</v>
      </c>
      <c r="H138" s="496">
        <v>30.2</v>
      </c>
      <c r="I138" s="492">
        <v>0.66651953211211645</v>
      </c>
      <c r="J138" s="492">
        <v>151</v>
      </c>
      <c r="K138" s="496">
        <v>0.30000000000000004</v>
      </c>
      <c r="L138" s="496">
        <v>45.31</v>
      </c>
      <c r="M138" s="492">
        <v>1</v>
      </c>
      <c r="N138" s="492">
        <v>151.03333333333333</v>
      </c>
      <c r="O138" s="496"/>
      <c r="P138" s="496"/>
      <c r="Q138" s="510"/>
      <c r="R138" s="497"/>
    </row>
    <row r="139" spans="1:18" ht="14.4" customHeight="1" x14ac:dyDescent="0.3">
      <c r="A139" s="491" t="s">
        <v>1555</v>
      </c>
      <c r="B139" s="492" t="s">
        <v>1556</v>
      </c>
      <c r="C139" s="492" t="s">
        <v>473</v>
      </c>
      <c r="D139" s="492" t="s">
        <v>1557</v>
      </c>
      <c r="E139" s="492" t="s">
        <v>1562</v>
      </c>
      <c r="F139" s="492" t="s">
        <v>1563</v>
      </c>
      <c r="G139" s="496">
        <v>0.2</v>
      </c>
      <c r="H139" s="496">
        <v>50.71</v>
      </c>
      <c r="I139" s="492">
        <v>0.25</v>
      </c>
      <c r="J139" s="492">
        <v>253.54999999999998</v>
      </c>
      <c r="K139" s="496">
        <v>0.8</v>
      </c>
      <c r="L139" s="496">
        <v>202.84</v>
      </c>
      <c r="M139" s="492">
        <v>1</v>
      </c>
      <c r="N139" s="492">
        <v>253.54999999999998</v>
      </c>
      <c r="O139" s="496"/>
      <c r="P139" s="496"/>
      <c r="Q139" s="510"/>
      <c r="R139" s="497"/>
    </row>
    <row r="140" spans="1:18" ht="14.4" customHeight="1" x14ac:dyDescent="0.3">
      <c r="A140" s="491" t="s">
        <v>1555</v>
      </c>
      <c r="B140" s="492" t="s">
        <v>1556</v>
      </c>
      <c r="C140" s="492" t="s">
        <v>473</v>
      </c>
      <c r="D140" s="492" t="s">
        <v>1727</v>
      </c>
      <c r="E140" s="492" t="s">
        <v>1728</v>
      </c>
      <c r="F140" s="492" t="s">
        <v>1729</v>
      </c>
      <c r="G140" s="496"/>
      <c r="H140" s="496"/>
      <c r="I140" s="492"/>
      <c r="J140" s="492"/>
      <c r="K140" s="496">
        <v>1</v>
      </c>
      <c r="L140" s="496">
        <v>90.16</v>
      </c>
      <c r="M140" s="492">
        <v>1</v>
      </c>
      <c r="N140" s="492">
        <v>90.16</v>
      </c>
      <c r="O140" s="496"/>
      <c r="P140" s="496"/>
      <c r="Q140" s="510"/>
      <c r="R140" s="497"/>
    </row>
    <row r="141" spans="1:18" ht="14.4" customHeight="1" x14ac:dyDescent="0.3">
      <c r="A141" s="491" t="s">
        <v>1555</v>
      </c>
      <c r="B141" s="492" t="s">
        <v>1556</v>
      </c>
      <c r="C141" s="492" t="s">
        <v>473</v>
      </c>
      <c r="D141" s="492" t="s">
        <v>1569</v>
      </c>
      <c r="E141" s="492" t="s">
        <v>1592</v>
      </c>
      <c r="F141" s="492" t="s">
        <v>1593</v>
      </c>
      <c r="G141" s="496">
        <v>1</v>
      </c>
      <c r="H141" s="496">
        <v>532</v>
      </c>
      <c r="I141" s="492">
        <v>0.98518518518518516</v>
      </c>
      <c r="J141" s="492">
        <v>532</v>
      </c>
      <c r="K141" s="496">
        <v>1</v>
      </c>
      <c r="L141" s="496">
        <v>540</v>
      </c>
      <c r="M141" s="492">
        <v>1</v>
      </c>
      <c r="N141" s="492">
        <v>540</v>
      </c>
      <c r="O141" s="496">
        <v>4</v>
      </c>
      <c r="P141" s="496">
        <v>2164</v>
      </c>
      <c r="Q141" s="510">
        <v>4.0074074074074071</v>
      </c>
      <c r="R141" s="497">
        <v>541</v>
      </c>
    </row>
    <row r="142" spans="1:18" ht="14.4" customHeight="1" x14ac:dyDescent="0.3">
      <c r="A142" s="491" t="s">
        <v>1555</v>
      </c>
      <c r="B142" s="492" t="s">
        <v>1556</v>
      </c>
      <c r="C142" s="492" t="s">
        <v>473</v>
      </c>
      <c r="D142" s="492" t="s">
        <v>1569</v>
      </c>
      <c r="E142" s="492" t="s">
        <v>1594</v>
      </c>
      <c r="F142" s="492" t="s">
        <v>1595</v>
      </c>
      <c r="G142" s="496">
        <v>4</v>
      </c>
      <c r="H142" s="496">
        <v>1944</v>
      </c>
      <c r="I142" s="492">
        <v>3.8879999999999999</v>
      </c>
      <c r="J142" s="492">
        <v>486</v>
      </c>
      <c r="K142" s="496">
        <v>1</v>
      </c>
      <c r="L142" s="496">
        <v>500</v>
      </c>
      <c r="M142" s="492">
        <v>1</v>
      </c>
      <c r="N142" s="492">
        <v>500</v>
      </c>
      <c r="O142" s="496">
        <v>1</v>
      </c>
      <c r="P142" s="496">
        <v>501</v>
      </c>
      <c r="Q142" s="510">
        <v>1.002</v>
      </c>
      <c r="R142" s="497">
        <v>501</v>
      </c>
    </row>
    <row r="143" spans="1:18" ht="14.4" customHeight="1" x14ac:dyDescent="0.3">
      <c r="A143" s="491" t="s">
        <v>1555</v>
      </c>
      <c r="B143" s="492" t="s">
        <v>1556</v>
      </c>
      <c r="C143" s="492" t="s">
        <v>473</v>
      </c>
      <c r="D143" s="492" t="s">
        <v>1569</v>
      </c>
      <c r="E143" s="492" t="s">
        <v>1596</v>
      </c>
      <c r="F143" s="492" t="s">
        <v>1597</v>
      </c>
      <c r="G143" s="496"/>
      <c r="H143" s="496"/>
      <c r="I143" s="492"/>
      <c r="J143" s="492"/>
      <c r="K143" s="496"/>
      <c r="L143" s="496"/>
      <c r="M143" s="492"/>
      <c r="N143" s="492"/>
      <c r="O143" s="496">
        <v>3</v>
      </c>
      <c r="P143" s="496">
        <v>2037</v>
      </c>
      <c r="Q143" s="510"/>
      <c r="R143" s="497">
        <v>679</v>
      </c>
    </row>
    <row r="144" spans="1:18" ht="14.4" customHeight="1" x14ac:dyDescent="0.3">
      <c r="A144" s="491" t="s">
        <v>1555</v>
      </c>
      <c r="B144" s="492" t="s">
        <v>1556</v>
      </c>
      <c r="C144" s="492" t="s">
        <v>473</v>
      </c>
      <c r="D144" s="492" t="s">
        <v>1569</v>
      </c>
      <c r="E144" s="492" t="s">
        <v>1598</v>
      </c>
      <c r="F144" s="492" t="s">
        <v>1599</v>
      </c>
      <c r="G144" s="496">
        <v>4</v>
      </c>
      <c r="H144" s="496">
        <v>4048</v>
      </c>
      <c r="I144" s="492">
        <v>0.49078564500484967</v>
      </c>
      <c r="J144" s="492">
        <v>1012</v>
      </c>
      <c r="K144" s="496">
        <v>8</v>
      </c>
      <c r="L144" s="496">
        <v>8248</v>
      </c>
      <c r="M144" s="492">
        <v>1</v>
      </c>
      <c r="N144" s="492">
        <v>1031</v>
      </c>
      <c r="O144" s="496">
        <v>1</v>
      </c>
      <c r="P144" s="496">
        <v>1032</v>
      </c>
      <c r="Q144" s="510">
        <v>0.12512124151309409</v>
      </c>
      <c r="R144" s="497">
        <v>1032</v>
      </c>
    </row>
    <row r="145" spans="1:18" ht="14.4" customHeight="1" x14ac:dyDescent="0.3">
      <c r="A145" s="491" t="s">
        <v>1555</v>
      </c>
      <c r="B145" s="492" t="s">
        <v>1556</v>
      </c>
      <c r="C145" s="492" t="s">
        <v>473</v>
      </c>
      <c r="D145" s="492" t="s">
        <v>1569</v>
      </c>
      <c r="E145" s="492" t="s">
        <v>1686</v>
      </c>
      <c r="F145" s="492" t="s">
        <v>1687</v>
      </c>
      <c r="G145" s="496">
        <v>2</v>
      </c>
      <c r="H145" s="496">
        <v>1892</v>
      </c>
      <c r="I145" s="492"/>
      <c r="J145" s="492">
        <v>946</v>
      </c>
      <c r="K145" s="496"/>
      <c r="L145" s="496"/>
      <c r="M145" s="492"/>
      <c r="N145" s="492"/>
      <c r="O145" s="496"/>
      <c r="P145" s="496"/>
      <c r="Q145" s="510"/>
      <c r="R145" s="497"/>
    </row>
    <row r="146" spans="1:18" ht="14.4" customHeight="1" x14ac:dyDescent="0.3">
      <c r="A146" s="491" t="s">
        <v>1555</v>
      </c>
      <c r="B146" s="492" t="s">
        <v>1556</v>
      </c>
      <c r="C146" s="492" t="s">
        <v>473</v>
      </c>
      <c r="D146" s="492" t="s">
        <v>1569</v>
      </c>
      <c r="E146" s="492" t="s">
        <v>1690</v>
      </c>
      <c r="F146" s="492" t="s">
        <v>1691</v>
      </c>
      <c r="G146" s="496"/>
      <c r="H146" s="496"/>
      <c r="I146" s="492"/>
      <c r="J146" s="492"/>
      <c r="K146" s="496">
        <v>2</v>
      </c>
      <c r="L146" s="496">
        <v>3354</v>
      </c>
      <c r="M146" s="492">
        <v>1</v>
      </c>
      <c r="N146" s="492">
        <v>1677</v>
      </c>
      <c r="O146" s="496"/>
      <c r="P146" s="496"/>
      <c r="Q146" s="510"/>
      <c r="R146" s="497"/>
    </row>
    <row r="147" spans="1:18" ht="14.4" customHeight="1" x14ac:dyDescent="0.3">
      <c r="A147" s="491" t="s">
        <v>1555</v>
      </c>
      <c r="B147" s="492" t="s">
        <v>1556</v>
      </c>
      <c r="C147" s="492" t="s">
        <v>473</v>
      </c>
      <c r="D147" s="492" t="s">
        <v>1569</v>
      </c>
      <c r="E147" s="492" t="s">
        <v>1692</v>
      </c>
      <c r="F147" s="492" t="s">
        <v>1693</v>
      </c>
      <c r="G147" s="496">
        <v>1</v>
      </c>
      <c r="H147" s="496">
        <v>1340</v>
      </c>
      <c r="I147" s="492">
        <v>0.96195262024407757</v>
      </c>
      <c r="J147" s="492">
        <v>1340</v>
      </c>
      <c r="K147" s="496">
        <v>1</v>
      </c>
      <c r="L147" s="496">
        <v>1393</v>
      </c>
      <c r="M147" s="492">
        <v>1</v>
      </c>
      <c r="N147" s="492">
        <v>1393</v>
      </c>
      <c r="O147" s="496">
        <v>1</v>
      </c>
      <c r="P147" s="496">
        <v>1395</v>
      </c>
      <c r="Q147" s="510">
        <v>1.0014357501794688</v>
      </c>
      <c r="R147" s="497">
        <v>1395</v>
      </c>
    </row>
    <row r="148" spans="1:18" ht="14.4" customHeight="1" x14ac:dyDescent="0.3">
      <c r="A148" s="491" t="s">
        <v>1555</v>
      </c>
      <c r="B148" s="492" t="s">
        <v>1556</v>
      </c>
      <c r="C148" s="492" t="s">
        <v>473</v>
      </c>
      <c r="D148" s="492" t="s">
        <v>1569</v>
      </c>
      <c r="E148" s="492" t="s">
        <v>1694</v>
      </c>
      <c r="F148" s="492" t="s">
        <v>1695</v>
      </c>
      <c r="G148" s="496">
        <v>2</v>
      </c>
      <c r="H148" s="496">
        <v>3022</v>
      </c>
      <c r="I148" s="492"/>
      <c r="J148" s="492">
        <v>1511</v>
      </c>
      <c r="K148" s="496"/>
      <c r="L148" s="496"/>
      <c r="M148" s="492"/>
      <c r="N148" s="492"/>
      <c r="O148" s="496"/>
      <c r="P148" s="496"/>
      <c r="Q148" s="510"/>
      <c r="R148" s="497"/>
    </row>
    <row r="149" spans="1:18" ht="14.4" customHeight="1" x14ac:dyDescent="0.3">
      <c r="A149" s="491" t="s">
        <v>1555</v>
      </c>
      <c r="B149" s="492" t="s">
        <v>1556</v>
      </c>
      <c r="C149" s="492" t="s">
        <v>473</v>
      </c>
      <c r="D149" s="492" t="s">
        <v>1569</v>
      </c>
      <c r="E149" s="492" t="s">
        <v>1606</v>
      </c>
      <c r="F149" s="492" t="s">
        <v>1607</v>
      </c>
      <c r="G149" s="496">
        <v>1</v>
      </c>
      <c r="H149" s="496">
        <v>108</v>
      </c>
      <c r="I149" s="492"/>
      <c r="J149" s="492">
        <v>108</v>
      </c>
      <c r="K149" s="496"/>
      <c r="L149" s="496"/>
      <c r="M149" s="492"/>
      <c r="N149" s="492"/>
      <c r="O149" s="496"/>
      <c r="P149" s="496"/>
      <c r="Q149" s="510"/>
      <c r="R149" s="497"/>
    </row>
    <row r="150" spans="1:18" ht="14.4" customHeight="1" x14ac:dyDescent="0.3">
      <c r="A150" s="491" t="s">
        <v>1555</v>
      </c>
      <c r="B150" s="492" t="s">
        <v>1556</v>
      </c>
      <c r="C150" s="492" t="s">
        <v>473</v>
      </c>
      <c r="D150" s="492" t="s">
        <v>1569</v>
      </c>
      <c r="E150" s="492" t="s">
        <v>1610</v>
      </c>
      <c r="F150" s="492" t="s">
        <v>1611</v>
      </c>
      <c r="G150" s="496">
        <v>15</v>
      </c>
      <c r="H150" s="496">
        <v>1230</v>
      </c>
      <c r="I150" s="492">
        <v>1.3002114164904863</v>
      </c>
      <c r="J150" s="492">
        <v>82</v>
      </c>
      <c r="K150" s="496">
        <v>11</v>
      </c>
      <c r="L150" s="496">
        <v>946</v>
      </c>
      <c r="M150" s="492">
        <v>1</v>
      </c>
      <c r="N150" s="492">
        <v>86</v>
      </c>
      <c r="O150" s="496">
        <v>11</v>
      </c>
      <c r="P150" s="496">
        <v>946</v>
      </c>
      <c r="Q150" s="510">
        <v>1</v>
      </c>
      <c r="R150" s="497">
        <v>86</v>
      </c>
    </row>
    <row r="151" spans="1:18" ht="14.4" customHeight="1" x14ac:dyDescent="0.3">
      <c r="A151" s="491" t="s">
        <v>1555</v>
      </c>
      <c r="B151" s="492" t="s">
        <v>1556</v>
      </c>
      <c r="C151" s="492" t="s">
        <v>473</v>
      </c>
      <c r="D151" s="492" t="s">
        <v>1569</v>
      </c>
      <c r="E151" s="492" t="s">
        <v>1612</v>
      </c>
      <c r="F151" s="492" t="s">
        <v>1613</v>
      </c>
      <c r="G151" s="496"/>
      <c r="H151" s="496"/>
      <c r="I151" s="492"/>
      <c r="J151" s="492"/>
      <c r="K151" s="496">
        <v>1</v>
      </c>
      <c r="L151" s="496">
        <v>32</v>
      </c>
      <c r="M151" s="492">
        <v>1</v>
      </c>
      <c r="N151" s="492">
        <v>32</v>
      </c>
      <c r="O151" s="496">
        <v>1</v>
      </c>
      <c r="P151" s="496">
        <v>32</v>
      </c>
      <c r="Q151" s="510">
        <v>1</v>
      </c>
      <c r="R151" s="497">
        <v>32</v>
      </c>
    </row>
    <row r="152" spans="1:18" ht="14.4" customHeight="1" x14ac:dyDescent="0.3">
      <c r="A152" s="491" t="s">
        <v>1555</v>
      </c>
      <c r="B152" s="492" t="s">
        <v>1556</v>
      </c>
      <c r="C152" s="492" t="s">
        <v>473</v>
      </c>
      <c r="D152" s="492" t="s">
        <v>1569</v>
      </c>
      <c r="E152" s="492" t="s">
        <v>1622</v>
      </c>
      <c r="F152" s="492" t="s">
        <v>1593</v>
      </c>
      <c r="G152" s="496"/>
      <c r="H152" s="496"/>
      <c r="I152" s="492"/>
      <c r="J152" s="492"/>
      <c r="K152" s="496">
        <v>1</v>
      </c>
      <c r="L152" s="496">
        <v>688</v>
      </c>
      <c r="M152" s="492">
        <v>1</v>
      </c>
      <c r="N152" s="492">
        <v>688</v>
      </c>
      <c r="O152" s="496"/>
      <c r="P152" s="496"/>
      <c r="Q152" s="510"/>
      <c r="R152" s="497"/>
    </row>
    <row r="153" spans="1:18" ht="14.4" customHeight="1" x14ac:dyDescent="0.3">
      <c r="A153" s="491" t="s">
        <v>1555</v>
      </c>
      <c r="B153" s="492" t="s">
        <v>1556</v>
      </c>
      <c r="C153" s="492" t="s">
        <v>473</v>
      </c>
      <c r="D153" s="492" t="s">
        <v>1569</v>
      </c>
      <c r="E153" s="492" t="s">
        <v>1623</v>
      </c>
      <c r="F153" s="492" t="s">
        <v>1624</v>
      </c>
      <c r="G153" s="496">
        <v>1</v>
      </c>
      <c r="H153" s="496">
        <v>158</v>
      </c>
      <c r="I153" s="492">
        <v>0.97530864197530864</v>
      </c>
      <c r="J153" s="492">
        <v>158</v>
      </c>
      <c r="K153" s="496">
        <v>1</v>
      </c>
      <c r="L153" s="496">
        <v>162</v>
      </c>
      <c r="M153" s="492">
        <v>1</v>
      </c>
      <c r="N153" s="492">
        <v>162</v>
      </c>
      <c r="O153" s="496">
        <v>3</v>
      </c>
      <c r="P153" s="496">
        <v>486</v>
      </c>
      <c r="Q153" s="510">
        <v>3</v>
      </c>
      <c r="R153" s="497">
        <v>162</v>
      </c>
    </row>
    <row r="154" spans="1:18" ht="14.4" customHeight="1" x14ac:dyDescent="0.3">
      <c r="A154" s="491" t="s">
        <v>1555</v>
      </c>
      <c r="B154" s="492" t="s">
        <v>1556</v>
      </c>
      <c r="C154" s="492" t="s">
        <v>473</v>
      </c>
      <c r="D154" s="492" t="s">
        <v>1569</v>
      </c>
      <c r="E154" s="492" t="s">
        <v>1631</v>
      </c>
      <c r="F154" s="492" t="s">
        <v>1632</v>
      </c>
      <c r="G154" s="496">
        <v>1</v>
      </c>
      <c r="H154" s="496">
        <v>1050</v>
      </c>
      <c r="I154" s="492"/>
      <c r="J154" s="492">
        <v>1050</v>
      </c>
      <c r="K154" s="496"/>
      <c r="L154" s="496"/>
      <c r="M154" s="492"/>
      <c r="N154" s="492"/>
      <c r="O154" s="496"/>
      <c r="P154" s="496"/>
      <c r="Q154" s="510"/>
      <c r="R154" s="497"/>
    </row>
    <row r="155" spans="1:18" ht="14.4" customHeight="1" x14ac:dyDescent="0.3">
      <c r="A155" s="491" t="s">
        <v>1555</v>
      </c>
      <c r="B155" s="492" t="s">
        <v>1556</v>
      </c>
      <c r="C155" s="492" t="s">
        <v>473</v>
      </c>
      <c r="D155" s="492" t="s">
        <v>1569</v>
      </c>
      <c r="E155" s="492" t="s">
        <v>1633</v>
      </c>
      <c r="F155" s="492" t="s">
        <v>1634</v>
      </c>
      <c r="G155" s="496"/>
      <c r="H155" s="496"/>
      <c r="I155" s="492"/>
      <c r="J155" s="492"/>
      <c r="K155" s="496"/>
      <c r="L155" s="496"/>
      <c r="M155" s="492"/>
      <c r="N155" s="492"/>
      <c r="O155" s="496">
        <v>1</v>
      </c>
      <c r="P155" s="496">
        <v>123</v>
      </c>
      <c r="Q155" s="510"/>
      <c r="R155" s="497">
        <v>123</v>
      </c>
    </row>
    <row r="156" spans="1:18" ht="14.4" customHeight="1" x14ac:dyDescent="0.3">
      <c r="A156" s="491" t="s">
        <v>1555</v>
      </c>
      <c r="B156" s="492" t="s">
        <v>1556</v>
      </c>
      <c r="C156" s="492" t="s">
        <v>473</v>
      </c>
      <c r="D156" s="492" t="s">
        <v>1569</v>
      </c>
      <c r="E156" s="492" t="s">
        <v>1637</v>
      </c>
      <c r="F156" s="492" t="s">
        <v>1638</v>
      </c>
      <c r="G156" s="496"/>
      <c r="H156" s="496"/>
      <c r="I156" s="492"/>
      <c r="J156" s="492"/>
      <c r="K156" s="496">
        <v>2</v>
      </c>
      <c r="L156" s="496">
        <v>1432</v>
      </c>
      <c r="M156" s="492">
        <v>1</v>
      </c>
      <c r="N156" s="492">
        <v>716</v>
      </c>
      <c r="O156" s="496">
        <v>1</v>
      </c>
      <c r="P156" s="496">
        <v>716</v>
      </c>
      <c r="Q156" s="510">
        <v>0.5</v>
      </c>
      <c r="R156" s="497">
        <v>716</v>
      </c>
    </row>
    <row r="157" spans="1:18" ht="14.4" customHeight="1" x14ac:dyDescent="0.3">
      <c r="A157" s="491" t="s">
        <v>1555</v>
      </c>
      <c r="B157" s="492" t="s">
        <v>1556</v>
      </c>
      <c r="C157" s="492" t="s">
        <v>473</v>
      </c>
      <c r="D157" s="492" t="s">
        <v>1569</v>
      </c>
      <c r="E157" s="492" t="s">
        <v>1647</v>
      </c>
      <c r="F157" s="492" t="s">
        <v>1648</v>
      </c>
      <c r="G157" s="496">
        <v>2</v>
      </c>
      <c r="H157" s="496">
        <v>712</v>
      </c>
      <c r="I157" s="492"/>
      <c r="J157" s="492">
        <v>356</v>
      </c>
      <c r="K157" s="496"/>
      <c r="L157" s="496"/>
      <c r="M157" s="492"/>
      <c r="N157" s="492"/>
      <c r="O157" s="496">
        <v>1</v>
      </c>
      <c r="P157" s="496">
        <v>390</v>
      </c>
      <c r="Q157" s="510"/>
      <c r="R157" s="497">
        <v>390</v>
      </c>
    </row>
    <row r="158" spans="1:18" ht="14.4" customHeight="1" x14ac:dyDescent="0.3">
      <c r="A158" s="491" t="s">
        <v>1555</v>
      </c>
      <c r="B158" s="492" t="s">
        <v>1556</v>
      </c>
      <c r="C158" s="492" t="s">
        <v>473</v>
      </c>
      <c r="D158" s="492" t="s">
        <v>1569</v>
      </c>
      <c r="E158" s="492" t="s">
        <v>1649</v>
      </c>
      <c r="F158" s="492" t="s">
        <v>1650</v>
      </c>
      <c r="G158" s="496">
        <v>1</v>
      </c>
      <c r="H158" s="496">
        <v>628</v>
      </c>
      <c r="I158" s="492">
        <v>0.98742138364779874</v>
      </c>
      <c r="J158" s="492">
        <v>628</v>
      </c>
      <c r="K158" s="496">
        <v>1</v>
      </c>
      <c r="L158" s="496">
        <v>636</v>
      </c>
      <c r="M158" s="492">
        <v>1</v>
      </c>
      <c r="N158" s="492">
        <v>636</v>
      </c>
      <c r="O158" s="496"/>
      <c r="P158" s="496"/>
      <c r="Q158" s="510"/>
      <c r="R158" s="497"/>
    </row>
    <row r="159" spans="1:18" ht="14.4" customHeight="1" x14ac:dyDescent="0.3">
      <c r="A159" s="491" t="s">
        <v>1555</v>
      </c>
      <c r="B159" s="492" t="s">
        <v>1556</v>
      </c>
      <c r="C159" s="492" t="s">
        <v>473</v>
      </c>
      <c r="D159" s="492" t="s">
        <v>1569</v>
      </c>
      <c r="E159" s="492" t="s">
        <v>1706</v>
      </c>
      <c r="F159" s="492" t="s">
        <v>1707</v>
      </c>
      <c r="G159" s="496"/>
      <c r="H159" s="496"/>
      <c r="I159" s="492"/>
      <c r="J159" s="492"/>
      <c r="K159" s="496">
        <v>2</v>
      </c>
      <c r="L159" s="496">
        <v>3336</v>
      </c>
      <c r="M159" s="492">
        <v>1</v>
      </c>
      <c r="N159" s="492">
        <v>1668</v>
      </c>
      <c r="O159" s="496">
        <v>2</v>
      </c>
      <c r="P159" s="496">
        <v>3340</v>
      </c>
      <c r="Q159" s="510">
        <v>1.0011990407673861</v>
      </c>
      <c r="R159" s="497">
        <v>1670</v>
      </c>
    </row>
    <row r="160" spans="1:18" ht="14.4" customHeight="1" x14ac:dyDescent="0.3">
      <c r="A160" s="491" t="s">
        <v>1555</v>
      </c>
      <c r="B160" s="492" t="s">
        <v>1556</v>
      </c>
      <c r="C160" s="492" t="s">
        <v>473</v>
      </c>
      <c r="D160" s="492" t="s">
        <v>1569</v>
      </c>
      <c r="E160" s="492" t="s">
        <v>1655</v>
      </c>
      <c r="F160" s="492" t="s">
        <v>1656</v>
      </c>
      <c r="G160" s="496">
        <v>2</v>
      </c>
      <c r="H160" s="496">
        <v>486</v>
      </c>
      <c r="I160" s="492">
        <v>1.9676113360323886</v>
      </c>
      <c r="J160" s="492">
        <v>243</v>
      </c>
      <c r="K160" s="496">
        <v>1</v>
      </c>
      <c r="L160" s="496">
        <v>247</v>
      </c>
      <c r="M160" s="492">
        <v>1</v>
      </c>
      <c r="N160" s="492">
        <v>247</v>
      </c>
      <c r="O160" s="496">
        <v>1</v>
      </c>
      <c r="P160" s="496">
        <v>310</v>
      </c>
      <c r="Q160" s="510">
        <v>1.2550607287449393</v>
      </c>
      <c r="R160" s="497">
        <v>310</v>
      </c>
    </row>
    <row r="161" spans="1:18" ht="14.4" customHeight="1" x14ac:dyDescent="0.3">
      <c r="A161" s="491" t="s">
        <v>1555</v>
      </c>
      <c r="B161" s="492" t="s">
        <v>1556</v>
      </c>
      <c r="C161" s="492" t="s">
        <v>473</v>
      </c>
      <c r="D161" s="492" t="s">
        <v>1569</v>
      </c>
      <c r="E161" s="492" t="s">
        <v>1708</v>
      </c>
      <c r="F161" s="492" t="s">
        <v>1709</v>
      </c>
      <c r="G161" s="496">
        <v>1</v>
      </c>
      <c r="H161" s="496">
        <v>3535</v>
      </c>
      <c r="I161" s="492">
        <v>0.95283018867924529</v>
      </c>
      <c r="J161" s="492">
        <v>3535</v>
      </c>
      <c r="K161" s="496">
        <v>1</v>
      </c>
      <c r="L161" s="496">
        <v>3710</v>
      </c>
      <c r="M161" s="492">
        <v>1</v>
      </c>
      <c r="N161" s="492">
        <v>3710</v>
      </c>
      <c r="O161" s="496">
        <v>2</v>
      </c>
      <c r="P161" s="496">
        <v>7426</v>
      </c>
      <c r="Q161" s="510">
        <v>2.0016172506738545</v>
      </c>
      <c r="R161" s="497">
        <v>3713</v>
      </c>
    </row>
    <row r="162" spans="1:18" ht="14.4" customHeight="1" x14ac:dyDescent="0.3">
      <c r="A162" s="491" t="s">
        <v>1555</v>
      </c>
      <c r="B162" s="492" t="s">
        <v>1556</v>
      </c>
      <c r="C162" s="492" t="s">
        <v>473</v>
      </c>
      <c r="D162" s="492" t="s">
        <v>1569</v>
      </c>
      <c r="E162" s="492" t="s">
        <v>1657</v>
      </c>
      <c r="F162" s="492" t="s">
        <v>1658</v>
      </c>
      <c r="G162" s="496">
        <v>1</v>
      </c>
      <c r="H162" s="496">
        <v>1667</v>
      </c>
      <c r="I162" s="492"/>
      <c r="J162" s="492">
        <v>1667</v>
      </c>
      <c r="K162" s="496"/>
      <c r="L162" s="496"/>
      <c r="M162" s="492"/>
      <c r="N162" s="492"/>
      <c r="O162" s="496"/>
      <c r="P162" s="496"/>
      <c r="Q162" s="510"/>
      <c r="R162" s="497"/>
    </row>
    <row r="163" spans="1:18" ht="14.4" customHeight="1" x14ac:dyDescent="0.3">
      <c r="A163" s="491" t="s">
        <v>1555</v>
      </c>
      <c r="B163" s="492" t="s">
        <v>1556</v>
      </c>
      <c r="C163" s="492" t="s">
        <v>473</v>
      </c>
      <c r="D163" s="492" t="s">
        <v>1569</v>
      </c>
      <c r="E163" s="492" t="s">
        <v>1711</v>
      </c>
      <c r="F163" s="492" t="s">
        <v>1712</v>
      </c>
      <c r="G163" s="496"/>
      <c r="H163" s="496"/>
      <c r="I163" s="492"/>
      <c r="J163" s="492"/>
      <c r="K163" s="496">
        <v>6</v>
      </c>
      <c r="L163" s="496">
        <v>6006</v>
      </c>
      <c r="M163" s="492">
        <v>1</v>
      </c>
      <c r="N163" s="492">
        <v>1001</v>
      </c>
      <c r="O163" s="496"/>
      <c r="P163" s="496"/>
      <c r="Q163" s="510"/>
      <c r="R163" s="497"/>
    </row>
    <row r="164" spans="1:18" ht="14.4" customHeight="1" x14ac:dyDescent="0.3">
      <c r="A164" s="491" t="s">
        <v>1555</v>
      </c>
      <c r="B164" s="492" t="s">
        <v>1556</v>
      </c>
      <c r="C164" s="492" t="s">
        <v>473</v>
      </c>
      <c r="D164" s="492" t="s">
        <v>1569</v>
      </c>
      <c r="E164" s="492" t="s">
        <v>1713</v>
      </c>
      <c r="F164" s="492" t="s">
        <v>1714</v>
      </c>
      <c r="G164" s="496"/>
      <c r="H164" s="496"/>
      <c r="I164" s="492"/>
      <c r="J164" s="492"/>
      <c r="K164" s="496">
        <v>1</v>
      </c>
      <c r="L164" s="496">
        <v>891</v>
      </c>
      <c r="M164" s="492">
        <v>1</v>
      </c>
      <c r="N164" s="492">
        <v>891</v>
      </c>
      <c r="O164" s="496">
        <v>1</v>
      </c>
      <c r="P164" s="496">
        <v>892</v>
      </c>
      <c r="Q164" s="510">
        <v>1.0011223344556679</v>
      </c>
      <c r="R164" s="497">
        <v>892</v>
      </c>
    </row>
    <row r="165" spans="1:18" ht="14.4" customHeight="1" x14ac:dyDescent="0.3">
      <c r="A165" s="491" t="s">
        <v>1555</v>
      </c>
      <c r="B165" s="492" t="s">
        <v>1556</v>
      </c>
      <c r="C165" s="492" t="s">
        <v>473</v>
      </c>
      <c r="D165" s="492" t="s">
        <v>1569</v>
      </c>
      <c r="E165" s="492" t="s">
        <v>1659</v>
      </c>
      <c r="F165" s="492" t="s">
        <v>1660</v>
      </c>
      <c r="G165" s="496"/>
      <c r="H165" s="496"/>
      <c r="I165" s="492"/>
      <c r="J165" s="492"/>
      <c r="K165" s="496">
        <v>1</v>
      </c>
      <c r="L165" s="496">
        <v>331</v>
      </c>
      <c r="M165" s="492">
        <v>1</v>
      </c>
      <c r="N165" s="492">
        <v>331</v>
      </c>
      <c r="O165" s="496">
        <v>4</v>
      </c>
      <c r="P165" s="496">
        <v>1324</v>
      </c>
      <c r="Q165" s="510">
        <v>4</v>
      </c>
      <c r="R165" s="497">
        <v>331</v>
      </c>
    </row>
    <row r="166" spans="1:18" ht="14.4" customHeight="1" x14ac:dyDescent="0.3">
      <c r="A166" s="491" t="s">
        <v>1555</v>
      </c>
      <c r="B166" s="492" t="s">
        <v>1556</v>
      </c>
      <c r="C166" s="492" t="s">
        <v>473</v>
      </c>
      <c r="D166" s="492" t="s">
        <v>1569</v>
      </c>
      <c r="E166" s="492" t="s">
        <v>1661</v>
      </c>
      <c r="F166" s="492" t="s">
        <v>1662</v>
      </c>
      <c r="G166" s="496"/>
      <c r="H166" s="496"/>
      <c r="I166" s="492"/>
      <c r="J166" s="492"/>
      <c r="K166" s="496">
        <v>3</v>
      </c>
      <c r="L166" s="496">
        <v>3099</v>
      </c>
      <c r="M166" s="492">
        <v>1</v>
      </c>
      <c r="N166" s="492">
        <v>1033</v>
      </c>
      <c r="O166" s="496">
        <v>1</v>
      </c>
      <c r="P166" s="496">
        <v>1034</v>
      </c>
      <c r="Q166" s="510">
        <v>0.33365601807034528</v>
      </c>
      <c r="R166" s="497">
        <v>1034</v>
      </c>
    </row>
    <row r="167" spans="1:18" ht="14.4" customHeight="1" x14ac:dyDescent="0.3">
      <c r="A167" s="491" t="s">
        <v>1555</v>
      </c>
      <c r="B167" s="492" t="s">
        <v>1556</v>
      </c>
      <c r="C167" s="492" t="s">
        <v>473</v>
      </c>
      <c r="D167" s="492" t="s">
        <v>1569</v>
      </c>
      <c r="E167" s="492" t="s">
        <v>1663</v>
      </c>
      <c r="F167" s="492" t="s">
        <v>1664</v>
      </c>
      <c r="G167" s="496">
        <v>4</v>
      </c>
      <c r="H167" s="496">
        <v>3260</v>
      </c>
      <c r="I167" s="492">
        <v>3.8809523809523809</v>
      </c>
      <c r="J167" s="492">
        <v>815</v>
      </c>
      <c r="K167" s="496">
        <v>1</v>
      </c>
      <c r="L167" s="496">
        <v>840</v>
      </c>
      <c r="M167" s="492">
        <v>1</v>
      </c>
      <c r="N167" s="492">
        <v>840</v>
      </c>
      <c r="O167" s="496">
        <v>2</v>
      </c>
      <c r="P167" s="496">
        <v>1680</v>
      </c>
      <c r="Q167" s="510">
        <v>2</v>
      </c>
      <c r="R167" s="497">
        <v>840</v>
      </c>
    </row>
    <row r="168" spans="1:18" ht="14.4" customHeight="1" x14ac:dyDescent="0.3">
      <c r="A168" s="491" t="s">
        <v>1555</v>
      </c>
      <c r="B168" s="492" t="s">
        <v>1556</v>
      </c>
      <c r="C168" s="492" t="s">
        <v>473</v>
      </c>
      <c r="D168" s="492" t="s">
        <v>1569</v>
      </c>
      <c r="E168" s="492" t="s">
        <v>1671</v>
      </c>
      <c r="F168" s="492" t="s">
        <v>1672</v>
      </c>
      <c r="G168" s="496"/>
      <c r="H168" s="496"/>
      <c r="I168" s="492"/>
      <c r="J168" s="492"/>
      <c r="K168" s="496"/>
      <c r="L168" s="496"/>
      <c r="M168" s="492"/>
      <c r="N168" s="492"/>
      <c r="O168" s="496">
        <v>1</v>
      </c>
      <c r="P168" s="496">
        <v>825</v>
      </c>
      <c r="Q168" s="510"/>
      <c r="R168" s="497">
        <v>825</v>
      </c>
    </row>
    <row r="169" spans="1:18" ht="14.4" customHeight="1" x14ac:dyDescent="0.3">
      <c r="A169" s="491" t="s">
        <v>1555</v>
      </c>
      <c r="B169" s="492" t="s">
        <v>1556</v>
      </c>
      <c r="C169" s="492" t="s">
        <v>473</v>
      </c>
      <c r="D169" s="492" t="s">
        <v>1569</v>
      </c>
      <c r="E169" s="492" t="s">
        <v>1723</v>
      </c>
      <c r="F169" s="492" t="s">
        <v>1724</v>
      </c>
      <c r="G169" s="496">
        <v>3</v>
      </c>
      <c r="H169" s="496">
        <v>6411</v>
      </c>
      <c r="I169" s="492">
        <v>2.887837837837838</v>
      </c>
      <c r="J169" s="492">
        <v>2137</v>
      </c>
      <c r="K169" s="496">
        <v>1</v>
      </c>
      <c r="L169" s="496">
        <v>2220</v>
      </c>
      <c r="M169" s="492">
        <v>1</v>
      </c>
      <c r="N169" s="492">
        <v>2220</v>
      </c>
      <c r="O169" s="496">
        <v>0</v>
      </c>
      <c r="P169" s="496">
        <v>0</v>
      </c>
      <c r="Q169" s="510">
        <v>0</v>
      </c>
      <c r="R169" s="497"/>
    </row>
    <row r="170" spans="1:18" ht="14.4" customHeight="1" thickBot="1" x14ac:dyDescent="0.35">
      <c r="A170" s="498" t="s">
        <v>1555</v>
      </c>
      <c r="B170" s="499" t="s">
        <v>1556</v>
      </c>
      <c r="C170" s="499" t="s">
        <v>473</v>
      </c>
      <c r="D170" s="499" t="s">
        <v>1569</v>
      </c>
      <c r="E170" s="499" t="s">
        <v>1677</v>
      </c>
      <c r="F170" s="499" t="s">
        <v>1678</v>
      </c>
      <c r="G170" s="503">
        <v>1</v>
      </c>
      <c r="H170" s="503">
        <v>107</v>
      </c>
      <c r="I170" s="499"/>
      <c r="J170" s="499">
        <v>107</v>
      </c>
      <c r="K170" s="503"/>
      <c r="L170" s="503"/>
      <c r="M170" s="499"/>
      <c r="N170" s="499"/>
      <c r="O170" s="503"/>
      <c r="P170" s="503"/>
      <c r="Q170" s="511"/>
      <c r="R170" s="504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6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32" customWidth="1"/>
    <col min="2" max="2" width="8.6640625" style="132" bestFit="1" customWidth="1"/>
    <col min="3" max="3" width="6.109375" style="132" customWidth="1"/>
    <col min="4" max="4" width="27.77734375" style="132" customWidth="1"/>
    <col min="5" max="5" width="2.109375" style="132" bestFit="1" customWidth="1"/>
    <col min="6" max="6" width="8" style="132" customWidth="1"/>
    <col min="7" max="7" width="50.88671875" style="132" bestFit="1" customWidth="1" collapsed="1"/>
    <col min="8" max="9" width="11.109375" style="211" hidden="1" customWidth="1" outlineLevel="1"/>
    <col min="10" max="11" width="9.33203125" style="132" hidden="1" customWidth="1"/>
    <col min="12" max="13" width="11.109375" style="211" customWidth="1"/>
    <col min="14" max="15" width="9.33203125" style="132" hidden="1" customWidth="1"/>
    <col min="16" max="17" width="11.109375" style="211" customWidth="1"/>
    <col min="18" max="18" width="11.109375" style="214" customWidth="1"/>
    <col min="19" max="19" width="11.109375" style="211" customWidth="1"/>
    <col min="20" max="16384" width="8.88671875" style="132"/>
  </cols>
  <sheetData>
    <row r="1" spans="1:19" ht="18.600000000000001" customHeight="1" thickBot="1" x14ac:dyDescent="0.4">
      <c r="A1" s="349" t="s">
        <v>1731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</row>
    <row r="2" spans="1:19" ht="14.4" customHeight="1" thickBot="1" x14ac:dyDescent="0.35">
      <c r="A2" s="239" t="s">
        <v>265</v>
      </c>
      <c r="B2" s="201"/>
      <c r="C2" s="201"/>
      <c r="D2" s="201"/>
      <c r="E2" s="114"/>
      <c r="F2" s="114"/>
      <c r="G2" s="114"/>
      <c r="H2" s="234"/>
      <c r="I2" s="234"/>
      <c r="J2" s="114"/>
      <c r="K2" s="114"/>
      <c r="L2" s="234"/>
      <c r="M2" s="234"/>
      <c r="N2" s="114"/>
      <c r="O2" s="114"/>
      <c r="P2" s="234"/>
      <c r="Q2" s="234"/>
      <c r="R2" s="231"/>
      <c r="S2" s="234"/>
    </row>
    <row r="3" spans="1:19" ht="14.4" customHeight="1" thickBot="1" x14ac:dyDescent="0.35">
      <c r="G3" s="87" t="s">
        <v>132</v>
      </c>
      <c r="H3" s="103">
        <f t="shared" ref="H3:Q3" si="0">SUBTOTAL(9,H6:H1048576)</f>
        <v>11160.210000000008</v>
      </c>
      <c r="I3" s="104">
        <f t="shared" si="0"/>
        <v>1816393.58</v>
      </c>
      <c r="J3" s="74"/>
      <c r="K3" s="74"/>
      <c r="L3" s="104">
        <f t="shared" si="0"/>
        <v>10009.699999999997</v>
      </c>
      <c r="M3" s="104">
        <f t="shared" si="0"/>
        <v>1876149.9899999998</v>
      </c>
      <c r="N3" s="74"/>
      <c r="O3" s="74"/>
      <c r="P3" s="104">
        <f t="shared" si="0"/>
        <v>12088.830000000004</v>
      </c>
      <c r="Q3" s="104">
        <f t="shared" si="0"/>
        <v>2151873.9400000004</v>
      </c>
      <c r="R3" s="75">
        <f>IF(M3=0,0,Q3/M3)</f>
        <v>1.1469626370330874</v>
      </c>
      <c r="S3" s="105">
        <f>IF(P3=0,0,Q3/P3)</f>
        <v>178.00514524565239</v>
      </c>
    </row>
    <row r="4" spans="1:19" ht="14.4" customHeight="1" x14ac:dyDescent="0.3">
      <c r="A4" s="430" t="s">
        <v>253</v>
      </c>
      <c r="B4" s="430" t="s">
        <v>96</v>
      </c>
      <c r="C4" s="438" t="s">
        <v>0</v>
      </c>
      <c r="D4" s="312" t="s">
        <v>140</v>
      </c>
      <c r="E4" s="432" t="s">
        <v>97</v>
      </c>
      <c r="F4" s="437" t="s">
        <v>71</v>
      </c>
      <c r="G4" s="433" t="s">
        <v>70</v>
      </c>
      <c r="H4" s="434">
        <v>2015</v>
      </c>
      <c r="I4" s="435"/>
      <c r="J4" s="102"/>
      <c r="K4" s="102"/>
      <c r="L4" s="434">
        <v>2016</v>
      </c>
      <c r="M4" s="435"/>
      <c r="N4" s="102"/>
      <c r="O4" s="102"/>
      <c r="P4" s="434">
        <v>2017</v>
      </c>
      <c r="Q4" s="435"/>
      <c r="R4" s="436" t="s">
        <v>2</v>
      </c>
      <c r="S4" s="431" t="s">
        <v>99</v>
      </c>
    </row>
    <row r="5" spans="1:19" ht="14.4" customHeight="1" thickBot="1" x14ac:dyDescent="0.35">
      <c r="A5" s="617"/>
      <c r="B5" s="617"/>
      <c r="C5" s="618"/>
      <c r="D5" s="627"/>
      <c r="E5" s="619"/>
      <c r="F5" s="620"/>
      <c r="G5" s="621"/>
      <c r="H5" s="622" t="s">
        <v>72</v>
      </c>
      <c r="I5" s="623" t="s">
        <v>14</v>
      </c>
      <c r="J5" s="624"/>
      <c r="K5" s="624"/>
      <c r="L5" s="622" t="s">
        <v>72</v>
      </c>
      <c r="M5" s="623" t="s">
        <v>14</v>
      </c>
      <c r="N5" s="624"/>
      <c r="O5" s="624"/>
      <c r="P5" s="622" t="s">
        <v>72</v>
      </c>
      <c r="Q5" s="623" t="s">
        <v>14</v>
      </c>
      <c r="R5" s="625"/>
      <c r="S5" s="626"/>
    </row>
    <row r="6" spans="1:19" ht="14.4" customHeight="1" x14ac:dyDescent="0.3">
      <c r="A6" s="568" t="s">
        <v>1555</v>
      </c>
      <c r="B6" s="569" t="s">
        <v>1556</v>
      </c>
      <c r="C6" s="569" t="s">
        <v>465</v>
      </c>
      <c r="D6" s="569" t="s">
        <v>1548</v>
      </c>
      <c r="E6" s="569" t="s">
        <v>1557</v>
      </c>
      <c r="F6" s="569" t="s">
        <v>1560</v>
      </c>
      <c r="G6" s="569" t="s">
        <v>1561</v>
      </c>
      <c r="H6" s="119"/>
      <c r="I6" s="119"/>
      <c r="J6" s="569"/>
      <c r="K6" s="569"/>
      <c r="L6" s="119"/>
      <c r="M6" s="119"/>
      <c r="N6" s="569"/>
      <c r="O6" s="569"/>
      <c r="P6" s="119">
        <v>0.1</v>
      </c>
      <c r="Q6" s="119">
        <v>15.1</v>
      </c>
      <c r="R6" s="574"/>
      <c r="S6" s="582">
        <v>151</v>
      </c>
    </row>
    <row r="7" spans="1:19" ht="14.4" customHeight="1" x14ac:dyDescent="0.3">
      <c r="A7" s="491" t="s">
        <v>1555</v>
      </c>
      <c r="B7" s="492" t="s">
        <v>1556</v>
      </c>
      <c r="C7" s="492" t="s">
        <v>465</v>
      </c>
      <c r="D7" s="492" t="s">
        <v>1548</v>
      </c>
      <c r="E7" s="492" t="s">
        <v>1569</v>
      </c>
      <c r="F7" s="492" t="s">
        <v>1572</v>
      </c>
      <c r="G7" s="492" t="s">
        <v>1573</v>
      </c>
      <c r="H7" s="496"/>
      <c r="I7" s="496"/>
      <c r="J7" s="492"/>
      <c r="K7" s="492"/>
      <c r="L7" s="496">
        <v>2</v>
      </c>
      <c r="M7" s="496">
        <v>166</v>
      </c>
      <c r="N7" s="492">
        <v>1</v>
      </c>
      <c r="O7" s="492">
        <v>83</v>
      </c>
      <c r="P7" s="496">
        <v>4</v>
      </c>
      <c r="Q7" s="496">
        <v>332</v>
      </c>
      <c r="R7" s="510">
        <v>2</v>
      </c>
      <c r="S7" s="497">
        <v>83</v>
      </c>
    </row>
    <row r="8" spans="1:19" ht="14.4" customHeight="1" x14ac:dyDescent="0.3">
      <c r="A8" s="491" t="s">
        <v>1555</v>
      </c>
      <c r="B8" s="492" t="s">
        <v>1556</v>
      </c>
      <c r="C8" s="492" t="s">
        <v>465</v>
      </c>
      <c r="D8" s="492" t="s">
        <v>1548</v>
      </c>
      <c r="E8" s="492" t="s">
        <v>1569</v>
      </c>
      <c r="F8" s="492" t="s">
        <v>1574</v>
      </c>
      <c r="G8" s="492" t="s">
        <v>1575</v>
      </c>
      <c r="H8" s="496">
        <v>9</v>
      </c>
      <c r="I8" s="496">
        <v>936</v>
      </c>
      <c r="J8" s="492">
        <v>0.26758147512864494</v>
      </c>
      <c r="K8" s="492">
        <v>104</v>
      </c>
      <c r="L8" s="496">
        <v>33</v>
      </c>
      <c r="M8" s="496">
        <v>3498</v>
      </c>
      <c r="N8" s="492">
        <v>1</v>
      </c>
      <c r="O8" s="492">
        <v>106</v>
      </c>
      <c r="P8" s="496">
        <v>45</v>
      </c>
      <c r="Q8" s="496">
        <v>4770</v>
      </c>
      <c r="R8" s="510">
        <v>1.3636363636363635</v>
      </c>
      <c r="S8" s="497">
        <v>106</v>
      </c>
    </row>
    <row r="9" spans="1:19" ht="14.4" customHeight="1" x14ac:dyDescent="0.3">
      <c r="A9" s="491" t="s">
        <v>1555</v>
      </c>
      <c r="B9" s="492" t="s">
        <v>1556</v>
      </c>
      <c r="C9" s="492" t="s">
        <v>465</v>
      </c>
      <c r="D9" s="492" t="s">
        <v>1548</v>
      </c>
      <c r="E9" s="492" t="s">
        <v>1569</v>
      </c>
      <c r="F9" s="492" t="s">
        <v>1578</v>
      </c>
      <c r="G9" s="492" t="s">
        <v>1579</v>
      </c>
      <c r="H9" s="496">
        <v>1</v>
      </c>
      <c r="I9" s="496">
        <v>35</v>
      </c>
      <c r="J9" s="492"/>
      <c r="K9" s="492">
        <v>35</v>
      </c>
      <c r="L9" s="496"/>
      <c r="M9" s="496"/>
      <c r="N9" s="492"/>
      <c r="O9" s="492"/>
      <c r="P9" s="496">
        <v>19</v>
      </c>
      <c r="Q9" s="496">
        <v>703</v>
      </c>
      <c r="R9" s="510"/>
      <c r="S9" s="497">
        <v>37</v>
      </c>
    </row>
    <row r="10" spans="1:19" ht="14.4" customHeight="1" x14ac:dyDescent="0.3">
      <c r="A10" s="491" t="s">
        <v>1555</v>
      </c>
      <c r="B10" s="492" t="s">
        <v>1556</v>
      </c>
      <c r="C10" s="492" t="s">
        <v>465</v>
      </c>
      <c r="D10" s="492" t="s">
        <v>1548</v>
      </c>
      <c r="E10" s="492" t="s">
        <v>1569</v>
      </c>
      <c r="F10" s="492" t="s">
        <v>1584</v>
      </c>
      <c r="G10" s="492" t="s">
        <v>1585</v>
      </c>
      <c r="H10" s="496">
        <v>1</v>
      </c>
      <c r="I10" s="496">
        <v>642</v>
      </c>
      <c r="J10" s="492"/>
      <c r="K10" s="492">
        <v>642</v>
      </c>
      <c r="L10" s="496"/>
      <c r="M10" s="496"/>
      <c r="N10" s="492"/>
      <c r="O10" s="492"/>
      <c r="P10" s="496"/>
      <c r="Q10" s="496"/>
      <c r="R10" s="510"/>
      <c r="S10" s="497"/>
    </row>
    <row r="11" spans="1:19" ht="14.4" customHeight="1" x14ac:dyDescent="0.3">
      <c r="A11" s="491" t="s">
        <v>1555</v>
      </c>
      <c r="B11" s="492" t="s">
        <v>1556</v>
      </c>
      <c r="C11" s="492" t="s">
        <v>465</v>
      </c>
      <c r="D11" s="492" t="s">
        <v>1548</v>
      </c>
      <c r="E11" s="492" t="s">
        <v>1569</v>
      </c>
      <c r="F11" s="492" t="s">
        <v>1588</v>
      </c>
      <c r="G11" s="492" t="s">
        <v>1589</v>
      </c>
      <c r="H11" s="496">
        <v>2</v>
      </c>
      <c r="I11" s="496">
        <v>470</v>
      </c>
      <c r="J11" s="492">
        <v>0.23406374501992031</v>
      </c>
      <c r="K11" s="492">
        <v>235</v>
      </c>
      <c r="L11" s="496">
        <v>8</v>
      </c>
      <c r="M11" s="496">
        <v>2008</v>
      </c>
      <c r="N11" s="492">
        <v>1</v>
      </c>
      <c r="O11" s="492">
        <v>251</v>
      </c>
      <c r="P11" s="496">
        <v>21</v>
      </c>
      <c r="Q11" s="496">
        <v>5271</v>
      </c>
      <c r="R11" s="510">
        <v>2.625</v>
      </c>
      <c r="S11" s="497">
        <v>251</v>
      </c>
    </row>
    <row r="12" spans="1:19" ht="14.4" customHeight="1" x14ac:dyDescent="0.3">
      <c r="A12" s="491" t="s">
        <v>1555</v>
      </c>
      <c r="B12" s="492" t="s">
        <v>1556</v>
      </c>
      <c r="C12" s="492" t="s">
        <v>465</v>
      </c>
      <c r="D12" s="492" t="s">
        <v>1548</v>
      </c>
      <c r="E12" s="492" t="s">
        <v>1569</v>
      </c>
      <c r="F12" s="492" t="s">
        <v>1590</v>
      </c>
      <c r="G12" s="492" t="s">
        <v>1591</v>
      </c>
      <c r="H12" s="496">
        <v>18</v>
      </c>
      <c r="I12" s="496">
        <v>2124</v>
      </c>
      <c r="J12" s="492">
        <v>0.27634660421545665</v>
      </c>
      <c r="K12" s="492">
        <v>118</v>
      </c>
      <c r="L12" s="496">
        <v>61</v>
      </c>
      <c r="M12" s="496">
        <v>7686</v>
      </c>
      <c r="N12" s="492">
        <v>1</v>
      </c>
      <c r="O12" s="492">
        <v>126</v>
      </c>
      <c r="P12" s="496">
        <v>68</v>
      </c>
      <c r="Q12" s="496">
        <v>8568</v>
      </c>
      <c r="R12" s="510">
        <v>1.1147540983606556</v>
      </c>
      <c r="S12" s="497">
        <v>126</v>
      </c>
    </row>
    <row r="13" spans="1:19" ht="14.4" customHeight="1" x14ac:dyDescent="0.3">
      <c r="A13" s="491" t="s">
        <v>1555</v>
      </c>
      <c r="B13" s="492" t="s">
        <v>1556</v>
      </c>
      <c r="C13" s="492" t="s">
        <v>465</v>
      </c>
      <c r="D13" s="492" t="s">
        <v>1548</v>
      </c>
      <c r="E13" s="492" t="s">
        <v>1569</v>
      </c>
      <c r="F13" s="492" t="s">
        <v>1604</v>
      </c>
      <c r="G13" s="492" t="s">
        <v>1605</v>
      </c>
      <c r="H13" s="496">
        <v>3004</v>
      </c>
      <c r="I13" s="496">
        <v>40866.67</v>
      </c>
      <c r="J13" s="492">
        <v>58.380123141097982</v>
      </c>
      <c r="K13" s="492">
        <v>13.604084553928095</v>
      </c>
      <c r="L13" s="496">
        <v>21</v>
      </c>
      <c r="M13" s="496">
        <v>700.01</v>
      </c>
      <c r="N13" s="492">
        <v>1</v>
      </c>
      <c r="O13" s="492">
        <v>33.333809523809521</v>
      </c>
      <c r="P13" s="496">
        <v>79</v>
      </c>
      <c r="Q13" s="496">
        <v>2633.34</v>
      </c>
      <c r="R13" s="510">
        <v>3.7618605448493594</v>
      </c>
      <c r="S13" s="497">
        <v>33.333417721518991</v>
      </c>
    </row>
    <row r="14" spans="1:19" ht="14.4" customHeight="1" x14ac:dyDescent="0.3">
      <c r="A14" s="491" t="s">
        <v>1555</v>
      </c>
      <c r="B14" s="492" t="s">
        <v>1556</v>
      </c>
      <c r="C14" s="492" t="s">
        <v>465</v>
      </c>
      <c r="D14" s="492" t="s">
        <v>1548</v>
      </c>
      <c r="E14" s="492" t="s">
        <v>1569</v>
      </c>
      <c r="F14" s="492" t="s">
        <v>1606</v>
      </c>
      <c r="G14" s="492" t="s">
        <v>1607</v>
      </c>
      <c r="H14" s="496">
        <v>19</v>
      </c>
      <c r="I14" s="496">
        <v>2052</v>
      </c>
      <c r="J14" s="492">
        <v>0.15517241379310345</v>
      </c>
      <c r="K14" s="492">
        <v>108</v>
      </c>
      <c r="L14" s="496">
        <v>114</v>
      </c>
      <c r="M14" s="496">
        <v>13224</v>
      </c>
      <c r="N14" s="492">
        <v>1</v>
      </c>
      <c r="O14" s="492">
        <v>116</v>
      </c>
      <c r="P14" s="496">
        <v>103</v>
      </c>
      <c r="Q14" s="496">
        <v>11948</v>
      </c>
      <c r="R14" s="510">
        <v>0.90350877192982459</v>
      </c>
      <c r="S14" s="497">
        <v>116</v>
      </c>
    </row>
    <row r="15" spans="1:19" ht="14.4" customHeight="1" x14ac:dyDescent="0.3">
      <c r="A15" s="491" t="s">
        <v>1555</v>
      </c>
      <c r="B15" s="492" t="s">
        <v>1556</v>
      </c>
      <c r="C15" s="492" t="s">
        <v>465</v>
      </c>
      <c r="D15" s="492" t="s">
        <v>1548</v>
      </c>
      <c r="E15" s="492" t="s">
        <v>1569</v>
      </c>
      <c r="F15" s="492" t="s">
        <v>1610</v>
      </c>
      <c r="G15" s="492" t="s">
        <v>1611</v>
      </c>
      <c r="H15" s="496"/>
      <c r="I15" s="496"/>
      <c r="J15" s="492"/>
      <c r="K15" s="492"/>
      <c r="L15" s="496"/>
      <c r="M15" s="496"/>
      <c r="N15" s="492"/>
      <c r="O15" s="492"/>
      <c r="P15" s="496">
        <v>1</v>
      </c>
      <c r="Q15" s="496">
        <v>86</v>
      </c>
      <c r="R15" s="510"/>
      <c r="S15" s="497">
        <v>86</v>
      </c>
    </row>
    <row r="16" spans="1:19" ht="14.4" customHeight="1" x14ac:dyDescent="0.3">
      <c r="A16" s="491" t="s">
        <v>1555</v>
      </c>
      <c r="B16" s="492" t="s">
        <v>1556</v>
      </c>
      <c r="C16" s="492" t="s">
        <v>465</v>
      </c>
      <c r="D16" s="492" t="s">
        <v>1548</v>
      </c>
      <c r="E16" s="492" t="s">
        <v>1569</v>
      </c>
      <c r="F16" s="492" t="s">
        <v>1612</v>
      </c>
      <c r="G16" s="492" t="s">
        <v>1613</v>
      </c>
      <c r="H16" s="496"/>
      <c r="I16" s="496"/>
      <c r="J16" s="492"/>
      <c r="K16" s="492"/>
      <c r="L16" s="496">
        <v>1</v>
      </c>
      <c r="M16" s="496">
        <v>32</v>
      </c>
      <c r="N16" s="492">
        <v>1</v>
      </c>
      <c r="O16" s="492">
        <v>32</v>
      </c>
      <c r="P16" s="496"/>
      <c r="Q16" s="496"/>
      <c r="R16" s="510"/>
      <c r="S16" s="497"/>
    </row>
    <row r="17" spans="1:19" ht="14.4" customHeight="1" x14ac:dyDescent="0.3">
      <c r="A17" s="491" t="s">
        <v>1555</v>
      </c>
      <c r="B17" s="492" t="s">
        <v>1556</v>
      </c>
      <c r="C17" s="492" t="s">
        <v>465</v>
      </c>
      <c r="D17" s="492" t="s">
        <v>1548</v>
      </c>
      <c r="E17" s="492" t="s">
        <v>1569</v>
      </c>
      <c r="F17" s="492" t="s">
        <v>1616</v>
      </c>
      <c r="G17" s="492" t="s">
        <v>1617</v>
      </c>
      <c r="H17" s="496">
        <v>2</v>
      </c>
      <c r="I17" s="496">
        <v>984</v>
      </c>
      <c r="J17" s="492">
        <v>1.9485148514851485</v>
      </c>
      <c r="K17" s="492">
        <v>492</v>
      </c>
      <c r="L17" s="496">
        <v>1</v>
      </c>
      <c r="M17" s="496">
        <v>505</v>
      </c>
      <c r="N17" s="492">
        <v>1</v>
      </c>
      <c r="O17" s="492">
        <v>505</v>
      </c>
      <c r="P17" s="496">
        <v>1</v>
      </c>
      <c r="Q17" s="496">
        <v>1528</v>
      </c>
      <c r="R17" s="510">
        <v>3.0257425742574258</v>
      </c>
      <c r="S17" s="497">
        <v>1528</v>
      </c>
    </row>
    <row r="18" spans="1:19" ht="14.4" customHeight="1" x14ac:dyDescent="0.3">
      <c r="A18" s="491" t="s">
        <v>1555</v>
      </c>
      <c r="B18" s="492" t="s">
        <v>1556</v>
      </c>
      <c r="C18" s="492" t="s">
        <v>465</v>
      </c>
      <c r="D18" s="492" t="s">
        <v>1548</v>
      </c>
      <c r="E18" s="492" t="s">
        <v>1569</v>
      </c>
      <c r="F18" s="492" t="s">
        <v>1641</v>
      </c>
      <c r="G18" s="492" t="s">
        <v>1642</v>
      </c>
      <c r="H18" s="496"/>
      <c r="I18" s="496"/>
      <c r="J18" s="492"/>
      <c r="K18" s="492"/>
      <c r="L18" s="496"/>
      <c r="M18" s="496"/>
      <c r="N18" s="492"/>
      <c r="O18" s="492"/>
      <c r="P18" s="496">
        <v>1</v>
      </c>
      <c r="Q18" s="496">
        <v>183</v>
      </c>
      <c r="R18" s="510"/>
      <c r="S18" s="497">
        <v>183</v>
      </c>
    </row>
    <row r="19" spans="1:19" ht="14.4" customHeight="1" x14ac:dyDescent="0.3">
      <c r="A19" s="491" t="s">
        <v>1555</v>
      </c>
      <c r="B19" s="492" t="s">
        <v>1556</v>
      </c>
      <c r="C19" s="492" t="s">
        <v>465</v>
      </c>
      <c r="D19" s="492" t="s">
        <v>1548</v>
      </c>
      <c r="E19" s="492" t="s">
        <v>1569</v>
      </c>
      <c r="F19" s="492" t="s">
        <v>1645</v>
      </c>
      <c r="G19" s="492" t="s">
        <v>1646</v>
      </c>
      <c r="H19" s="496"/>
      <c r="I19" s="496"/>
      <c r="J19" s="492"/>
      <c r="K19" s="492"/>
      <c r="L19" s="496">
        <v>1</v>
      </c>
      <c r="M19" s="496">
        <v>123</v>
      </c>
      <c r="N19" s="492">
        <v>1</v>
      </c>
      <c r="O19" s="492">
        <v>123</v>
      </c>
      <c r="P19" s="496"/>
      <c r="Q19" s="496"/>
      <c r="R19" s="510"/>
      <c r="S19" s="497"/>
    </row>
    <row r="20" spans="1:19" ht="14.4" customHeight="1" x14ac:dyDescent="0.3">
      <c r="A20" s="491" t="s">
        <v>1555</v>
      </c>
      <c r="B20" s="492" t="s">
        <v>1556</v>
      </c>
      <c r="C20" s="492" t="s">
        <v>465</v>
      </c>
      <c r="D20" s="492" t="s">
        <v>1548</v>
      </c>
      <c r="E20" s="492" t="s">
        <v>1569</v>
      </c>
      <c r="F20" s="492" t="s">
        <v>1659</v>
      </c>
      <c r="G20" s="492" t="s">
        <v>1660</v>
      </c>
      <c r="H20" s="496"/>
      <c r="I20" s="496"/>
      <c r="J20" s="492"/>
      <c r="K20" s="492"/>
      <c r="L20" s="496">
        <v>1</v>
      </c>
      <c r="M20" s="496">
        <v>331</v>
      </c>
      <c r="N20" s="492">
        <v>1</v>
      </c>
      <c r="O20" s="492">
        <v>331</v>
      </c>
      <c r="P20" s="496"/>
      <c r="Q20" s="496"/>
      <c r="R20" s="510"/>
      <c r="S20" s="497"/>
    </row>
    <row r="21" spans="1:19" ht="14.4" customHeight="1" x14ac:dyDescent="0.3">
      <c r="A21" s="491" t="s">
        <v>1555</v>
      </c>
      <c r="B21" s="492" t="s">
        <v>1556</v>
      </c>
      <c r="C21" s="492" t="s">
        <v>465</v>
      </c>
      <c r="D21" s="492" t="s">
        <v>1548</v>
      </c>
      <c r="E21" s="492" t="s">
        <v>1569</v>
      </c>
      <c r="F21" s="492" t="s">
        <v>1665</v>
      </c>
      <c r="G21" s="492" t="s">
        <v>1666</v>
      </c>
      <c r="H21" s="496"/>
      <c r="I21" s="496"/>
      <c r="J21" s="492"/>
      <c r="K21" s="492"/>
      <c r="L21" s="496">
        <v>1</v>
      </c>
      <c r="M21" s="496">
        <v>877</v>
      </c>
      <c r="N21" s="492">
        <v>1</v>
      </c>
      <c r="O21" s="492">
        <v>877</v>
      </c>
      <c r="P21" s="496"/>
      <c r="Q21" s="496"/>
      <c r="R21" s="510"/>
      <c r="S21" s="497"/>
    </row>
    <row r="22" spans="1:19" ht="14.4" customHeight="1" x14ac:dyDescent="0.3">
      <c r="A22" s="491" t="s">
        <v>1555</v>
      </c>
      <c r="B22" s="492" t="s">
        <v>1556</v>
      </c>
      <c r="C22" s="492" t="s">
        <v>465</v>
      </c>
      <c r="D22" s="492" t="s">
        <v>1548</v>
      </c>
      <c r="E22" s="492" t="s">
        <v>1569</v>
      </c>
      <c r="F22" s="492" t="s">
        <v>1677</v>
      </c>
      <c r="G22" s="492" t="s">
        <v>1678</v>
      </c>
      <c r="H22" s="496"/>
      <c r="I22" s="496"/>
      <c r="J22" s="492"/>
      <c r="K22" s="492"/>
      <c r="L22" s="496">
        <v>1</v>
      </c>
      <c r="M22" s="496">
        <v>111</v>
      </c>
      <c r="N22" s="492">
        <v>1</v>
      </c>
      <c r="O22" s="492">
        <v>111</v>
      </c>
      <c r="P22" s="496"/>
      <c r="Q22" s="496"/>
      <c r="R22" s="510"/>
      <c r="S22" s="497"/>
    </row>
    <row r="23" spans="1:19" ht="14.4" customHeight="1" x14ac:dyDescent="0.3">
      <c r="A23" s="491" t="s">
        <v>1555</v>
      </c>
      <c r="B23" s="492" t="s">
        <v>1556</v>
      </c>
      <c r="C23" s="492" t="s">
        <v>465</v>
      </c>
      <c r="D23" s="492" t="s">
        <v>596</v>
      </c>
      <c r="E23" s="492" t="s">
        <v>1557</v>
      </c>
      <c r="F23" s="492" t="s">
        <v>1558</v>
      </c>
      <c r="G23" s="492" t="s">
        <v>1559</v>
      </c>
      <c r="H23" s="496">
        <v>0.60000000000000009</v>
      </c>
      <c r="I23" s="496">
        <v>69.66</v>
      </c>
      <c r="J23" s="492">
        <v>3</v>
      </c>
      <c r="K23" s="492">
        <v>116.09999999999998</v>
      </c>
      <c r="L23" s="496">
        <v>0.2</v>
      </c>
      <c r="M23" s="496">
        <v>23.22</v>
      </c>
      <c r="N23" s="492">
        <v>1</v>
      </c>
      <c r="O23" s="492">
        <v>116.1</v>
      </c>
      <c r="P23" s="496">
        <v>0.60000000000000009</v>
      </c>
      <c r="Q23" s="496">
        <v>69.66</v>
      </c>
      <c r="R23" s="510">
        <v>3</v>
      </c>
      <c r="S23" s="497">
        <v>116.09999999999998</v>
      </c>
    </row>
    <row r="24" spans="1:19" ht="14.4" customHeight="1" x14ac:dyDescent="0.3">
      <c r="A24" s="491" t="s">
        <v>1555</v>
      </c>
      <c r="B24" s="492" t="s">
        <v>1556</v>
      </c>
      <c r="C24" s="492" t="s">
        <v>465</v>
      </c>
      <c r="D24" s="492" t="s">
        <v>596</v>
      </c>
      <c r="E24" s="492" t="s">
        <v>1557</v>
      </c>
      <c r="F24" s="492" t="s">
        <v>1560</v>
      </c>
      <c r="G24" s="492" t="s">
        <v>1561</v>
      </c>
      <c r="H24" s="496">
        <v>0.30000000000000004</v>
      </c>
      <c r="I24" s="496">
        <v>45.3</v>
      </c>
      <c r="J24" s="492">
        <v>3</v>
      </c>
      <c r="K24" s="492">
        <v>150.99999999999997</v>
      </c>
      <c r="L24" s="496">
        <v>0.1</v>
      </c>
      <c r="M24" s="496">
        <v>15.1</v>
      </c>
      <c r="N24" s="492">
        <v>1</v>
      </c>
      <c r="O24" s="492">
        <v>151</v>
      </c>
      <c r="P24" s="496">
        <v>0.9</v>
      </c>
      <c r="Q24" s="496">
        <v>135.92000000000002</v>
      </c>
      <c r="R24" s="510">
        <v>9.0013245033112597</v>
      </c>
      <c r="S24" s="497">
        <v>151.02222222222224</v>
      </c>
    </row>
    <row r="25" spans="1:19" ht="14.4" customHeight="1" x14ac:dyDescent="0.3">
      <c r="A25" s="491" t="s">
        <v>1555</v>
      </c>
      <c r="B25" s="492" t="s">
        <v>1556</v>
      </c>
      <c r="C25" s="492" t="s">
        <v>465</v>
      </c>
      <c r="D25" s="492" t="s">
        <v>596</v>
      </c>
      <c r="E25" s="492" t="s">
        <v>1557</v>
      </c>
      <c r="F25" s="492" t="s">
        <v>1562</v>
      </c>
      <c r="G25" s="492" t="s">
        <v>1563</v>
      </c>
      <c r="H25" s="496">
        <v>0.2</v>
      </c>
      <c r="I25" s="496">
        <v>50.71</v>
      </c>
      <c r="J25" s="492"/>
      <c r="K25" s="492">
        <v>253.54999999999998</v>
      </c>
      <c r="L25" s="496"/>
      <c r="M25" s="496"/>
      <c r="N25" s="492"/>
      <c r="O25" s="492"/>
      <c r="P25" s="496"/>
      <c r="Q25" s="496"/>
      <c r="R25" s="510"/>
      <c r="S25" s="497"/>
    </row>
    <row r="26" spans="1:19" ht="14.4" customHeight="1" x14ac:dyDescent="0.3">
      <c r="A26" s="491" t="s">
        <v>1555</v>
      </c>
      <c r="B26" s="492" t="s">
        <v>1556</v>
      </c>
      <c r="C26" s="492" t="s">
        <v>465</v>
      </c>
      <c r="D26" s="492" t="s">
        <v>596</v>
      </c>
      <c r="E26" s="492" t="s">
        <v>1557</v>
      </c>
      <c r="F26" s="492" t="s">
        <v>1565</v>
      </c>
      <c r="G26" s="492" t="s">
        <v>511</v>
      </c>
      <c r="H26" s="496"/>
      <c r="I26" s="496"/>
      <c r="J26" s="492"/>
      <c r="K26" s="492"/>
      <c r="L26" s="496"/>
      <c r="M26" s="496"/>
      <c r="N26" s="492"/>
      <c r="O26" s="492"/>
      <c r="P26" s="496">
        <v>0.03</v>
      </c>
      <c r="Q26" s="496">
        <v>3.38</v>
      </c>
      <c r="R26" s="510"/>
      <c r="S26" s="497">
        <v>112.66666666666667</v>
      </c>
    </row>
    <row r="27" spans="1:19" ht="14.4" customHeight="1" x14ac:dyDescent="0.3">
      <c r="A27" s="491" t="s">
        <v>1555</v>
      </c>
      <c r="B27" s="492" t="s">
        <v>1556</v>
      </c>
      <c r="C27" s="492" t="s">
        <v>465</v>
      </c>
      <c r="D27" s="492" t="s">
        <v>596</v>
      </c>
      <c r="E27" s="492" t="s">
        <v>1569</v>
      </c>
      <c r="F27" s="492" t="s">
        <v>1570</v>
      </c>
      <c r="G27" s="492" t="s">
        <v>1571</v>
      </c>
      <c r="H27" s="496">
        <v>1</v>
      </c>
      <c r="I27" s="496">
        <v>74</v>
      </c>
      <c r="J27" s="492"/>
      <c r="K27" s="492">
        <v>74</v>
      </c>
      <c r="L27" s="496"/>
      <c r="M27" s="496"/>
      <c r="N27" s="492"/>
      <c r="O27" s="492"/>
      <c r="P27" s="496"/>
      <c r="Q27" s="496"/>
      <c r="R27" s="510"/>
      <c r="S27" s="497"/>
    </row>
    <row r="28" spans="1:19" ht="14.4" customHeight="1" x14ac:dyDescent="0.3">
      <c r="A28" s="491" t="s">
        <v>1555</v>
      </c>
      <c r="B28" s="492" t="s">
        <v>1556</v>
      </c>
      <c r="C28" s="492" t="s">
        <v>465</v>
      </c>
      <c r="D28" s="492" t="s">
        <v>596</v>
      </c>
      <c r="E28" s="492" t="s">
        <v>1569</v>
      </c>
      <c r="F28" s="492" t="s">
        <v>1572</v>
      </c>
      <c r="G28" s="492" t="s">
        <v>1573</v>
      </c>
      <c r="H28" s="496"/>
      <c r="I28" s="496"/>
      <c r="J28" s="492"/>
      <c r="K28" s="492"/>
      <c r="L28" s="496">
        <v>2</v>
      </c>
      <c r="M28" s="496">
        <v>166</v>
      </c>
      <c r="N28" s="492">
        <v>1</v>
      </c>
      <c r="O28" s="492">
        <v>83</v>
      </c>
      <c r="P28" s="496"/>
      <c r="Q28" s="496"/>
      <c r="R28" s="510"/>
      <c r="S28" s="497"/>
    </row>
    <row r="29" spans="1:19" ht="14.4" customHeight="1" x14ac:dyDescent="0.3">
      <c r="A29" s="491" t="s">
        <v>1555</v>
      </c>
      <c r="B29" s="492" t="s">
        <v>1556</v>
      </c>
      <c r="C29" s="492" t="s">
        <v>465</v>
      </c>
      <c r="D29" s="492" t="s">
        <v>596</v>
      </c>
      <c r="E29" s="492" t="s">
        <v>1569</v>
      </c>
      <c r="F29" s="492" t="s">
        <v>1574</v>
      </c>
      <c r="G29" s="492" t="s">
        <v>1575</v>
      </c>
      <c r="H29" s="496">
        <v>393</v>
      </c>
      <c r="I29" s="496">
        <v>40872</v>
      </c>
      <c r="J29" s="492">
        <v>2.0082547169811322</v>
      </c>
      <c r="K29" s="492">
        <v>104</v>
      </c>
      <c r="L29" s="496">
        <v>192</v>
      </c>
      <c r="M29" s="496">
        <v>20352</v>
      </c>
      <c r="N29" s="492">
        <v>1</v>
      </c>
      <c r="O29" s="492">
        <v>106</v>
      </c>
      <c r="P29" s="496">
        <v>436</v>
      </c>
      <c r="Q29" s="496">
        <v>46216</v>
      </c>
      <c r="R29" s="510">
        <v>2.2708333333333335</v>
      </c>
      <c r="S29" s="497">
        <v>106</v>
      </c>
    </row>
    <row r="30" spans="1:19" ht="14.4" customHeight="1" x14ac:dyDescent="0.3">
      <c r="A30" s="491" t="s">
        <v>1555</v>
      </c>
      <c r="B30" s="492" t="s">
        <v>1556</v>
      </c>
      <c r="C30" s="492" t="s">
        <v>465</v>
      </c>
      <c r="D30" s="492" t="s">
        <v>596</v>
      </c>
      <c r="E30" s="492" t="s">
        <v>1569</v>
      </c>
      <c r="F30" s="492" t="s">
        <v>1576</v>
      </c>
      <c r="G30" s="492" t="s">
        <v>1577</v>
      </c>
      <c r="H30" s="496"/>
      <c r="I30" s="496"/>
      <c r="J30" s="492"/>
      <c r="K30" s="492"/>
      <c r="L30" s="496">
        <v>1</v>
      </c>
      <c r="M30" s="496">
        <v>222</v>
      </c>
      <c r="N30" s="492">
        <v>1</v>
      </c>
      <c r="O30" s="492">
        <v>222</v>
      </c>
      <c r="P30" s="496"/>
      <c r="Q30" s="496"/>
      <c r="R30" s="510"/>
      <c r="S30" s="497"/>
    </row>
    <row r="31" spans="1:19" ht="14.4" customHeight="1" x14ac:dyDescent="0.3">
      <c r="A31" s="491" t="s">
        <v>1555</v>
      </c>
      <c r="B31" s="492" t="s">
        <v>1556</v>
      </c>
      <c r="C31" s="492" t="s">
        <v>465</v>
      </c>
      <c r="D31" s="492" t="s">
        <v>596</v>
      </c>
      <c r="E31" s="492" t="s">
        <v>1569</v>
      </c>
      <c r="F31" s="492" t="s">
        <v>1578</v>
      </c>
      <c r="G31" s="492" t="s">
        <v>1579</v>
      </c>
      <c r="H31" s="496">
        <v>39</v>
      </c>
      <c r="I31" s="496">
        <v>1365</v>
      </c>
      <c r="J31" s="492">
        <v>1.1528716216216217</v>
      </c>
      <c r="K31" s="492">
        <v>35</v>
      </c>
      <c r="L31" s="496">
        <v>32</v>
      </c>
      <c r="M31" s="496">
        <v>1184</v>
      </c>
      <c r="N31" s="492">
        <v>1</v>
      </c>
      <c r="O31" s="492">
        <v>37</v>
      </c>
      <c r="P31" s="496">
        <v>11</v>
      </c>
      <c r="Q31" s="496">
        <v>407</v>
      </c>
      <c r="R31" s="510">
        <v>0.34375</v>
      </c>
      <c r="S31" s="497">
        <v>37</v>
      </c>
    </row>
    <row r="32" spans="1:19" ht="14.4" customHeight="1" x14ac:dyDescent="0.3">
      <c r="A32" s="491" t="s">
        <v>1555</v>
      </c>
      <c r="B32" s="492" t="s">
        <v>1556</v>
      </c>
      <c r="C32" s="492" t="s">
        <v>465</v>
      </c>
      <c r="D32" s="492" t="s">
        <v>596</v>
      </c>
      <c r="E32" s="492" t="s">
        <v>1569</v>
      </c>
      <c r="F32" s="492" t="s">
        <v>1580</v>
      </c>
      <c r="G32" s="492" t="s">
        <v>1581</v>
      </c>
      <c r="H32" s="496">
        <v>1</v>
      </c>
      <c r="I32" s="496">
        <v>5</v>
      </c>
      <c r="J32" s="492"/>
      <c r="K32" s="492">
        <v>5</v>
      </c>
      <c r="L32" s="496"/>
      <c r="M32" s="496"/>
      <c r="N32" s="492"/>
      <c r="O32" s="492"/>
      <c r="P32" s="496"/>
      <c r="Q32" s="496"/>
      <c r="R32" s="510"/>
      <c r="S32" s="497"/>
    </row>
    <row r="33" spans="1:19" ht="14.4" customHeight="1" x14ac:dyDescent="0.3">
      <c r="A33" s="491" t="s">
        <v>1555</v>
      </c>
      <c r="B33" s="492" t="s">
        <v>1556</v>
      </c>
      <c r="C33" s="492" t="s">
        <v>465</v>
      </c>
      <c r="D33" s="492" t="s">
        <v>596</v>
      </c>
      <c r="E33" s="492" t="s">
        <v>1569</v>
      </c>
      <c r="F33" s="492" t="s">
        <v>1582</v>
      </c>
      <c r="G33" s="492" t="s">
        <v>1583</v>
      </c>
      <c r="H33" s="496"/>
      <c r="I33" s="496"/>
      <c r="J33" s="492"/>
      <c r="K33" s="492"/>
      <c r="L33" s="496"/>
      <c r="M33" s="496"/>
      <c r="N33" s="492"/>
      <c r="O33" s="492"/>
      <c r="P33" s="496">
        <v>1</v>
      </c>
      <c r="Q33" s="496">
        <v>5</v>
      </c>
      <c r="R33" s="510"/>
      <c r="S33" s="497">
        <v>5</v>
      </c>
    </row>
    <row r="34" spans="1:19" ht="14.4" customHeight="1" x14ac:dyDescent="0.3">
      <c r="A34" s="491" t="s">
        <v>1555</v>
      </c>
      <c r="B34" s="492" t="s">
        <v>1556</v>
      </c>
      <c r="C34" s="492" t="s">
        <v>465</v>
      </c>
      <c r="D34" s="492" t="s">
        <v>596</v>
      </c>
      <c r="E34" s="492" t="s">
        <v>1569</v>
      </c>
      <c r="F34" s="492" t="s">
        <v>1588</v>
      </c>
      <c r="G34" s="492" t="s">
        <v>1589</v>
      </c>
      <c r="H34" s="496">
        <v>150</v>
      </c>
      <c r="I34" s="496">
        <v>35250</v>
      </c>
      <c r="J34" s="492">
        <v>1.4940239043824701</v>
      </c>
      <c r="K34" s="492">
        <v>235</v>
      </c>
      <c r="L34" s="496">
        <v>94</v>
      </c>
      <c r="M34" s="496">
        <v>23594</v>
      </c>
      <c r="N34" s="492">
        <v>1</v>
      </c>
      <c r="O34" s="492">
        <v>251</v>
      </c>
      <c r="P34" s="496">
        <v>128</v>
      </c>
      <c r="Q34" s="496">
        <v>32128</v>
      </c>
      <c r="R34" s="510">
        <v>1.3617021276595744</v>
      </c>
      <c r="S34" s="497">
        <v>251</v>
      </c>
    </row>
    <row r="35" spans="1:19" ht="14.4" customHeight="1" x14ac:dyDescent="0.3">
      <c r="A35" s="491" t="s">
        <v>1555</v>
      </c>
      <c r="B35" s="492" t="s">
        <v>1556</v>
      </c>
      <c r="C35" s="492" t="s">
        <v>465</v>
      </c>
      <c r="D35" s="492" t="s">
        <v>596</v>
      </c>
      <c r="E35" s="492" t="s">
        <v>1569</v>
      </c>
      <c r="F35" s="492" t="s">
        <v>1590</v>
      </c>
      <c r="G35" s="492" t="s">
        <v>1591</v>
      </c>
      <c r="H35" s="496">
        <v>480</v>
      </c>
      <c r="I35" s="496">
        <v>56640</v>
      </c>
      <c r="J35" s="492">
        <v>1.728937728937729</v>
      </c>
      <c r="K35" s="492">
        <v>118</v>
      </c>
      <c r="L35" s="496">
        <v>260</v>
      </c>
      <c r="M35" s="496">
        <v>32760</v>
      </c>
      <c r="N35" s="492">
        <v>1</v>
      </c>
      <c r="O35" s="492">
        <v>126</v>
      </c>
      <c r="P35" s="496">
        <v>548</v>
      </c>
      <c r="Q35" s="496">
        <v>69048</v>
      </c>
      <c r="R35" s="510">
        <v>2.1076923076923078</v>
      </c>
      <c r="S35" s="497">
        <v>126</v>
      </c>
    </row>
    <row r="36" spans="1:19" ht="14.4" customHeight="1" x14ac:dyDescent="0.3">
      <c r="A36" s="491" t="s">
        <v>1555</v>
      </c>
      <c r="B36" s="492" t="s">
        <v>1556</v>
      </c>
      <c r="C36" s="492" t="s">
        <v>465</v>
      </c>
      <c r="D36" s="492" t="s">
        <v>596</v>
      </c>
      <c r="E36" s="492" t="s">
        <v>1569</v>
      </c>
      <c r="F36" s="492" t="s">
        <v>1594</v>
      </c>
      <c r="G36" s="492" t="s">
        <v>1595</v>
      </c>
      <c r="H36" s="496"/>
      <c r="I36" s="496"/>
      <c r="J36" s="492"/>
      <c r="K36" s="492"/>
      <c r="L36" s="496"/>
      <c r="M36" s="496"/>
      <c r="N36" s="492"/>
      <c r="O36" s="492"/>
      <c r="P36" s="496">
        <v>3</v>
      </c>
      <c r="Q36" s="496">
        <v>1503</v>
      </c>
      <c r="R36" s="510"/>
      <c r="S36" s="497">
        <v>501</v>
      </c>
    </row>
    <row r="37" spans="1:19" ht="14.4" customHeight="1" x14ac:dyDescent="0.3">
      <c r="A37" s="491" t="s">
        <v>1555</v>
      </c>
      <c r="B37" s="492" t="s">
        <v>1556</v>
      </c>
      <c r="C37" s="492" t="s">
        <v>465</v>
      </c>
      <c r="D37" s="492" t="s">
        <v>596</v>
      </c>
      <c r="E37" s="492" t="s">
        <v>1569</v>
      </c>
      <c r="F37" s="492" t="s">
        <v>1596</v>
      </c>
      <c r="G37" s="492" t="s">
        <v>1597</v>
      </c>
      <c r="H37" s="496">
        <v>4</v>
      </c>
      <c r="I37" s="496">
        <v>2664</v>
      </c>
      <c r="J37" s="492">
        <v>3.9234167893961707</v>
      </c>
      <c r="K37" s="492">
        <v>666</v>
      </c>
      <c r="L37" s="496">
        <v>1</v>
      </c>
      <c r="M37" s="496">
        <v>679</v>
      </c>
      <c r="N37" s="492">
        <v>1</v>
      </c>
      <c r="O37" s="492">
        <v>679</v>
      </c>
      <c r="P37" s="496">
        <v>5</v>
      </c>
      <c r="Q37" s="496">
        <v>3395</v>
      </c>
      <c r="R37" s="510">
        <v>5</v>
      </c>
      <c r="S37" s="497">
        <v>679</v>
      </c>
    </row>
    <row r="38" spans="1:19" ht="14.4" customHeight="1" x14ac:dyDescent="0.3">
      <c r="A38" s="491" t="s">
        <v>1555</v>
      </c>
      <c r="B38" s="492" t="s">
        <v>1556</v>
      </c>
      <c r="C38" s="492" t="s">
        <v>465</v>
      </c>
      <c r="D38" s="492" t="s">
        <v>596</v>
      </c>
      <c r="E38" s="492" t="s">
        <v>1569</v>
      </c>
      <c r="F38" s="492" t="s">
        <v>1598</v>
      </c>
      <c r="G38" s="492" t="s">
        <v>1599</v>
      </c>
      <c r="H38" s="496"/>
      <c r="I38" s="496"/>
      <c r="J38" s="492"/>
      <c r="K38" s="492"/>
      <c r="L38" s="496"/>
      <c r="M38" s="496"/>
      <c r="N38" s="492"/>
      <c r="O38" s="492"/>
      <c r="P38" s="496">
        <v>2</v>
      </c>
      <c r="Q38" s="496">
        <v>2064</v>
      </c>
      <c r="R38" s="510"/>
      <c r="S38" s="497">
        <v>1032</v>
      </c>
    </row>
    <row r="39" spans="1:19" ht="14.4" customHeight="1" x14ac:dyDescent="0.3">
      <c r="A39" s="491" t="s">
        <v>1555</v>
      </c>
      <c r="B39" s="492" t="s">
        <v>1556</v>
      </c>
      <c r="C39" s="492" t="s">
        <v>465</v>
      </c>
      <c r="D39" s="492" t="s">
        <v>596</v>
      </c>
      <c r="E39" s="492" t="s">
        <v>1569</v>
      </c>
      <c r="F39" s="492" t="s">
        <v>1600</v>
      </c>
      <c r="G39" s="492" t="s">
        <v>1601</v>
      </c>
      <c r="H39" s="496">
        <v>3</v>
      </c>
      <c r="I39" s="496">
        <v>471</v>
      </c>
      <c r="J39" s="492"/>
      <c r="K39" s="492">
        <v>157</v>
      </c>
      <c r="L39" s="496"/>
      <c r="M39" s="496"/>
      <c r="N39" s="492"/>
      <c r="O39" s="492"/>
      <c r="P39" s="496"/>
      <c r="Q39" s="496"/>
      <c r="R39" s="510"/>
      <c r="S39" s="497"/>
    </row>
    <row r="40" spans="1:19" ht="14.4" customHeight="1" x14ac:dyDescent="0.3">
      <c r="A40" s="491" t="s">
        <v>1555</v>
      </c>
      <c r="B40" s="492" t="s">
        <v>1556</v>
      </c>
      <c r="C40" s="492" t="s">
        <v>465</v>
      </c>
      <c r="D40" s="492" t="s">
        <v>596</v>
      </c>
      <c r="E40" s="492" t="s">
        <v>1569</v>
      </c>
      <c r="F40" s="492" t="s">
        <v>1604</v>
      </c>
      <c r="G40" s="492" t="s">
        <v>1605</v>
      </c>
      <c r="H40" s="496"/>
      <c r="I40" s="496"/>
      <c r="J40" s="492"/>
      <c r="K40" s="492"/>
      <c r="L40" s="496">
        <v>87</v>
      </c>
      <c r="M40" s="496">
        <v>2900</v>
      </c>
      <c r="N40" s="492">
        <v>1</v>
      </c>
      <c r="O40" s="492">
        <v>33.333333333333336</v>
      </c>
      <c r="P40" s="496">
        <v>583</v>
      </c>
      <c r="Q40" s="496">
        <v>19433.340000000004</v>
      </c>
      <c r="R40" s="510">
        <v>6.7011517241379321</v>
      </c>
      <c r="S40" s="497">
        <v>33.333344768439112</v>
      </c>
    </row>
    <row r="41" spans="1:19" ht="14.4" customHeight="1" x14ac:dyDescent="0.3">
      <c r="A41" s="491" t="s">
        <v>1555</v>
      </c>
      <c r="B41" s="492" t="s">
        <v>1556</v>
      </c>
      <c r="C41" s="492" t="s">
        <v>465</v>
      </c>
      <c r="D41" s="492" t="s">
        <v>596</v>
      </c>
      <c r="E41" s="492" t="s">
        <v>1569</v>
      </c>
      <c r="F41" s="492" t="s">
        <v>1606</v>
      </c>
      <c r="G41" s="492" t="s">
        <v>1607</v>
      </c>
      <c r="H41" s="496">
        <v>24</v>
      </c>
      <c r="I41" s="496">
        <v>2592</v>
      </c>
      <c r="J41" s="492"/>
      <c r="K41" s="492">
        <v>108</v>
      </c>
      <c r="L41" s="496"/>
      <c r="M41" s="496"/>
      <c r="N41" s="492"/>
      <c r="O41" s="492"/>
      <c r="P41" s="496"/>
      <c r="Q41" s="496"/>
      <c r="R41" s="510"/>
      <c r="S41" s="497"/>
    </row>
    <row r="42" spans="1:19" ht="14.4" customHeight="1" x14ac:dyDescent="0.3">
      <c r="A42" s="491" t="s">
        <v>1555</v>
      </c>
      <c r="B42" s="492" t="s">
        <v>1556</v>
      </c>
      <c r="C42" s="492" t="s">
        <v>465</v>
      </c>
      <c r="D42" s="492" t="s">
        <v>596</v>
      </c>
      <c r="E42" s="492" t="s">
        <v>1569</v>
      </c>
      <c r="F42" s="492" t="s">
        <v>1610</v>
      </c>
      <c r="G42" s="492" t="s">
        <v>1611</v>
      </c>
      <c r="H42" s="496">
        <v>6</v>
      </c>
      <c r="I42" s="496">
        <v>492</v>
      </c>
      <c r="J42" s="492">
        <v>5.7209302325581399</v>
      </c>
      <c r="K42" s="492">
        <v>82</v>
      </c>
      <c r="L42" s="496">
        <v>1</v>
      </c>
      <c r="M42" s="496">
        <v>86</v>
      </c>
      <c r="N42" s="492">
        <v>1</v>
      </c>
      <c r="O42" s="492">
        <v>86</v>
      </c>
      <c r="P42" s="496">
        <v>10</v>
      </c>
      <c r="Q42" s="496">
        <v>860</v>
      </c>
      <c r="R42" s="510">
        <v>10</v>
      </c>
      <c r="S42" s="497">
        <v>86</v>
      </c>
    </row>
    <row r="43" spans="1:19" ht="14.4" customHeight="1" x14ac:dyDescent="0.3">
      <c r="A43" s="491" t="s">
        <v>1555</v>
      </c>
      <c r="B43" s="492" t="s">
        <v>1556</v>
      </c>
      <c r="C43" s="492" t="s">
        <v>465</v>
      </c>
      <c r="D43" s="492" t="s">
        <v>596</v>
      </c>
      <c r="E43" s="492" t="s">
        <v>1569</v>
      </c>
      <c r="F43" s="492" t="s">
        <v>1612</v>
      </c>
      <c r="G43" s="492" t="s">
        <v>1613</v>
      </c>
      <c r="H43" s="496">
        <v>2</v>
      </c>
      <c r="I43" s="496">
        <v>62</v>
      </c>
      <c r="J43" s="492">
        <v>0.96875</v>
      </c>
      <c r="K43" s="492">
        <v>31</v>
      </c>
      <c r="L43" s="496">
        <v>2</v>
      </c>
      <c r="M43" s="496">
        <v>64</v>
      </c>
      <c r="N43" s="492">
        <v>1</v>
      </c>
      <c r="O43" s="492">
        <v>32</v>
      </c>
      <c r="P43" s="496">
        <v>1</v>
      </c>
      <c r="Q43" s="496">
        <v>32</v>
      </c>
      <c r="R43" s="510">
        <v>0.5</v>
      </c>
      <c r="S43" s="497">
        <v>32</v>
      </c>
    </row>
    <row r="44" spans="1:19" ht="14.4" customHeight="1" x14ac:dyDescent="0.3">
      <c r="A44" s="491" t="s">
        <v>1555</v>
      </c>
      <c r="B44" s="492" t="s">
        <v>1556</v>
      </c>
      <c r="C44" s="492" t="s">
        <v>465</v>
      </c>
      <c r="D44" s="492" t="s">
        <v>596</v>
      </c>
      <c r="E44" s="492" t="s">
        <v>1569</v>
      </c>
      <c r="F44" s="492" t="s">
        <v>1614</v>
      </c>
      <c r="G44" s="492" t="s">
        <v>1615</v>
      </c>
      <c r="H44" s="496">
        <v>2</v>
      </c>
      <c r="I44" s="496">
        <v>0</v>
      </c>
      <c r="J44" s="492"/>
      <c r="K44" s="492">
        <v>0</v>
      </c>
      <c r="L44" s="496"/>
      <c r="M44" s="496"/>
      <c r="N44" s="492"/>
      <c r="O44" s="492"/>
      <c r="P44" s="496"/>
      <c r="Q44" s="496"/>
      <c r="R44" s="510"/>
      <c r="S44" s="497"/>
    </row>
    <row r="45" spans="1:19" ht="14.4" customHeight="1" x14ac:dyDescent="0.3">
      <c r="A45" s="491" t="s">
        <v>1555</v>
      </c>
      <c r="B45" s="492" t="s">
        <v>1556</v>
      </c>
      <c r="C45" s="492" t="s">
        <v>465</v>
      </c>
      <c r="D45" s="492" t="s">
        <v>596</v>
      </c>
      <c r="E45" s="492" t="s">
        <v>1569</v>
      </c>
      <c r="F45" s="492" t="s">
        <v>1616</v>
      </c>
      <c r="G45" s="492" t="s">
        <v>1617</v>
      </c>
      <c r="H45" s="496">
        <v>3</v>
      </c>
      <c r="I45" s="496">
        <v>1476</v>
      </c>
      <c r="J45" s="492">
        <v>0.41753889674681754</v>
      </c>
      <c r="K45" s="492">
        <v>492</v>
      </c>
      <c r="L45" s="496">
        <v>7</v>
      </c>
      <c r="M45" s="496">
        <v>3535</v>
      </c>
      <c r="N45" s="492">
        <v>1</v>
      </c>
      <c r="O45" s="492">
        <v>505</v>
      </c>
      <c r="P45" s="496">
        <v>10</v>
      </c>
      <c r="Q45" s="496">
        <v>15280</v>
      </c>
      <c r="R45" s="510">
        <v>4.3224893917963225</v>
      </c>
      <c r="S45" s="497">
        <v>1528</v>
      </c>
    </row>
    <row r="46" spans="1:19" ht="14.4" customHeight="1" x14ac:dyDescent="0.3">
      <c r="A46" s="491" t="s">
        <v>1555</v>
      </c>
      <c r="B46" s="492" t="s">
        <v>1556</v>
      </c>
      <c r="C46" s="492" t="s">
        <v>465</v>
      </c>
      <c r="D46" s="492" t="s">
        <v>596</v>
      </c>
      <c r="E46" s="492" t="s">
        <v>1569</v>
      </c>
      <c r="F46" s="492" t="s">
        <v>1620</v>
      </c>
      <c r="G46" s="492" t="s">
        <v>1621</v>
      </c>
      <c r="H46" s="496">
        <v>3</v>
      </c>
      <c r="I46" s="496">
        <v>210</v>
      </c>
      <c r="J46" s="492">
        <v>2.8378378378378377</v>
      </c>
      <c r="K46" s="492">
        <v>70</v>
      </c>
      <c r="L46" s="496">
        <v>1</v>
      </c>
      <c r="M46" s="496">
        <v>74</v>
      </c>
      <c r="N46" s="492">
        <v>1</v>
      </c>
      <c r="O46" s="492">
        <v>74</v>
      </c>
      <c r="P46" s="496">
        <v>3</v>
      </c>
      <c r="Q46" s="496">
        <v>222</v>
      </c>
      <c r="R46" s="510">
        <v>3</v>
      </c>
      <c r="S46" s="497">
        <v>74</v>
      </c>
    </row>
    <row r="47" spans="1:19" ht="14.4" customHeight="1" x14ac:dyDescent="0.3">
      <c r="A47" s="491" t="s">
        <v>1555</v>
      </c>
      <c r="B47" s="492" t="s">
        <v>1556</v>
      </c>
      <c r="C47" s="492" t="s">
        <v>465</v>
      </c>
      <c r="D47" s="492" t="s">
        <v>596</v>
      </c>
      <c r="E47" s="492" t="s">
        <v>1569</v>
      </c>
      <c r="F47" s="492" t="s">
        <v>1625</v>
      </c>
      <c r="G47" s="492" t="s">
        <v>1626</v>
      </c>
      <c r="H47" s="496"/>
      <c r="I47" s="496"/>
      <c r="J47" s="492"/>
      <c r="K47" s="492"/>
      <c r="L47" s="496">
        <v>1</v>
      </c>
      <c r="M47" s="496">
        <v>599</v>
      </c>
      <c r="N47" s="492">
        <v>1</v>
      </c>
      <c r="O47" s="492">
        <v>599</v>
      </c>
      <c r="P47" s="496"/>
      <c r="Q47" s="496"/>
      <c r="R47" s="510"/>
      <c r="S47" s="497"/>
    </row>
    <row r="48" spans="1:19" ht="14.4" customHeight="1" x14ac:dyDescent="0.3">
      <c r="A48" s="491" t="s">
        <v>1555</v>
      </c>
      <c r="B48" s="492" t="s">
        <v>1556</v>
      </c>
      <c r="C48" s="492" t="s">
        <v>465</v>
      </c>
      <c r="D48" s="492" t="s">
        <v>596</v>
      </c>
      <c r="E48" s="492" t="s">
        <v>1569</v>
      </c>
      <c r="F48" s="492" t="s">
        <v>1627</v>
      </c>
      <c r="G48" s="492" t="s">
        <v>1628</v>
      </c>
      <c r="H48" s="496">
        <v>1</v>
      </c>
      <c r="I48" s="496">
        <v>436</v>
      </c>
      <c r="J48" s="492"/>
      <c r="K48" s="492">
        <v>436</v>
      </c>
      <c r="L48" s="496"/>
      <c r="M48" s="496"/>
      <c r="N48" s="492"/>
      <c r="O48" s="492"/>
      <c r="P48" s="496">
        <v>1</v>
      </c>
      <c r="Q48" s="496">
        <v>445</v>
      </c>
      <c r="R48" s="510"/>
      <c r="S48" s="497">
        <v>445</v>
      </c>
    </row>
    <row r="49" spans="1:19" ht="14.4" customHeight="1" x14ac:dyDescent="0.3">
      <c r="A49" s="491" t="s">
        <v>1555</v>
      </c>
      <c r="B49" s="492" t="s">
        <v>1556</v>
      </c>
      <c r="C49" s="492" t="s">
        <v>465</v>
      </c>
      <c r="D49" s="492" t="s">
        <v>596</v>
      </c>
      <c r="E49" s="492" t="s">
        <v>1569</v>
      </c>
      <c r="F49" s="492" t="s">
        <v>1641</v>
      </c>
      <c r="G49" s="492" t="s">
        <v>1642</v>
      </c>
      <c r="H49" s="496">
        <v>1</v>
      </c>
      <c r="I49" s="496">
        <v>179</v>
      </c>
      <c r="J49" s="492"/>
      <c r="K49" s="492">
        <v>179</v>
      </c>
      <c r="L49" s="496"/>
      <c r="M49" s="496"/>
      <c r="N49" s="492"/>
      <c r="O49" s="492"/>
      <c r="P49" s="496"/>
      <c r="Q49" s="496"/>
      <c r="R49" s="510"/>
      <c r="S49" s="497"/>
    </row>
    <row r="50" spans="1:19" ht="14.4" customHeight="1" x14ac:dyDescent="0.3">
      <c r="A50" s="491" t="s">
        <v>1555</v>
      </c>
      <c r="B50" s="492" t="s">
        <v>1556</v>
      </c>
      <c r="C50" s="492" t="s">
        <v>465</v>
      </c>
      <c r="D50" s="492" t="s">
        <v>596</v>
      </c>
      <c r="E50" s="492" t="s">
        <v>1569</v>
      </c>
      <c r="F50" s="492" t="s">
        <v>1645</v>
      </c>
      <c r="G50" s="492" t="s">
        <v>1646</v>
      </c>
      <c r="H50" s="496">
        <v>13</v>
      </c>
      <c r="I50" s="496">
        <v>1573</v>
      </c>
      <c r="J50" s="492">
        <v>0.7522716403634625</v>
      </c>
      <c r="K50" s="492">
        <v>121</v>
      </c>
      <c r="L50" s="496">
        <v>17</v>
      </c>
      <c r="M50" s="496">
        <v>2091</v>
      </c>
      <c r="N50" s="492">
        <v>1</v>
      </c>
      <c r="O50" s="492">
        <v>123</v>
      </c>
      <c r="P50" s="496">
        <v>10</v>
      </c>
      <c r="Q50" s="496">
        <v>1350</v>
      </c>
      <c r="R50" s="510">
        <v>0.64562410329985653</v>
      </c>
      <c r="S50" s="497">
        <v>135</v>
      </c>
    </row>
    <row r="51" spans="1:19" ht="14.4" customHeight="1" x14ac:dyDescent="0.3">
      <c r="A51" s="491" t="s">
        <v>1555</v>
      </c>
      <c r="B51" s="492" t="s">
        <v>1556</v>
      </c>
      <c r="C51" s="492" t="s">
        <v>465</v>
      </c>
      <c r="D51" s="492" t="s">
        <v>596</v>
      </c>
      <c r="E51" s="492" t="s">
        <v>1569</v>
      </c>
      <c r="F51" s="492" t="s">
        <v>1647</v>
      </c>
      <c r="G51" s="492" t="s">
        <v>1648</v>
      </c>
      <c r="H51" s="496">
        <v>25</v>
      </c>
      <c r="I51" s="496">
        <v>8900</v>
      </c>
      <c r="J51" s="492">
        <v>2.4450549450549453</v>
      </c>
      <c r="K51" s="492">
        <v>356</v>
      </c>
      <c r="L51" s="496">
        <v>10</v>
      </c>
      <c r="M51" s="496">
        <v>3640</v>
      </c>
      <c r="N51" s="492">
        <v>1</v>
      </c>
      <c r="O51" s="492">
        <v>364</v>
      </c>
      <c r="P51" s="496">
        <v>36</v>
      </c>
      <c r="Q51" s="496">
        <v>14040</v>
      </c>
      <c r="R51" s="510">
        <v>3.8571428571428572</v>
      </c>
      <c r="S51" s="497">
        <v>390</v>
      </c>
    </row>
    <row r="52" spans="1:19" ht="14.4" customHeight="1" x14ac:dyDescent="0.3">
      <c r="A52" s="491" t="s">
        <v>1555</v>
      </c>
      <c r="B52" s="492" t="s">
        <v>1556</v>
      </c>
      <c r="C52" s="492" t="s">
        <v>465</v>
      </c>
      <c r="D52" s="492" t="s">
        <v>596</v>
      </c>
      <c r="E52" s="492" t="s">
        <v>1569</v>
      </c>
      <c r="F52" s="492" t="s">
        <v>1651</v>
      </c>
      <c r="G52" s="492" t="s">
        <v>1652</v>
      </c>
      <c r="H52" s="496"/>
      <c r="I52" s="496"/>
      <c r="J52" s="492"/>
      <c r="K52" s="492"/>
      <c r="L52" s="496"/>
      <c r="M52" s="496"/>
      <c r="N52" s="492"/>
      <c r="O52" s="492"/>
      <c r="P52" s="496">
        <v>1</v>
      </c>
      <c r="Q52" s="496">
        <v>120</v>
      </c>
      <c r="R52" s="510"/>
      <c r="S52" s="497">
        <v>120</v>
      </c>
    </row>
    <row r="53" spans="1:19" ht="14.4" customHeight="1" x14ac:dyDescent="0.3">
      <c r="A53" s="491" t="s">
        <v>1555</v>
      </c>
      <c r="B53" s="492" t="s">
        <v>1556</v>
      </c>
      <c r="C53" s="492" t="s">
        <v>465</v>
      </c>
      <c r="D53" s="492" t="s">
        <v>596</v>
      </c>
      <c r="E53" s="492" t="s">
        <v>1569</v>
      </c>
      <c r="F53" s="492" t="s">
        <v>1653</v>
      </c>
      <c r="G53" s="492" t="s">
        <v>1654</v>
      </c>
      <c r="H53" s="496"/>
      <c r="I53" s="496"/>
      <c r="J53" s="492"/>
      <c r="K53" s="492"/>
      <c r="L53" s="496"/>
      <c r="M53" s="496"/>
      <c r="N53" s="492"/>
      <c r="O53" s="492"/>
      <c r="P53" s="496">
        <v>3</v>
      </c>
      <c r="Q53" s="496">
        <v>1347</v>
      </c>
      <c r="R53" s="510"/>
      <c r="S53" s="497">
        <v>449</v>
      </c>
    </row>
    <row r="54" spans="1:19" ht="14.4" customHeight="1" x14ac:dyDescent="0.3">
      <c r="A54" s="491" t="s">
        <v>1555</v>
      </c>
      <c r="B54" s="492" t="s">
        <v>1556</v>
      </c>
      <c r="C54" s="492" t="s">
        <v>465</v>
      </c>
      <c r="D54" s="492" t="s">
        <v>596</v>
      </c>
      <c r="E54" s="492" t="s">
        <v>1569</v>
      </c>
      <c r="F54" s="492" t="s">
        <v>1655</v>
      </c>
      <c r="G54" s="492" t="s">
        <v>1656</v>
      </c>
      <c r="H54" s="496">
        <v>1</v>
      </c>
      <c r="I54" s="496">
        <v>243</v>
      </c>
      <c r="J54" s="492"/>
      <c r="K54" s="492">
        <v>243</v>
      </c>
      <c r="L54" s="496"/>
      <c r="M54" s="496"/>
      <c r="N54" s="492"/>
      <c r="O54" s="492"/>
      <c r="P54" s="496">
        <v>1</v>
      </c>
      <c r="Q54" s="496">
        <v>310</v>
      </c>
      <c r="R54" s="510"/>
      <c r="S54" s="497">
        <v>310</v>
      </c>
    </row>
    <row r="55" spans="1:19" ht="14.4" customHeight="1" x14ac:dyDescent="0.3">
      <c r="A55" s="491" t="s">
        <v>1555</v>
      </c>
      <c r="B55" s="492" t="s">
        <v>1556</v>
      </c>
      <c r="C55" s="492" t="s">
        <v>465</v>
      </c>
      <c r="D55" s="492" t="s">
        <v>596</v>
      </c>
      <c r="E55" s="492" t="s">
        <v>1569</v>
      </c>
      <c r="F55" s="492" t="s">
        <v>1663</v>
      </c>
      <c r="G55" s="492" t="s">
        <v>1664</v>
      </c>
      <c r="H55" s="496">
        <v>1</v>
      </c>
      <c r="I55" s="496">
        <v>815</v>
      </c>
      <c r="J55" s="492"/>
      <c r="K55" s="492">
        <v>815</v>
      </c>
      <c r="L55" s="496"/>
      <c r="M55" s="496"/>
      <c r="N55" s="492"/>
      <c r="O55" s="492"/>
      <c r="P55" s="496">
        <v>1</v>
      </c>
      <c r="Q55" s="496">
        <v>840</v>
      </c>
      <c r="R55" s="510"/>
      <c r="S55" s="497">
        <v>840</v>
      </c>
    </row>
    <row r="56" spans="1:19" ht="14.4" customHeight="1" x14ac:dyDescent="0.3">
      <c r="A56" s="491" t="s">
        <v>1555</v>
      </c>
      <c r="B56" s="492" t="s">
        <v>1556</v>
      </c>
      <c r="C56" s="492" t="s">
        <v>465</v>
      </c>
      <c r="D56" s="492" t="s">
        <v>596</v>
      </c>
      <c r="E56" s="492" t="s">
        <v>1569</v>
      </c>
      <c r="F56" s="492" t="s">
        <v>1665</v>
      </c>
      <c r="G56" s="492" t="s">
        <v>1666</v>
      </c>
      <c r="H56" s="496">
        <v>5</v>
      </c>
      <c r="I56" s="496">
        <v>4310</v>
      </c>
      <c r="J56" s="492">
        <v>1.6381603952869632</v>
      </c>
      <c r="K56" s="492">
        <v>862</v>
      </c>
      <c r="L56" s="496">
        <v>3</v>
      </c>
      <c r="M56" s="496">
        <v>2631</v>
      </c>
      <c r="N56" s="492">
        <v>1</v>
      </c>
      <c r="O56" s="492">
        <v>877</v>
      </c>
      <c r="P56" s="496">
        <v>5</v>
      </c>
      <c r="Q56" s="496">
        <v>7110</v>
      </c>
      <c r="R56" s="510">
        <v>2.7023945267958953</v>
      </c>
      <c r="S56" s="497">
        <v>1422</v>
      </c>
    </row>
    <row r="57" spans="1:19" ht="14.4" customHeight="1" x14ac:dyDescent="0.3">
      <c r="A57" s="491" t="s">
        <v>1555</v>
      </c>
      <c r="B57" s="492" t="s">
        <v>1556</v>
      </c>
      <c r="C57" s="492" t="s">
        <v>465</v>
      </c>
      <c r="D57" s="492" t="s">
        <v>596</v>
      </c>
      <c r="E57" s="492" t="s">
        <v>1569</v>
      </c>
      <c r="F57" s="492" t="s">
        <v>1669</v>
      </c>
      <c r="G57" s="492" t="s">
        <v>1670</v>
      </c>
      <c r="H57" s="496"/>
      <c r="I57" s="496"/>
      <c r="J57" s="492"/>
      <c r="K57" s="492"/>
      <c r="L57" s="496">
        <v>1</v>
      </c>
      <c r="M57" s="496">
        <v>67</v>
      </c>
      <c r="N57" s="492">
        <v>1</v>
      </c>
      <c r="O57" s="492">
        <v>67</v>
      </c>
      <c r="P57" s="496">
        <v>2</v>
      </c>
      <c r="Q57" s="496">
        <v>502</v>
      </c>
      <c r="R57" s="510">
        <v>7.4925373134328357</v>
      </c>
      <c r="S57" s="497">
        <v>251</v>
      </c>
    </row>
    <row r="58" spans="1:19" ht="14.4" customHeight="1" x14ac:dyDescent="0.3">
      <c r="A58" s="491" t="s">
        <v>1555</v>
      </c>
      <c r="B58" s="492" t="s">
        <v>1556</v>
      </c>
      <c r="C58" s="492" t="s">
        <v>465</v>
      </c>
      <c r="D58" s="492" t="s">
        <v>597</v>
      </c>
      <c r="E58" s="492" t="s">
        <v>1569</v>
      </c>
      <c r="F58" s="492" t="s">
        <v>1574</v>
      </c>
      <c r="G58" s="492" t="s">
        <v>1575</v>
      </c>
      <c r="H58" s="496"/>
      <c r="I58" s="496"/>
      <c r="J58" s="492"/>
      <c r="K58" s="492"/>
      <c r="L58" s="496"/>
      <c r="M58" s="496"/>
      <c r="N58" s="492"/>
      <c r="O58" s="492"/>
      <c r="P58" s="496">
        <v>90</v>
      </c>
      <c r="Q58" s="496">
        <v>9540</v>
      </c>
      <c r="R58" s="510"/>
      <c r="S58" s="497">
        <v>106</v>
      </c>
    </row>
    <row r="59" spans="1:19" ht="14.4" customHeight="1" x14ac:dyDescent="0.3">
      <c r="A59" s="491" t="s">
        <v>1555</v>
      </c>
      <c r="B59" s="492" t="s">
        <v>1556</v>
      </c>
      <c r="C59" s="492" t="s">
        <v>465</v>
      </c>
      <c r="D59" s="492" t="s">
        <v>597</v>
      </c>
      <c r="E59" s="492" t="s">
        <v>1569</v>
      </c>
      <c r="F59" s="492" t="s">
        <v>1578</v>
      </c>
      <c r="G59" s="492" t="s">
        <v>1579</v>
      </c>
      <c r="H59" s="496"/>
      <c r="I59" s="496"/>
      <c r="J59" s="492"/>
      <c r="K59" s="492"/>
      <c r="L59" s="496"/>
      <c r="M59" s="496"/>
      <c r="N59" s="492"/>
      <c r="O59" s="492"/>
      <c r="P59" s="496">
        <v>1</v>
      </c>
      <c r="Q59" s="496">
        <v>37</v>
      </c>
      <c r="R59" s="510"/>
      <c r="S59" s="497">
        <v>37</v>
      </c>
    </row>
    <row r="60" spans="1:19" ht="14.4" customHeight="1" x14ac:dyDescent="0.3">
      <c r="A60" s="491" t="s">
        <v>1555</v>
      </c>
      <c r="B60" s="492" t="s">
        <v>1556</v>
      </c>
      <c r="C60" s="492" t="s">
        <v>465</v>
      </c>
      <c r="D60" s="492" t="s">
        <v>597</v>
      </c>
      <c r="E60" s="492" t="s">
        <v>1569</v>
      </c>
      <c r="F60" s="492" t="s">
        <v>1580</v>
      </c>
      <c r="G60" s="492" t="s">
        <v>1581</v>
      </c>
      <c r="H60" s="496"/>
      <c r="I60" s="496"/>
      <c r="J60" s="492"/>
      <c r="K60" s="492"/>
      <c r="L60" s="496"/>
      <c r="M60" s="496"/>
      <c r="N60" s="492"/>
      <c r="O60" s="492"/>
      <c r="P60" s="496">
        <v>1</v>
      </c>
      <c r="Q60" s="496">
        <v>5</v>
      </c>
      <c r="R60" s="510"/>
      <c r="S60" s="497">
        <v>5</v>
      </c>
    </row>
    <row r="61" spans="1:19" ht="14.4" customHeight="1" x14ac:dyDescent="0.3">
      <c r="A61" s="491" t="s">
        <v>1555</v>
      </c>
      <c r="B61" s="492" t="s">
        <v>1556</v>
      </c>
      <c r="C61" s="492" t="s">
        <v>465</v>
      </c>
      <c r="D61" s="492" t="s">
        <v>597</v>
      </c>
      <c r="E61" s="492" t="s">
        <v>1569</v>
      </c>
      <c r="F61" s="492" t="s">
        <v>1588</v>
      </c>
      <c r="G61" s="492" t="s">
        <v>1589</v>
      </c>
      <c r="H61" s="496"/>
      <c r="I61" s="496"/>
      <c r="J61" s="492"/>
      <c r="K61" s="492"/>
      <c r="L61" s="496"/>
      <c r="M61" s="496"/>
      <c r="N61" s="492"/>
      <c r="O61" s="492"/>
      <c r="P61" s="496">
        <v>62</v>
      </c>
      <c r="Q61" s="496">
        <v>15562</v>
      </c>
      <c r="R61" s="510"/>
      <c r="S61" s="497">
        <v>251</v>
      </c>
    </row>
    <row r="62" spans="1:19" ht="14.4" customHeight="1" x14ac:dyDescent="0.3">
      <c r="A62" s="491" t="s">
        <v>1555</v>
      </c>
      <c r="B62" s="492" t="s">
        <v>1556</v>
      </c>
      <c r="C62" s="492" t="s">
        <v>465</v>
      </c>
      <c r="D62" s="492" t="s">
        <v>597</v>
      </c>
      <c r="E62" s="492" t="s">
        <v>1569</v>
      </c>
      <c r="F62" s="492" t="s">
        <v>1590</v>
      </c>
      <c r="G62" s="492" t="s">
        <v>1591</v>
      </c>
      <c r="H62" s="496"/>
      <c r="I62" s="496"/>
      <c r="J62" s="492"/>
      <c r="K62" s="492"/>
      <c r="L62" s="496"/>
      <c r="M62" s="496"/>
      <c r="N62" s="492"/>
      <c r="O62" s="492"/>
      <c r="P62" s="496">
        <v>182</v>
      </c>
      <c r="Q62" s="496">
        <v>22932</v>
      </c>
      <c r="R62" s="510"/>
      <c r="S62" s="497">
        <v>126</v>
      </c>
    </row>
    <row r="63" spans="1:19" ht="14.4" customHeight="1" x14ac:dyDescent="0.3">
      <c r="A63" s="491" t="s">
        <v>1555</v>
      </c>
      <c r="B63" s="492" t="s">
        <v>1556</v>
      </c>
      <c r="C63" s="492" t="s">
        <v>465</v>
      </c>
      <c r="D63" s="492" t="s">
        <v>597</v>
      </c>
      <c r="E63" s="492" t="s">
        <v>1569</v>
      </c>
      <c r="F63" s="492" t="s">
        <v>1604</v>
      </c>
      <c r="G63" s="492" t="s">
        <v>1605</v>
      </c>
      <c r="H63" s="496"/>
      <c r="I63" s="496"/>
      <c r="J63" s="492"/>
      <c r="K63" s="492"/>
      <c r="L63" s="496"/>
      <c r="M63" s="496"/>
      <c r="N63" s="492"/>
      <c r="O63" s="492"/>
      <c r="P63" s="496">
        <v>220</v>
      </c>
      <c r="Q63" s="496">
        <v>7333.34</v>
      </c>
      <c r="R63" s="510"/>
      <c r="S63" s="497">
        <v>33.333363636363636</v>
      </c>
    </row>
    <row r="64" spans="1:19" ht="14.4" customHeight="1" x14ac:dyDescent="0.3">
      <c r="A64" s="491" t="s">
        <v>1555</v>
      </c>
      <c r="B64" s="492" t="s">
        <v>1556</v>
      </c>
      <c r="C64" s="492" t="s">
        <v>465</v>
      </c>
      <c r="D64" s="492" t="s">
        <v>597</v>
      </c>
      <c r="E64" s="492" t="s">
        <v>1569</v>
      </c>
      <c r="F64" s="492" t="s">
        <v>1606</v>
      </c>
      <c r="G64" s="492" t="s">
        <v>1607</v>
      </c>
      <c r="H64" s="496"/>
      <c r="I64" s="496"/>
      <c r="J64" s="492"/>
      <c r="K64" s="492"/>
      <c r="L64" s="496"/>
      <c r="M64" s="496"/>
      <c r="N64" s="492"/>
      <c r="O64" s="492"/>
      <c r="P64" s="496">
        <v>6</v>
      </c>
      <c r="Q64" s="496">
        <v>696</v>
      </c>
      <c r="R64" s="510"/>
      <c r="S64" s="497">
        <v>116</v>
      </c>
    </row>
    <row r="65" spans="1:19" ht="14.4" customHeight="1" x14ac:dyDescent="0.3">
      <c r="A65" s="491" t="s">
        <v>1555</v>
      </c>
      <c r="B65" s="492" t="s">
        <v>1556</v>
      </c>
      <c r="C65" s="492" t="s">
        <v>465</v>
      </c>
      <c r="D65" s="492" t="s">
        <v>597</v>
      </c>
      <c r="E65" s="492" t="s">
        <v>1569</v>
      </c>
      <c r="F65" s="492" t="s">
        <v>1616</v>
      </c>
      <c r="G65" s="492" t="s">
        <v>1617</v>
      </c>
      <c r="H65" s="496"/>
      <c r="I65" s="496"/>
      <c r="J65" s="492"/>
      <c r="K65" s="492"/>
      <c r="L65" s="496"/>
      <c r="M65" s="496"/>
      <c r="N65" s="492"/>
      <c r="O65" s="492"/>
      <c r="P65" s="496">
        <v>21</v>
      </c>
      <c r="Q65" s="496">
        <v>32088</v>
      </c>
      <c r="R65" s="510"/>
      <c r="S65" s="497">
        <v>1528</v>
      </c>
    </row>
    <row r="66" spans="1:19" ht="14.4" customHeight="1" x14ac:dyDescent="0.3">
      <c r="A66" s="491" t="s">
        <v>1555</v>
      </c>
      <c r="B66" s="492" t="s">
        <v>1556</v>
      </c>
      <c r="C66" s="492" t="s">
        <v>465</v>
      </c>
      <c r="D66" s="492" t="s">
        <v>597</v>
      </c>
      <c r="E66" s="492" t="s">
        <v>1569</v>
      </c>
      <c r="F66" s="492" t="s">
        <v>1641</v>
      </c>
      <c r="G66" s="492" t="s">
        <v>1642</v>
      </c>
      <c r="H66" s="496"/>
      <c r="I66" s="496"/>
      <c r="J66" s="492"/>
      <c r="K66" s="492"/>
      <c r="L66" s="496"/>
      <c r="M66" s="496"/>
      <c r="N66" s="492"/>
      <c r="O66" s="492"/>
      <c r="P66" s="496">
        <v>2</v>
      </c>
      <c r="Q66" s="496">
        <v>366</v>
      </c>
      <c r="R66" s="510"/>
      <c r="S66" s="497">
        <v>183</v>
      </c>
    </row>
    <row r="67" spans="1:19" ht="14.4" customHeight="1" x14ac:dyDescent="0.3">
      <c r="A67" s="491" t="s">
        <v>1555</v>
      </c>
      <c r="B67" s="492" t="s">
        <v>1556</v>
      </c>
      <c r="C67" s="492" t="s">
        <v>465</v>
      </c>
      <c r="D67" s="492" t="s">
        <v>1552</v>
      </c>
      <c r="E67" s="492" t="s">
        <v>1557</v>
      </c>
      <c r="F67" s="492" t="s">
        <v>1560</v>
      </c>
      <c r="G67" s="492" t="s">
        <v>1561</v>
      </c>
      <c r="H67" s="496">
        <v>0.4</v>
      </c>
      <c r="I67" s="496">
        <v>60.410000000000004</v>
      </c>
      <c r="J67" s="492"/>
      <c r="K67" s="492">
        <v>151.02500000000001</v>
      </c>
      <c r="L67" s="496"/>
      <c r="M67" s="496"/>
      <c r="N67" s="492"/>
      <c r="O67" s="492"/>
      <c r="P67" s="496"/>
      <c r="Q67" s="496"/>
      <c r="R67" s="510"/>
      <c r="S67" s="497"/>
    </row>
    <row r="68" spans="1:19" ht="14.4" customHeight="1" x14ac:dyDescent="0.3">
      <c r="A68" s="491" t="s">
        <v>1555</v>
      </c>
      <c r="B68" s="492" t="s">
        <v>1556</v>
      </c>
      <c r="C68" s="492" t="s">
        <v>465</v>
      </c>
      <c r="D68" s="492" t="s">
        <v>1552</v>
      </c>
      <c r="E68" s="492" t="s">
        <v>1569</v>
      </c>
      <c r="F68" s="492" t="s">
        <v>1570</v>
      </c>
      <c r="G68" s="492" t="s">
        <v>1571</v>
      </c>
      <c r="H68" s="496">
        <v>1</v>
      </c>
      <c r="I68" s="496">
        <v>74</v>
      </c>
      <c r="J68" s="492"/>
      <c r="K68" s="492">
        <v>74</v>
      </c>
      <c r="L68" s="496"/>
      <c r="M68" s="496"/>
      <c r="N68" s="492"/>
      <c r="O68" s="492"/>
      <c r="P68" s="496"/>
      <c r="Q68" s="496"/>
      <c r="R68" s="510"/>
      <c r="S68" s="497"/>
    </row>
    <row r="69" spans="1:19" ht="14.4" customHeight="1" x14ac:dyDescent="0.3">
      <c r="A69" s="491" t="s">
        <v>1555</v>
      </c>
      <c r="B69" s="492" t="s">
        <v>1556</v>
      </c>
      <c r="C69" s="492" t="s">
        <v>465</v>
      </c>
      <c r="D69" s="492" t="s">
        <v>1552</v>
      </c>
      <c r="E69" s="492" t="s">
        <v>1569</v>
      </c>
      <c r="F69" s="492" t="s">
        <v>1572</v>
      </c>
      <c r="G69" s="492" t="s">
        <v>1573</v>
      </c>
      <c r="H69" s="496">
        <v>374</v>
      </c>
      <c r="I69" s="496">
        <v>30294</v>
      </c>
      <c r="J69" s="492">
        <v>2.4999174781317048</v>
      </c>
      <c r="K69" s="492">
        <v>81</v>
      </c>
      <c r="L69" s="496">
        <v>146</v>
      </c>
      <c r="M69" s="496">
        <v>12118</v>
      </c>
      <c r="N69" s="492">
        <v>1</v>
      </c>
      <c r="O69" s="492">
        <v>83</v>
      </c>
      <c r="P69" s="496"/>
      <c r="Q69" s="496"/>
      <c r="R69" s="510"/>
      <c r="S69" s="497"/>
    </row>
    <row r="70" spans="1:19" ht="14.4" customHeight="1" x14ac:dyDescent="0.3">
      <c r="A70" s="491" t="s">
        <v>1555</v>
      </c>
      <c r="B70" s="492" t="s">
        <v>1556</v>
      </c>
      <c r="C70" s="492" t="s">
        <v>465</v>
      </c>
      <c r="D70" s="492" t="s">
        <v>1552</v>
      </c>
      <c r="E70" s="492" t="s">
        <v>1569</v>
      </c>
      <c r="F70" s="492" t="s">
        <v>1574</v>
      </c>
      <c r="G70" s="492" t="s">
        <v>1575</v>
      </c>
      <c r="H70" s="496">
        <v>74</v>
      </c>
      <c r="I70" s="496">
        <v>7696</v>
      </c>
      <c r="J70" s="492">
        <v>5.5849056603773581</v>
      </c>
      <c r="K70" s="492">
        <v>104</v>
      </c>
      <c r="L70" s="496">
        <v>13</v>
      </c>
      <c r="M70" s="496">
        <v>1378</v>
      </c>
      <c r="N70" s="492">
        <v>1</v>
      </c>
      <c r="O70" s="492">
        <v>106</v>
      </c>
      <c r="P70" s="496"/>
      <c r="Q70" s="496"/>
      <c r="R70" s="510"/>
      <c r="S70" s="497"/>
    </row>
    <row r="71" spans="1:19" ht="14.4" customHeight="1" x14ac:dyDescent="0.3">
      <c r="A71" s="491" t="s">
        <v>1555</v>
      </c>
      <c r="B71" s="492" t="s">
        <v>1556</v>
      </c>
      <c r="C71" s="492" t="s">
        <v>465</v>
      </c>
      <c r="D71" s="492" t="s">
        <v>1552</v>
      </c>
      <c r="E71" s="492" t="s">
        <v>1569</v>
      </c>
      <c r="F71" s="492" t="s">
        <v>1578</v>
      </c>
      <c r="G71" s="492" t="s">
        <v>1579</v>
      </c>
      <c r="H71" s="496">
        <v>34</v>
      </c>
      <c r="I71" s="496">
        <v>1190</v>
      </c>
      <c r="J71" s="492">
        <v>4.5945945945945947</v>
      </c>
      <c r="K71" s="492">
        <v>35</v>
      </c>
      <c r="L71" s="496">
        <v>7</v>
      </c>
      <c r="M71" s="496">
        <v>259</v>
      </c>
      <c r="N71" s="492">
        <v>1</v>
      </c>
      <c r="O71" s="492">
        <v>37</v>
      </c>
      <c r="P71" s="496"/>
      <c r="Q71" s="496"/>
      <c r="R71" s="510"/>
      <c r="S71" s="497"/>
    </row>
    <row r="72" spans="1:19" ht="14.4" customHeight="1" x14ac:dyDescent="0.3">
      <c r="A72" s="491" t="s">
        <v>1555</v>
      </c>
      <c r="B72" s="492" t="s">
        <v>1556</v>
      </c>
      <c r="C72" s="492" t="s">
        <v>465</v>
      </c>
      <c r="D72" s="492" t="s">
        <v>1552</v>
      </c>
      <c r="E72" s="492" t="s">
        <v>1569</v>
      </c>
      <c r="F72" s="492" t="s">
        <v>1580</v>
      </c>
      <c r="G72" s="492" t="s">
        <v>1581</v>
      </c>
      <c r="H72" s="496">
        <v>1</v>
      </c>
      <c r="I72" s="496">
        <v>5</v>
      </c>
      <c r="J72" s="492"/>
      <c r="K72" s="492">
        <v>5</v>
      </c>
      <c r="L72" s="496"/>
      <c r="M72" s="496"/>
      <c r="N72" s="492"/>
      <c r="O72" s="492"/>
      <c r="P72" s="496"/>
      <c r="Q72" s="496"/>
      <c r="R72" s="510"/>
      <c r="S72" s="497"/>
    </row>
    <row r="73" spans="1:19" ht="14.4" customHeight="1" x14ac:dyDescent="0.3">
      <c r="A73" s="491" t="s">
        <v>1555</v>
      </c>
      <c r="B73" s="492" t="s">
        <v>1556</v>
      </c>
      <c r="C73" s="492" t="s">
        <v>465</v>
      </c>
      <c r="D73" s="492" t="s">
        <v>1552</v>
      </c>
      <c r="E73" s="492" t="s">
        <v>1569</v>
      </c>
      <c r="F73" s="492" t="s">
        <v>1582</v>
      </c>
      <c r="G73" s="492" t="s">
        <v>1583</v>
      </c>
      <c r="H73" s="496">
        <v>1</v>
      </c>
      <c r="I73" s="496">
        <v>5</v>
      </c>
      <c r="J73" s="492">
        <v>1</v>
      </c>
      <c r="K73" s="492">
        <v>5</v>
      </c>
      <c r="L73" s="496">
        <v>1</v>
      </c>
      <c r="M73" s="496">
        <v>5</v>
      </c>
      <c r="N73" s="492">
        <v>1</v>
      </c>
      <c r="O73" s="492">
        <v>5</v>
      </c>
      <c r="P73" s="496"/>
      <c r="Q73" s="496"/>
      <c r="R73" s="510"/>
      <c r="S73" s="497"/>
    </row>
    <row r="74" spans="1:19" ht="14.4" customHeight="1" x14ac:dyDescent="0.3">
      <c r="A74" s="491" t="s">
        <v>1555</v>
      </c>
      <c r="B74" s="492" t="s">
        <v>1556</v>
      </c>
      <c r="C74" s="492" t="s">
        <v>465</v>
      </c>
      <c r="D74" s="492" t="s">
        <v>1552</v>
      </c>
      <c r="E74" s="492" t="s">
        <v>1569</v>
      </c>
      <c r="F74" s="492" t="s">
        <v>1588</v>
      </c>
      <c r="G74" s="492" t="s">
        <v>1589</v>
      </c>
      <c r="H74" s="496">
        <v>135</v>
      </c>
      <c r="I74" s="496">
        <v>31725</v>
      </c>
      <c r="J74" s="492">
        <v>1.6414860040358048</v>
      </c>
      <c r="K74" s="492">
        <v>235</v>
      </c>
      <c r="L74" s="496">
        <v>77</v>
      </c>
      <c r="M74" s="496">
        <v>19327</v>
      </c>
      <c r="N74" s="492">
        <v>1</v>
      </c>
      <c r="O74" s="492">
        <v>251</v>
      </c>
      <c r="P74" s="496"/>
      <c r="Q74" s="496"/>
      <c r="R74" s="510"/>
      <c r="S74" s="497"/>
    </row>
    <row r="75" spans="1:19" ht="14.4" customHeight="1" x14ac:dyDescent="0.3">
      <c r="A75" s="491" t="s">
        <v>1555</v>
      </c>
      <c r="B75" s="492" t="s">
        <v>1556</v>
      </c>
      <c r="C75" s="492" t="s">
        <v>465</v>
      </c>
      <c r="D75" s="492" t="s">
        <v>1552</v>
      </c>
      <c r="E75" s="492" t="s">
        <v>1569</v>
      </c>
      <c r="F75" s="492" t="s">
        <v>1590</v>
      </c>
      <c r="G75" s="492" t="s">
        <v>1591</v>
      </c>
      <c r="H75" s="496">
        <v>611</v>
      </c>
      <c r="I75" s="496">
        <v>72098</v>
      </c>
      <c r="J75" s="492">
        <v>2.4770837627980486</v>
      </c>
      <c r="K75" s="492">
        <v>118</v>
      </c>
      <c r="L75" s="496">
        <v>231</v>
      </c>
      <c r="M75" s="496">
        <v>29106</v>
      </c>
      <c r="N75" s="492">
        <v>1</v>
      </c>
      <c r="O75" s="492">
        <v>126</v>
      </c>
      <c r="P75" s="496"/>
      <c r="Q75" s="496"/>
      <c r="R75" s="510"/>
      <c r="S75" s="497"/>
    </row>
    <row r="76" spans="1:19" ht="14.4" customHeight="1" x14ac:dyDescent="0.3">
      <c r="A76" s="491" t="s">
        <v>1555</v>
      </c>
      <c r="B76" s="492" t="s">
        <v>1556</v>
      </c>
      <c r="C76" s="492" t="s">
        <v>465</v>
      </c>
      <c r="D76" s="492" t="s">
        <v>1552</v>
      </c>
      <c r="E76" s="492" t="s">
        <v>1569</v>
      </c>
      <c r="F76" s="492" t="s">
        <v>1592</v>
      </c>
      <c r="G76" s="492" t="s">
        <v>1593</v>
      </c>
      <c r="H76" s="496">
        <v>1</v>
      </c>
      <c r="I76" s="496">
        <v>532</v>
      </c>
      <c r="J76" s="492"/>
      <c r="K76" s="492">
        <v>532</v>
      </c>
      <c r="L76" s="496"/>
      <c r="M76" s="496"/>
      <c r="N76" s="492"/>
      <c r="O76" s="492"/>
      <c r="P76" s="496"/>
      <c r="Q76" s="496"/>
      <c r="R76" s="510"/>
      <c r="S76" s="497"/>
    </row>
    <row r="77" spans="1:19" ht="14.4" customHeight="1" x14ac:dyDescent="0.3">
      <c r="A77" s="491" t="s">
        <v>1555</v>
      </c>
      <c r="B77" s="492" t="s">
        <v>1556</v>
      </c>
      <c r="C77" s="492" t="s">
        <v>465</v>
      </c>
      <c r="D77" s="492" t="s">
        <v>1552</v>
      </c>
      <c r="E77" s="492" t="s">
        <v>1569</v>
      </c>
      <c r="F77" s="492" t="s">
        <v>1596</v>
      </c>
      <c r="G77" s="492" t="s">
        <v>1597</v>
      </c>
      <c r="H77" s="496">
        <v>1</v>
      </c>
      <c r="I77" s="496">
        <v>666</v>
      </c>
      <c r="J77" s="492"/>
      <c r="K77" s="492">
        <v>666</v>
      </c>
      <c r="L77" s="496"/>
      <c r="M77" s="496"/>
      <c r="N77" s="492"/>
      <c r="O77" s="492"/>
      <c r="P77" s="496"/>
      <c r="Q77" s="496"/>
      <c r="R77" s="510"/>
      <c r="S77" s="497"/>
    </row>
    <row r="78" spans="1:19" ht="14.4" customHeight="1" x14ac:dyDescent="0.3">
      <c r="A78" s="491" t="s">
        <v>1555</v>
      </c>
      <c r="B78" s="492" t="s">
        <v>1556</v>
      </c>
      <c r="C78" s="492" t="s">
        <v>465</v>
      </c>
      <c r="D78" s="492" t="s">
        <v>1552</v>
      </c>
      <c r="E78" s="492" t="s">
        <v>1569</v>
      </c>
      <c r="F78" s="492" t="s">
        <v>1598</v>
      </c>
      <c r="G78" s="492" t="s">
        <v>1599</v>
      </c>
      <c r="H78" s="496">
        <v>1</v>
      </c>
      <c r="I78" s="496">
        <v>1012</v>
      </c>
      <c r="J78" s="492"/>
      <c r="K78" s="492">
        <v>1012</v>
      </c>
      <c r="L78" s="496"/>
      <c r="M78" s="496"/>
      <c r="N78" s="492"/>
      <c r="O78" s="492"/>
      <c r="P78" s="496"/>
      <c r="Q78" s="496"/>
      <c r="R78" s="510"/>
      <c r="S78" s="497"/>
    </row>
    <row r="79" spans="1:19" ht="14.4" customHeight="1" x14ac:dyDescent="0.3">
      <c r="A79" s="491" t="s">
        <v>1555</v>
      </c>
      <c r="B79" s="492" t="s">
        <v>1556</v>
      </c>
      <c r="C79" s="492" t="s">
        <v>465</v>
      </c>
      <c r="D79" s="492" t="s">
        <v>1552</v>
      </c>
      <c r="E79" s="492" t="s">
        <v>1569</v>
      </c>
      <c r="F79" s="492" t="s">
        <v>1604</v>
      </c>
      <c r="G79" s="492" t="s">
        <v>1605</v>
      </c>
      <c r="H79" s="496"/>
      <c r="I79" s="496"/>
      <c r="J79" s="492"/>
      <c r="K79" s="492"/>
      <c r="L79" s="496">
        <v>272</v>
      </c>
      <c r="M79" s="496">
        <v>9066.67</v>
      </c>
      <c r="N79" s="492">
        <v>1</v>
      </c>
      <c r="O79" s="492">
        <v>33.333345588235296</v>
      </c>
      <c r="P79" s="496"/>
      <c r="Q79" s="496"/>
      <c r="R79" s="510"/>
      <c r="S79" s="497"/>
    </row>
    <row r="80" spans="1:19" ht="14.4" customHeight="1" x14ac:dyDescent="0.3">
      <c r="A80" s="491" t="s">
        <v>1555</v>
      </c>
      <c r="B80" s="492" t="s">
        <v>1556</v>
      </c>
      <c r="C80" s="492" t="s">
        <v>465</v>
      </c>
      <c r="D80" s="492" t="s">
        <v>1552</v>
      </c>
      <c r="E80" s="492" t="s">
        <v>1569</v>
      </c>
      <c r="F80" s="492" t="s">
        <v>1606</v>
      </c>
      <c r="G80" s="492" t="s">
        <v>1607</v>
      </c>
      <c r="H80" s="496">
        <v>27</v>
      </c>
      <c r="I80" s="496">
        <v>2916</v>
      </c>
      <c r="J80" s="492">
        <v>2.7931034482758621</v>
      </c>
      <c r="K80" s="492">
        <v>108</v>
      </c>
      <c r="L80" s="496">
        <v>9</v>
      </c>
      <c r="M80" s="496">
        <v>1044</v>
      </c>
      <c r="N80" s="492">
        <v>1</v>
      </c>
      <c r="O80" s="492">
        <v>116</v>
      </c>
      <c r="P80" s="496"/>
      <c r="Q80" s="496"/>
      <c r="R80" s="510"/>
      <c r="S80" s="497"/>
    </row>
    <row r="81" spans="1:19" ht="14.4" customHeight="1" x14ac:dyDescent="0.3">
      <c r="A81" s="491" t="s">
        <v>1555</v>
      </c>
      <c r="B81" s="492" t="s">
        <v>1556</v>
      </c>
      <c r="C81" s="492" t="s">
        <v>465</v>
      </c>
      <c r="D81" s="492" t="s">
        <v>1552</v>
      </c>
      <c r="E81" s="492" t="s">
        <v>1569</v>
      </c>
      <c r="F81" s="492" t="s">
        <v>1608</v>
      </c>
      <c r="G81" s="492" t="s">
        <v>1609</v>
      </c>
      <c r="H81" s="496">
        <v>1</v>
      </c>
      <c r="I81" s="496">
        <v>36</v>
      </c>
      <c r="J81" s="492"/>
      <c r="K81" s="492">
        <v>36</v>
      </c>
      <c r="L81" s="496"/>
      <c r="M81" s="496"/>
      <c r="N81" s="492"/>
      <c r="O81" s="492"/>
      <c r="P81" s="496"/>
      <c r="Q81" s="496"/>
      <c r="R81" s="510"/>
      <c r="S81" s="497"/>
    </row>
    <row r="82" spans="1:19" ht="14.4" customHeight="1" x14ac:dyDescent="0.3">
      <c r="A82" s="491" t="s">
        <v>1555</v>
      </c>
      <c r="B82" s="492" t="s">
        <v>1556</v>
      </c>
      <c r="C82" s="492" t="s">
        <v>465</v>
      </c>
      <c r="D82" s="492" t="s">
        <v>1552</v>
      </c>
      <c r="E82" s="492" t="s">
        <v>1569</v>
      </c>
      <c r="F82" s="492" t="s">
        <v>1610</v>
      </c>
      <c r="G82" s="492" t="s">
        <v>1611</v>
      </c>
      <c r="H82" s="496">
        <v>12</v>
      </c>
      <c r="I82" s="496">
        <v>984</v>
      </c>
      <c r="J82" s="492">
        <v>11.44186046511628</v>
      </c>
      <c r="K82" s="492">
        <v>82</v>
      </c>
      <c r="L82" s="496">
        <v>1</v>
      </c>
      <c r="M82" s="496">
        <v>86</v>
      </c>
      <c r="N82" s="492">
        <v>1</v>
      </c>
      <c r="O82" s="492">
        <v>86</v>
      </c>
      <c r="P82" s="496"/>
      <c r="Q82" s="496"/>
      <c r="R82" s="510"/>
      <c r="S82" s="497"/>
    </row>
    <row r="83" spans="1:19" ht="14.4" customHeight="1" x14ac:dyDescent="0.3">
      <c r="A83" s="491" t="s">
        <v>1555</v>
      </c>
      <c r="B83" s="492" t="s">
        <v>1556</v>
      </c>
      <c r="C83" s="492" t="s">
        <v>465</v>
      </c>
      <c r="D83" s="492" t="s">
        <v>1552</v>
      </c>
      <c r="E83" s="492" t="s">
        <v>1569</v>
      </c>
      <c r="F83" s="492" t="s">
        <v>1612</v>
      </c>
      <c r="G83" s="492" t="s">
        <v>1613</v>
      </c>
      <c r="H83" s="496">
        <v>5</v>
      </c>
      <c r="I83" s="496">
        <v>155</v>
      </c>
      <c r="J83" s="492"/>
      <c r="K83" s="492">
        <v>31</v>
      </c>
      <c r="L83" s="496"/>
      <c r="M83" s="496"/>
      <c r="N83" s="492"/>
      <c r="O83" s="492"/>
      <c r="P83" s="496"/>
      <c r="Q83" s="496"/>
      <c r="R83" s="510"/>
      <c r="S83" s="497"/>
    </row>
    <row r="84" spans="1:19" ht="14.4" customHeight="1" x14ac:dyDescent="0.3">
      <c r="A84" s="491" t="s">
        <v>1555</v>
      </c>
      <c r="B84" s="492" t="s">
        <v>1556</v>
      </c>
      <c r="C84" s="492" t="s">
        <v>465</v>
      </c>
      <c r="D84" s="492" t="s">
        <v>1552</v>
      </c>
      <c r="E84" s="492" t="s">
        <v>1569</v>
      </c>
      <c r="F84" s="492" t="s">
        <v>1614</v>
      </c>
      <c r="G84" s="492" t="s">
        <v>1615</v>
      </c>
      <c r="H84" s="496">
        <v>1</v>
      </c>
      <c r="I84" s="496">
        <v>0</v>
      </c>
      <c r="J84" s="492"/>
      <c r="K84" s="492">
        <v>0</v>
      </c>
      <c r="L84" s="496"/>
      <c r="M84" s="496"/>
      <c r="N84" s="492"/>
      <c r="O84" s="492"/>
      <c r="P84" s="496"/>
      <c r="Q84" s="496"/>
      <c r="R84" s="510"/>
      <c r="S84" s="497"/>
    </row>
    <row r="85" spans="1:19" ht="14.4" customHeight="1" x14ac:dyDescent="0.3">
      <c r="A85" s="491" t="s">
        <v>1555</v>
      </c>
      <c r="B85" s="492" t="s">
        <v>1556</v>
      </c>
      <c r="C85" s="492" t="s">
        <v>465</v>
      </c>
      <c r="D85" s="492" t="s">
        <v>1552</v>
      </c>
      <c r="E85" s="492" t="s">
        <v>1569</v>
      </c>
      <c r="F85" s="492" t="s">
        <v>1616</v>
      </c>
      <c r="G85" s="492" t="s">
        <v>1617</v>
      </c>
      <c r="H85" s="496">
        <v>4</v>
      </c>
      <c r="I85" s="496">
        <v>1968</v>
      </c>
      <c r="J85" s="492"/>
      <c r="K85" s="492">
        <v>492</v>
      </c>
      <c r="L85" s="496"/>
      <c r="M85" s="496"/>
      <c r="N85" s="492"/>
      <c r="O85" s="492"/>
      <c r="P85" s="496"/>
      <c r="Q85" s="496"/>
      <c r="R85" s="510"/>
      <c r="S85" s="497"/>
    </row>
    <row r="86" spans="1:19" ht="14.4" customHeight="1" x14ac:dyDescent="0.3">
      <c r="A86" s="491" t="s">
        <v>1555</v>
      </c>
      <c r="B86" s="492" t="s">
        <v>1556</v>
      </c>
      <c r="C86" s="492" t="s">
        <v>465</v>
      </c>
      <c r="D86" s="492" t="s">
        <v>1552</v>
      </c>
      <c r="E86" s="492" t="s">
        <v>1569</v>
      </c>
      <c r="F86" s="492" t="s">
        <v>1620</v>
      </c>
      <c r="G86" s="492" t="s">
        <v>1621</v>
      </c>
      <c r="H86" s="496">
        <v>1</v>
      </c>
      <c r="I86" s="496">
        <v>70</v>
      </c>
      <c r="J86" s="492"/>
      <c r="K86" s="492">
        <v>70</v>
      </c>
      <c r="L86" s="496"/>
      <c r="M86" s="496"/>
      <c r="N86" s="492"/>
      <c r="O86" s="492"/>
      <c r="P86" s="496"/>
      <c r="Q86" s="496"/>
      <c r="R86" s="510"/>
      <c r="S86" s="497"/>
    </row>
    <row r="87" spans="1:19" ht="14.4" customHeight="1" x14ac:dyDescent="0.3">
      <c r="A87" s="491" t="s">
        <v>1555</v>
      </c>
      <c r="B87" s="492" t="s">
        <v>1556</v>
      </c>
      <c r="C87" s="492" t="s">
        <v>465</v>
      </c>
      <c r="D87" s="492" t="s">
        <v>1552</v>
      </c>
      <c r="E87" s="492" t="s">
        <v>1569</v>
      </c>
      <c r="F87" s="492" t="s">
        <v>1622</v>
      </c>
      <c r="G87" s="492" t="s">
        <v>1593</v>
      </c>
      <c r="H87" s="496">
        <v>1</v>
      </c>
      <c r="I87" s="496">
        <v>675</v>
      </c>
      <c r="J87" s="492"/>
      <c r="K87" s="492">
        <v>675</v>
      </c>
      <c r="L87" s="496"/>
      <c r="M87" s="496"/>
      <c r="N87" s="492"/>
      <c r="O87" s="492"/>
      <c r="P87" s="496"/>
      <c r="Q87" s="496"/>
      <c r="R87" s="510"/>
      <c r="S87" s="497"/>
    </row>
    <row r="88" spans="1:19" ht="14.4" customHeight="1" x14ac:dyDescent="0.3">
      <c r="A88" s="491" t="s">
        <v>1555</v>
      </c>
      <c r="B88" s="492" t="s">
        <v>1556</v>
      </c>
      <c r="C88" s="492" t="s">
        <v>465</v>
      </c>
      <c r="D88" s="492" t="s">
        <v>1552</v>
      </c>
      <c r="E88" s="492" t="s">
        <v>1569</v>
      </c>
      <c r="F88" s="492" t="s">
        <v>1645</v>
      </c>
      <c r="G88" s="492" t="s">
        <v>1646</v>
      </c>
      <c r="H88" s="496">
        <v>8</v>
      </c>
      <c r="I88" s="496">
        <v>968</v>
      </c>
      <c r="J88" s="492">
        <v>0.87443541102077682</v>
      </c>
      <c r="K88" s="492">
        <v>121</v>
      </c>
      <c r="L88" s="496">
        <v>9</v>
      </c>
      <c r="M88" s="496">
        <v>1107</v>
      </c>
      <c r="N88" s="492">
        <v>1</v>
      </c>
      <c r="O88" s="492">
        <v>123</v>
      </c>
      <c r="P88" s="496"/>
      <c r="Q88" s="496"/>
      <c r="R88" s="510"/>
      <c r="S88" s="497"/>
    </row>
    <row r="89" spans="1:19" ht="14.4" customHeight="1" x14ac:dyDescent="0.3">
      <c r="A89" s="491" t="s">
        <v>1555</v>
      </c>
      <c r="B89" s="492" t="s">
        <v>1556</v>
      </c>
      <c r="C89" s="492" t="s">
        <v>465</v>
      </c>
      <c r="D89" s="492" t="s">
        <v>1552</v>
      </c>
      <c r="E89" s="492" t="s">
        <v>1569</v>
      </c>
      <c r="F89" s="492" t="s">
        <v>1647</v>
      </c>
      <c r="G89" s="492" t="s">
        <v>1648</v>
      </c>
      <c r="H89" s="496">
        <v>1</v>
      </c>
      <c r="I89" s="496">
        <v>356</v>
      </c>
      <c r="J89" s="492"/>
      <c r="K89" s="492">
        <v>356</v>
      </c>
      <c r="L89" s="496"/>
      <c r="M89" s="496"/>
      <c r="N89" s="492"/>
      <c r="O89" s="492"/>
      <c r="P89" s="496"/>
      <c r="Q89" s="496"/>
      <c r="R89" s="510"/>
      <c r="S89" s="497"/>
    </row>
    <row r="90" spans="1:19" ht="14.4" customHeight="1" x14ac:dyDescent="0.3">
      <c r="A90" s="491" t="s">
        <v>1555</v>
      </c>
      <c r="B90" s="492" t="s">
        <v>1556</v>
      </c>
      <c r="C90" s="492" t="s">
        <v>465</v>
      </c>
      <c r="D90" s="492" t="s">
        <v>1552</v>
      </c>
      <c r="E90" s="492" t="s">
        <v>1569</v>
      </c>
      <c r="F90" s="492" t="s">
        <v>1653</v>
      </c>
      <c r="G90" s="492" t="s">
        <v>1654</v>
      </c>
      <c r="H90" s="496">
        <v>9</v>
      </c>
      <c r="I90" s="496">
        <v>1818</v>
      </c>
      <c r="J90" s="492">
        <v>1.2486263736263736</v>
      </c>
      <c r="K90" s="492">
        <v>202</v>
      </c>
      <c r="L90" s="496">
        <v>7</v>
      </c>
      <c r="M90" s="496">
        <v>1456</v>
      </c>
      <c r="N90" s="492">
        <v>1</v>
      </c>
      <c r="O90" s="492">
        <v>208</v>
      </c>
      <c r="P90" s="496"/>
      <c r="Q90" s="496"/>
      <c r="R90" s="510"/>
      <c r="S90" s="497"/>
    </row>
    <row r="91" spans="1:19" ht="14.4" customHeight="1" x14ac:dyDescent="0.3">
      <c r="A91" s="491" t="s">
        <v>1555</v>
      </c>
      <c r="B91" s="492" t="s">
        <v>1556</v>
      </c>
      <c r="C91" s="492" t="s">
        <v>465</v>
      </c>
      <c r="D91" s="492" t="s">
        <v>1552</v>
      </c>
      <c r="E91" s="492" t="s">
        <v>1569</v>
      </c>
      <c r="F91" s="492" t="s">
        <v>1665</v>
      </c>
      <c r="G91" s="492" t="s">
        <v>1666</v>
      </c>
      <c r="H91" s="496">
        <v>13</v>
      </c>
      <c r="I91" s="496">
        <v>11206</v>
      </c>
      <c r="J91" s="492">
        <v>4.2592170277461046</v>
      </c>
      <c r="K91" s="492">
        <v>862</v>
      </c>
      <c r="L91" s="496">
        <v>3</v>
      </c>
      <c r="M91" s="496">
        <v>2631</v>
      </c>
      <c r="N91" s="492">
        <v>1</v>
      </c>
      <c r="O91" s="492">
        <v>877</v>
      </c>
      <c r="P91" s="496"/>
      <c r="Q91" s="496"/>
      <c r="R91" s="510"/>
      <c r="S91" s="497"/>
    </row>
    <row r="92" spans="1:19" ht="14.4" customHeight="1" x14ac:dyDescent="0.3">
      <c r="A92" s="491" t="s">
        <v>1555</v>
      </c>
      <c r="B92" s="492" t="s">
        <v>1556</v>
      </c>
      <c r="C92" s="492" t="s">
        <v>465</v>
      </c>
      <c r="D92" s="492" t="s">
        <v>1552</v>
      </c>
      <c r="E92" s="492" t="s">
        <v>1569</v>
      </c>
      <c r="F92" s="492" t="s">
        <v>1669</v>
      </c>
      <c r="G92" s="492" t="s">
        <v>1670</v>
      </c>
      <c r="H92" s="496">
        <v>2</v>
      </c>
      <c r="I92" s="496">
        <v>130</v>
      </c>
      <c r="J92" s="492">
        <v>1.9402985074626866</v>
      </c>
      <c r="K92" s="492">
        <v>65</v>
      </c>
      <c r="L92" s="496">
        <v>1</v>
      </c>
      <c r="M92" s="496">
        <v>67</v>
      </c>
      <c r="N92" s="492">
        <v>1</v>
      </c>
      <c r="O92" s="492">
        <v>67</v>
      </c>
      <c r="P92" s="496"/>
      <c r="Q92" s="496"/>
      <c r="R92" s="510"/>
      <c r="S92" s="497"/>
    </row>
    <row r="93" spans="1:19" ht="14.4" customHeight="1" x14ac:dyDescent="0.3">
      <c r="A93" s="491" t="s">
        <v>1555</v>
      </c>
      <c r="B93" s="492" t="s">
        <v>1556</v>
      </c>
      <c r="C93" s="492" t="s">
        <v>465</v>
      </c>
      <c r="D93" s="492" t="s">
        <v>1552</v>
      </c>
      <c r="E93" s="492" t="s">
        <v>1569</v>
      </c>
      <c r="F93" s="492" t="s">
        <v>1677</v>
      </c>
      <c r="G93" s="492" t="s">
        <v>1678</v>
      </c>
      <c r="H93" s="496">
        <v>1</v>
      </c>
      <c r="I93" s="496">
        <v>107</v>
      </c>
      <c r="J93" s="492">
        <v>0.481981981981982</v>
      </c>
      <c r="K93" s="492">
        <v>107</v>
      </c>
      <c r="L93" s="496">
        <v>2</v>
      </c>
      <c r="M93" s="496">
        <v>222</v>
      </c>
      <c r="N93" s="492">
        <v>1</v>
      </c>
      <c r="O93" s="492">
        <v>111</v>
      </c>
      <c r="P93" s="496"/>
      <c r="Q93" s="496"/>
      <c r="R93" s="510"/>
      <c r="S93" s="497"/>
    </row>
    <row r="94" spans="1:19" ht="14.4" customHeight="1" x14ac:dyDescent="0.3">
      <c r="A94" s="491" t="s">
        <v>1555</v>
      </c>
      <c r="B94" s="492" t="s">
        <v>1556</v>
      </c>
      <c r="C94" s="492" t="s">
        <v>465</v>
      </c>
      <c r="D94" s="492" t="s">
        <v>598</v>
      </c>
      <c r="E94" s="492" t="s">
        <v>1557</v>
      </c>
      <c r="F94" s="492" t="s">
        <v>1560</v>
      </c>
      <c r="G94" s="492" t="s">
        <v>1561</v>
      </c>
      <c r="H94" s="496">
        <v>0.1</v>
      </c>
      <c r="I94" s="496">
        <v>15.1</v>
      </c>
      <c r="J94" s="492"/>
      <c r="K94" s="492">
        <v>151</v>
      </c>
      <c r="L94" s="496"/>
      <c r="M94" s="496"/>
      <c r="N94" s="492"/>
      <c r="O94" s="492"/>
      <c r="P94" s="496">
        <v>0.2</v>
      </c>
      <c r="Q94" s="496">
        <v>30.21</v>
      </c>
      <c r="R94" s="510"/>
      <c r="S94" s="497">
        <v>151.04999999999998</v>
      </c>
    </row>
    <row r="95" spans="1:19" ht="14.4" customHeight="1" x14ac:dyDescent="0.3">
      <c r="A95" s="491" t="s">
        <v>1555</v>
      </c>
      <c r="B95" s="492" t="s">
        <v>1556</v>
      </c>
      <c r="C95" s="492" t="s">
        <v>465</v>
      </c>
      <c r="D95" s="492" t="s">
        <v>598</v>
      </c>
      <c r="E95" s="492" t="s">
        <v>1569</v>
      </c>
      <c r="F95" s="492" t="s">
        <v>1574</v>
      </c>
      <c r="G95" s="492" t="s">
        <v>1575</v>
      </c>
      <c r="H95" s="496">
        <v>3</v>
      </c>
      <c r="I95" s="496">
        <v>312</v>
      </c>
      <c r="J95" s="492">
        <v>2.9433962264150941</v>
      </c>
      <c r="K95" s="492">
        <v>104</v>
      </c>
      <c r="L95" s="496">
        <v>1</v>
      </c>
      <c r="M95" s="496">
        <v>106</v>
      </c>
      <c r="N95" s="492">
        <v>1</v>
      </c>
      <c r="O95" s="492">
        <v>106</v>
      </c>
      <c r="P95" s="496"/>
      <c r="Q95" s="496"/>
      <c r="R95" s="510"/>
      <c r="S95" s="497"/>
    </row>
    <row r="96" spans="1:19" ht="14.4" customHeight="1" x14ac:dyDescent="0.3">
      <c r="A96" s="491" t="s">
        <v>1555</v>
      </c>
      <c r="B96" s="492" t="s">
        <v>1556</v>
      </c>
      <c r="C96" s="492" t="s">
        <v>465</v>
      </c>
      <c r="D96" s="492" t="s">
        <v>598</v>
      </c>
      <c r="E96" s="492" t="s">
        <v>1569</v>
      </c>
      <c r="F96" s="492" t="s">
        <v>1578</v>
      </c>
      <c r="G96" s="492" t="s">
        <v>1579</v>
      </c>
      <c r="H96" s="496">
        <v>8</v>
      </c>
      <c r="I96" s="496">
        <v>280</v>
      </c>
      <c r="J96" s="492">
        <v>2.5225225225225225</v>
      </c>
      <c r="K96" s="492">
        <v>35</v>
      </c>
      <c r="L96" s="496">
        <v>3</v>
      </c>
      <c r="M96" s="496">
        <v>111</v>
      </c>
      <c r="N96" s="492">
        <v>1</v>
      </c>
      <c r="O96" s="492">
        <v>37</v>
      </c>
      <c r="P96" s="496">
        <v>3</v>
      </c>
      <c r="Q96" s="496">
        <v>111</v>
      </c>
      <c r="R96" s="510">
        <v>1</v>
      </c>
      <c r="S96" s="497">
        <v>37</v>
      </c>
    </row>
    <row r="97" spans="1:19" ht="14.4" customHeight="1" x14ac:dyDescent="0.3">
      <c r="A97" s="491" t="s">
        <v>1555</v>
      </c>
      <c r="B97" s="492" t="s">
        <v>1556</v>
      </c>
      <c r="C97" s="492" t="s">
        <v>465</v>
      </c>
      <c r="D97" s="492" t="s">
        <v>598</v>
      </c>
      <c r="E97" s="492" t="s">
        <v>1569</v>
      </c>
      <c r="F97" s="492" t="s">
        <v>1588</v>
      </c>
      <c r="G97" s="492" t="s">
        <v>1589</v>
      </c>
      <c r="H97" s="496">
        <v>134</v>
      </c>
      <c r="I97" s="496">
        <v>31490</v>
      </c>
      <c r="J97" s="492">
        <v>0.88977423638778219</v>
      </c>
      <c r="K97" s="492">
        <v>235</v>
      </c>
      <c r="L97" s="496">
        <v>141</v>
      </c>
      <c r="M97" s="496">
        <v>35391</v>
      </c>
      <c r="N97" s="492">
        <v>1</v>
      </c>
      <c r="O97" s="492">
        <v>251</v>
      </c>
      <c r="P97" s="496">
        <v>185</v>
      </c>
      <c r="Q97" s="496">
        <v>46435</v>
      </c>
      <c r="R97" s="510">
        <v>1.3120567375886525</v>
      </c>
      <c r="S97" s="497">
        <v>251</v>
      </c>
    </row>
    <row r="98" spans="1:19" ht="14.4" customHeight="1" x14ac:dyDescent="0.3">
      <c r="A98" s="491" t="s">
        <v>1555</v>
      </c>
      <c r="B98" s="492" t="s">
        <v>1556</v>
      </c>
      <c r="C98" s="492" t="s">
        <v>465</v>
      </c>
      <c r="D98" s="492" t="s">
        <v>598</v>
      </c>
      <c r="E98" s="492" t="s">
        <v>1569</v>
      </c>
      <c r="F98" s="492" t="s">
        <v>1590</v>
      </c>
      <c r="G98" s="492" t="s">
        <v>1591</v>
      </c>
      <c r="H98" s="496">
        <v>490</v>
      </c>
      <c r="I98" s="496">
        <v>57820</v>
      </c>
      <c r="J98" s="492">
        <v>0.70381731424676208</v>
      </c>
      <c r="K98" s="492">
        <v>118</v>
      </c>
      <c r="L98" s="496">
        <v>652</v>
      </c>
      <c r="M98" s="496">
        <v>82152</v>
      </c>
      <c r="N98" s="492">
        <v>1</v>
      </c>
      <c r="O98" s="492">
        <v>126</v>
      </c>
      <c r="P98" s="496">
        <v>645</v>
      </c>
      <c r="Q98" s="496">
        <v>81270</v>
      </c>
      <c r="R98" s="510">
        <v>0.98926380368098155</v>
      </c>
      <c r="S98" s="497">
        <v>126</v>
      </c>
    </row>
    <row r="99" spans="1:19" ht="14.4" customHeight="1" x14ac:dyDescent="0.3">
      <c r="A99" s="491" t="s">
        <v>1555</v>
      </c>
      <c r="B99" s="492" t="s">
        <v>1556</v>
      </c>
      <c r="C99" s="492" t="s">
        <v>465</v>
      </c>
      <c r="D99" s="492" t="s">
        <v>598</v>
      </c>
      <c r="E99" s="492" t="s">
        <v>1569</v>
      </c>
      <c r="F99" s="492" t="s">
        <v>1592</v>
      </c>
      <c r="G99" s="492" t="s">
        <v>1593</v>
      </c>
      <c r="H99" s="496"/>
      <c r="I99" s="496"/>
      <c r="J99" s="492"/>
      <c r="K99" s="492"/>
      <c r="L99" s="496">
        <v>1</v>
      </c>
      <c r="M99" s="496">
        <v>540</v>
      </c>
      <c r="N99" s="492">
        <v>1</v>
      </c>
      <c r="O99" s="492">
        <v>540</v>
      </c>
      <c r="P99" s="496"/>
      <c r="Q99" s="496"/>
      <c r="R99" s="510"/>
      <c r="S99" s="497"/>
    </row>
    <row r="100" spans="1:19" ht="14.4" customHeight="1" x14ac:dyDescent="0.3">
      <c r="A100" s="491" t="s">
        <v>1555</v>
      </c>
      <c r="B100" s="492" t="s">
        <v>1556</v>
      </c>
      <c r="C100" s="492" t="s">
        <v>465</v>
      </c>
      <c r="D100" s="492" t="s">
        <v>598</v>
      </c>
      <c r="E100" s="492" t="s">
        <v>1569</v>
      </c>
      <c r="F100" s="492" t="s">
        <v>1594</v>
      </c>
      <c r="G100" s="492" t="s">
        <v>1595</v>
      </c>
      <c r="H100" s="496"/>
      <c r="I100" s="496"/>
      <c r="J100" s="492"/>
      <c r="K100" s="492"/>
      <c r="L100" s="496"/>
      <c r="M100" s="496"/>
      <c r="N100" s="492"/>
      <c r="O100" s="492"/>
      <c r="P100" s="496">
        <v>7</v>
      </c>
      <c r="Q100" s="496">
        <v>3507</v>
      </c>
      <c r="R100" s="510"/>
      <c r="S100" s="497">
        <v>501</v>
      </c>
    </row>
    <row r="101" spans="1:19" ht="14.4" customHeight="1" x14ac:dyDescent="0.3">
      <c r="A101" s="491" t="s">
        <v>1555</v>
      </c>
      <c r="B101" s="492" t="s">
        <v>1556</v>
      </c>
      <c r="C101" s="492" t="s">
        <v>465</v>
      </c>
      <c r="D101" s="492" t="s">
        <v>598</v>
      </c>
      <c r="E101" s="492" t="s">
        <v>1569</v>
      </c>
      <c r="F101" s="492" t="s">
        <v>1602</v>
      </c>
      <c r="G101" s="492" t="s">
        <v>1603</v>
      </c>
      <c r="H101" s="496"/>
      <c r="I101" s="496"/>
      <c r="J101" s="492"/>
      <c r="K101" s="492"/>
      <c r="L101" s="496"/>
      <c r="M101" s="496"/>
      <c r="N101" s="492"/>
      <c r="O101" s="492"/>
      <c r="P101" s="496">
        <v>2</v>
      </c>
      <c r="Q101" s="496">
        <v>746</v>
      </c>
      <c r="R101" s="510"/>
      <c r="S101" s="497">
        <v>373</v>
      </c>
    </row>
    <row r="102" spans="1:19" ht="14.4" customHeight="1" x14ac:dyDescent="0.3">
      <c r="A102" s="491" t="s">
        <v>1555</v>
      </c>
      <c r="B102" s="492" t="s">
        <v>1556</v>
      </c>
      <c r="C102" s="492" t="s">
        <v>465</v>
      </c>
      <c r="D102" s="492" t="s">
        <v>598</v>
      </c>
      <c r="E102" s="492" t="s">
        <v>1569</v>
      </c>
      <c r="F102" s="492" t="s">
        <v>1604</v>
      </c>
      <c r="G102" s="492" t="s">
        <v>1605</v>
      </c>
      <c r="H102" s="496"/>
      <c r="I102" s="496"/>
      <c r="J102" s="492"/>
      <c r="K102" s="492"/>
      <c r="L102" s="496">
        <v>429</v>
      </c>
      <c r="M102" s="496">
        <v>14300.01</v>
      </c>
      <c r="N102" s="492">
        <v>1</v>
      </c>
      <c r="O102" s="492">
        <v>33.333356643356645</v>
      </c>
      <c r="P102" s="496">
        <v>701</v>
      </c>
      <c r="Q102" s="496">
        <v>23366.67</v>
      </c>
      <c r="R102" s="510">
        <v>1.6340317244533393</v>
      </c>
      <c r="S102" s="497">
        <v>33.333338088445075</v>
      </c>
    </row>
    <row r="103" spans="1:19" ht="14.4" customHeight="1" x14ac:dyDescent="0.3">
      <c r="A103" s="491" t="s">
        <v>1555</v>
      </c>
      <c r="B103" s="492" t="s">
        <v>1556</v>
      </c>
      <c r="C103" s="492" t="s">
        <v>465</v>
      </c>
      <c r="D103" s="492" t="s">
        <v>598</v>
      </c>
      <c r="E103" s="492" t="s">
        <v>1569</v>
      </c>
      <c r="F103" s="492" t="s">
        <v>1606</v>
      </c>
      <c r="G103" s="492" t="s">
        <v>1607</v>
      </c>
      <c r="H103" s="496">
        <v>28</v>
      </c>
      <c r="I103" s="496">
        <v>3024</v>
      </c>
      <c r="J103" s="492">
        <v>13.03448275862069</v>
      </c>
      <c r="K103" s="492">
        <v>108</v>
      </c>
      <c r="L103" s="496">
        <v>2</v>
      </c>
      <c r="M103" s="496">
        <v>232</v>
      </c>
      <c r="N103" s="492">
        <v>1</v>
      </c>
      <c r="O103" s="492">
        <v>116</v>
      </c>
      <c r="P103" s="496">
        <v>1</v>
      </c>
      <c r="Q103" s="496">
        <v>116</v>
      </c>
      <c r="R103" s="510">
        <v>0.5</v>
      </c>
      <c r="S103" s="497">
        <v>116</v>
      </c>
    </row>
    <row r="104" spans="1:19" ht="14.4" customHeight="1" x14ac:dyDescent="0.3">
      <c r="A104" s="491" t="s">
        <v>1555</v>
      </c>
      <c r="B104" s="492" t="s">
        <v>1556</v>
      </c>
      <c r="C104" s="492" t="s">
        <v>465</v>
      </c>
      <c r="D104" s="492" t="s">
        <v>598</v>
      </c>
      <c r="E104" s="492" t="s">
        <v>1569</v>
      </c>
      <c r="F104" s="492" t="s">
        <v>1610</v>
      </c>
      <c r="G104" s="492" t="s">
        <v>1611</v>
      </c>
      <c r="H104" s="496">
        <v>1</v>
      </c>
      <c r="I104" s="496">
        <v>82</v>
      </c>
      <c r="J104" s="492">
        <v>0.95348837209302328</v>
      </c>
      <c r="K104" s="492">
        <v>82</v>
      </c>
      <c r="L104" s="496">
        <v>1</v>
      </c>
      <c r="M104" s="496">
        <v>86</v>
      </c>
      <c r="N104" s="492">
        <v>1</v>
      </c>
      <c r="O104" s="492">
        <v>86</v>
      </c>
      <c r="P104" s="496">
        <v>1</v>
      </c>
      <c r="Q104" s="496">
        <v>86</v>
      </c>
      <c r="R104" s="510">
        <v>1</v>
      </c>
      <c r="S104" s="497">
        <v>86</v>
      </c>
    </row>
    <row r="105" spans="1:19" ht="14.4" customHeight="1" x14ac:dyDescent="0.3">
      <c r="A105" s="491" t="s">
        <v>1555</v>
      </c>
      <c r="B105" s="492" t="s">
        <v>1556</v>
      </c>
      <c r="C105" s="492" t="s">
        <v>465</v>
      </c>
      <c r="D105" s="492" t="s">
        <v>598</v>
      </c>
      <c r="E105" s="492" t="s">
        <v>1569</v>
      </c>
      <c r="F105" s="492" t="s">
        <v>1616</v>
      </c>
      <c r="G105" s="492" t="s">
        <v>1617</v>
      </c>
      <c r="H105" s="496">
        <v>4</v>
      </c>
      <c r="I105" s="496">
        <v>1968</v>
      </c>
      <c r="J105" s="492">
        <v>0.22923704135119394</v>
      </c>
      <c r="K105" s="492">
        <v>492</v>
      </c>
      <c r="L105" s="496">
        <v>17</v>
      </c>
      <c r="M105" s="496">
        <v>8585</v>
      </c>
      <c r="N105" s="492">
        <v>1</v>
      </c>
      <c r="O105" s="492">
        <v>505</v>
      </c>
      <c r="P105" s="496">
        <v>14</v>
      </c>
      <c r="Q105" s="496">
        <v>21392</v>
      </c>
      <c r="R105" s="510">
        <v>2.4917880023296446</v>
      </c>
      <c r="S105" s="497">
        <v>1528</v>
      </c>
    </row>
    <row r="106" spans="1:19" ht="14.4" customHeight="1" x14ac:dyDescent="0.3">
      <c r="A106" s="491" t="s">
        <v>1555</v>
      </c>
      <c r="B106" s="492" t="s">
        <v>1556</v>
      </c>
      <c r="C106" s="492" t="s">
        <v>465</v>
      </c>
      <c r="D106" s="492" t="s">
        <v>598</v>
      </c>
      <c r="E106" s="492" t="s">
        <v>1569</v>
      </c>
      <c r="F106" s="492" t="s">
        <v>1631</v>
      </c>
      <c r="G106" s="492" t="s">
        <v>1632</v>
      </c>
      <c r="H106" s="496">
        <v>1</v>
      </c>
      <c r="I106" s="496">
        <v>1050</v>
      </c>
      <c r="J106" s="492"/>
      <c r="K106" s="492">
        <v>1050</v>
      </c>
      <c r="L106" s="496"/>
      <c r="M106" s="496"/>
      <c r="N106" s="492"/>
      <c r="O106" s="492"/>
      <c r="P106" s="496"/>
      <c r="Q106" s="496"/>
      <c r="R106" s="510"/>
      <c r="S106" s="497"/>
    </row>
    <row r="107" spans="1:19" ht="14.4" customHeight="1" x14ac:dyDescent="0.3">
      <c r="A107" s="491" t="s">
        <v>1555</v>
      </c>
      <c r="B107" s="492" t="s">
        <v>1556</v>
      </c>
      <c r="C107" s="492" t="s">
        <v>465</v>
      </c>
      <c r="D107" s="492" t="s">
        <v>598</v>
      </c>
      <c r="E107" s="492" t="s">
        <v>1569</v>
      </c>
      <c r="F107" s="492" t="s">
        <v>1645</v>
      </c>
      <c r="G107" s="492" t="s">
        <v>1646</v>
      </c>
      <c r="H107" s="496">
        <v>13</v>
      </c>
      <c r="I107" s="496">
        <v>1573</v>
      </c>
      <c r="J107" s="492">
        <v>2.5577235772357723</v>
      </c>
      <c r="K107" s="492">
        <v>121</v>
      </c>
      <c r="L107" s="496">
        <v>5</v>
      </c>
      <c r="M107" s="496">
        <v>615</v>
      </c>
      <c r="N107" s="492">
        <v>1</v>
      </c>
      <c r="O107" s="492">
        <v>123</v>
      </c>
      <c r="P107" s="496">
        <v>3</v>
      </c>
      <c r="Q107" s="496">
        <v>405</v>
      </c>
      <c r="R107" s="510">
        <v>0.65853658536585369</v>
      </c>
      <c r="S107" s="497">
        <v>135</v>
      </c>
    </row>
    <row r="108" spans="1:19" ht="14.4" customHeight="1" x14ac:dyDescent="0.3">
      <c r="A108" s="491" t="s">
        <v>1555</v>
      </c>
      <c r="B108" s="492" t="s">
        <v>1556</v>
      </c>
      <c r="C108" s="492" t="s">
        <v>465</v>
      </c>
      <c r="D108" s="492" t="s">
        <v>598</v>
      </c>
      <c r="E108" s="492" t="s">
        <v>1569</v>
      </c>
      <c r="F108" s="492" t="s">
        <v>1647</v>
      </c>
      <c r="G108" s="492" t="s">
        <v>1648</v>
      </c>
      <c r="H108" s="496"/>
      <c r="I108" s="496"/>
      <c r="J108" s="492"/>
      <c r="K108" s="492"/>
      <c r="L108" s="496">
        <v>1</v>
      </c>
      <c r="M108" s="496">
        <v>364</v>
      </c>
      <c r="N108" s="492">
        <v>1</v>
      </c>
      <c r="O108" s="492">
        <v>364</v>
      </c>
      <c r="P108" s="496"/>
      <c r="Q108" s="496"/>
      <c r="R108" s="510"/>
      <c r="S108" s="497"/>
    </row>
    <row r="109" spans="1:19" ht="14.4" customHeight="1" x14ac:dyDescent="0.3">
      <c r="A109" s="491" t="s">
        <v>1555</v>
      </c>
      <c r="B109" s="492" t="s">
        <v>1556</v>
      </c>
      <c r="C109" s="492" t="s">
        <v>465</v>
      </c>
      <c r="D109" s="492" t="s">
        <v>598</v>
      </c>
      <c r="E109" s="492" t="s">
        <v>1569</v>
      </c>
      <c r="F109" s="492" t="s">
        <v>1649</v>
      </c>
      <c r="G109" s="492" t="s">
        <v>1650</v>
      </c>
      <c r="H109" s="496"/>
      <c r="I109" s="496"/>
      <c r="J109" s="492"/>
      <c r="K109" s="492"/>
      <c r="L109" s="496"/>
      <c r="M109" s="496"/>
      <c r="N109" s="492"/>
      <c r="O109" s="492"/>
      <c r="P109" s="496">
        <v>1</v>
      </c>
      <c r="Q109" s="496">
        <v>505</v>
      </c>
      <c r="R109" s="510"/>
      <c r="S109" s="497">
        <v>505</v>
      </c>
    </row>
    <row r="110" spans="1:19" ht="14.4" customHeight="1" x14ac:dyDescent="0.3">
      <c r="A110" s="491" t="s">
        <v>1555</v>
      </c>
      <c r="B110" s="492" t="s">
        <v>1556</v>
      </c>
      <c r="C110" s="492" t="s">
        <v>465</v>
      </c>
      <c r="D110" s="492" t="s">
        <v>598</v>
      </c>
      <c r="E110" s="492" t="s">
        <v>1569</v>
      </c>
      <c r="F110" s="492" t="s">
        <v>1653</v>
      </c>
      <c r="G110" s="492" t="s">
        <v>1654</v>
      </c>
      <c r="H110" s="496">
        <v>5</v>
      </c>
      <c r="I110" s="496">
        <v>1010</v>
      </c>
      <c r="J110" s="492">
        <v>0.80929487179487181</v>
      </c>
      <c r="K110" s="492">
        <v>202</v>
      </c>
      <c r="L110" s="496">
        <v>6</v>
      </c>
      <c r="M110" s="496">
        <v>1248</v>
      </c>
      <c r="N110" s="492">
        <v>1</v>
      </c>
      <c r="O110" s="492">
        <v>208</v>
      </c>
      <c r="P110" s="496">
        <v>1</v>
      </c>
      <c r="Q110" s="496">
        <v>449</v>
      </c>
      <c r="R110" s="510">
        <v>0.35977564102564102</v>
      </c>
      <c r="S110" s="497">
        <v>449</v>
      </c>
    </row>
    <row r="111" spans="1:19" ht="14.4" customHeight="1" x14ac:dyDescent="0.3">
      <c r="A111" s="491" t="s">
        <v>1555</v>
      </c>
      <c r="B111" s="492" t="s">
        <v>1556</v>
      </c>
      <c r="C111" s="492" t="s">
        <v>465</v>
      </c>
      <c r="D111" s="492" t="s">
        <v>598</v>
      </c>
      <c r="E111" s="492" t="s">
        <v>1569</v>
      </c>
      <c r="F111" s="492" t="s">
        <v>1655</v>
      </c>
      <c r="G111" s="492" t="s">
        <v>1656</v>
      </c>
      <c r="H111" s="496"/>
      <c r="I111" s="496"/>
      <c r="J111" s="492"/>
      <c r="K111" s="492"/>
      <c r="L111" s="496"/>
      <c r="M111" s="496"/>
      <c r="N111" s="492"/>
      <c r="O111" s="492"/>
      <c r="P111" s="496">
        <v>1</v>
      </c>
      <c r="Q111" s="496">
        <v>310</v>
      </c>
      <c r="R111" s="510"/>
      <c r="S111" s="497">
        <v>310</v>
      </c>
    </row>
    <row r="112" spans="1:19" ht="14.4" customHeight="1" x14ac:dyDescent="0.3">
      <c r="A112" s="491" t="s">
        <v>1555</v>
      </c>
      <c r="B112" s="492" t="s">
        <v>1556</v>
      </c>
      <c r="C112" s="492" t="s">
        <v>465</v>
      </c>
      <c r="D112" s="492" t="s">
        <v>598</v>
      </c>
      <c r="E112" s="492" t="s">
        <v>1569</v>
      </c>
      <c r="F112" s="492" t="s">
        <v>1665</v>
      </c>
      <c r="G112" s="492" t="s">
        <v>1666</v>
      </c>
      <c r="H112" s="496">
        <v>1</v>
      </c>
      <c r="I112" s="496">
        <v>862</v>
      </c>
      <c r="J112" s="492"/>
      <c r="K112" s="492">
        <v>862</v>
      </c>
      <c r="L112" s="496"/>
      <c r="M112" s="496"/>
      <c r="N112" s="492"/>
      <c r="O112" s="492"/>
      <c r="P112" s="496"/>
      <c r="Q112" s="496"/>
      <c r="R112" s="510"/>
      <c r="S112" s="497"/>
    </row>
    <row r="113" spans="1:19" ht="14.4" customHeight="1" x14ac:dyDescent="0.3">
      <c r="A113" s="491" t="s">
        <v>1555</v>
      </c>
      <c r="B113" s="492" t="s">
        <v>1556</v>
      </c>
      <c r="C113" s="492" t="s">
        <v>465</v>
      </c>
      <c r="D113" s="492" t="s">
        <v>598</v>
      </c>
      <c r="E113" s="492" t="s">
        <v>1569</v>
      </c>
      <c r="F113" s="492" t="s">
        <v>1669</v>
      </c>
      <c r="G113" s="492" t="s">
        <v>1670</v>
      </c>
      <c r="H113" s="496">
        <v>2</v>
      </c>
      <c r="I113" s="496">
        <v>130</v>
      </c>
      <c r="J113" s="492">
        <v>0.97014925373134331</v>
      </c>
      <c r="K113" s="492">
        <v>65</v>
      </c>
      <c r="L113" s="496">
        <v>2</v>
      </c>
      <c r="M113" s="496">
        <v>134</v>
      </c>
      <c r="N113" s="492">
        <v>1</v>
      </c>
      <c r="O113" s="492">
        <v>67</v>
      </c>
      <c r="P113" s="496">
        <v>2</v>
      </c>
      <c r="Q113" s="496">
        <v>502</v>
      </c>
      <c r="R113" s="510">
        <v>3.7462686567164178</v>
      </c>
      <c r="S113" s="497">
        <v>251</v>
      </c>
    </row>
    <row r="114" spans="1:19" ht="14.4" customHeight="1" x14ac:dyDescent="0.3">
      <c r="A114" s="491" t="s">
        <v>1555</v>
      </c>
      <c r="B114" s="492" t="s">
        <v>1556</v>
      </c>
      <c r="C114" s="492" t="s">
        <v>465</v>
      </c>
      <c r="D114" s="492" t="s">
        <v>599</v>
      </c>
      <c r="E114" s="492" t="s">
        <v>1569</v>
      </c>
      <c r="F114" s="492" t="s">
        <v>1572</v>
      </c>
      <c r="G114" s="492" t="s">
        <v>1573</v>
      </c>
      <c r="H114" s="496"/>
      <c r="I114" s="496"/>
      <c r="J114" s="492"/>
      <c r="K114" s="492"/>
      <c r="L114" s="496"/>
      <c r="M114" s="496"/>
      <c r="N114" s="492"/>
      <c r="O114" s="492"/>
      <c r="P114" s="496">
        <v>3</v>
      </c>
      <c r="Q114" s="496">
        <v>249</v>
      </c>
      <c r="R114" s="510"/>
      <c r="S114" s="497">
        <v>83</v>
      </c>
    </row>
    <row r="115" spans="1:19" ht="14.4" customHeight="1" x14ac:dyDescent="0.3">
      <c r="A115" s="491" t="s">
        <v>1555</v>
      </c>
      <c r="B115" s="492" t="s">
        <v>1556</v>
      </c>
      <c r="C115" s="492" t="s">
        <v>465</v>
      </c>
      <c r="D115" s="492" t="s">
        <v>599</v>
      </c>
      <c r="E115" s="492" t="s">
        <v>1569</v>
      </c>
      <c r="F115" s="492" t="s">
        <v>1574</v>
      </c>
      <c r="G115" s="492" t="s">
        <v>1575</v>
      </c>
      <c r="H115" s="496"/>
      <c r="I115" s="496"/>
      <c r="J115" s="492"/>
      <c r="K115" s="492"/>
      <c r="L115" s="496"/>
      <c r="M115" s="496"/>
      <c r="N115" s="492"/>
      <c r="O115" s="492"/>
      <c r="P115" s="496">
        <v>9</v>
      </c>
      <c r="Q115" s="496">
        <v>954</v>
      </c>
      <c r="R115" s="510"/>
      <c r="S115" s="497">
        <v>106</v>
      </c>
    </row>
    <row r="116" spans="1:19" ht="14.4" customHeight="1" x14ac:dyDescent="0.3">
      <c r="A116" s="491" t="s">
        <v>1555</v>
      </c>
      <c r="B116" s="492" t="s">
        <v>1556</v>
      </c>
      <c r="C116" s="492" t="s">
        <v>465</v>
      </c>
      <c r="D116" s="492" t="s">
        <v>599</v>
      </c>
      <c r="E116" s="492" t="s">
        <v>1569</v>
      </c>
      <c r="F116" s="492" t="s">
        <v>1578</v>
      </c>
      <c r="G116" s="492" t="s">
        <v>1579</v>
      </c>
      <c r="H116" s="496"/>
      <c r="I116" s="496"/>
      <c r="J116" s="492"/>
      <c r="K116" s="492"/>
      <c r="L116" s="496"/>
      <c r="M116" s="496"/>
      <c r="N116" s="492"/>
      <c r="O116" s="492"/>
      <c r="P116" s="496">
        <v>1</v>
      </c>
      <c r="Q116" s="496">
        <v>37</v>
      </c>
      <c r="R116" s="510"/>
      <c r="S116" s="497">
        <v>37</v>
      </c>
    </row>
    <row r="117" spans="1:19" ht="14.4" customHeight="1" x14ac:dyDescent="0.3">
      <c r="A117" s="491" t="s">
        <v>1555</v>
      </c>
      <c r="B117" s="492" t="s">
        <v>1556</v>
      </c>
      <c r="C117" s="492" t="s">
        <v>465</v>
      </c>
      <c r="D117" s="492" t="s">
        <v>599</v>
      </c>
      <c r="E117" s="492" t="s">
        <v>1569</v>
      </c>
      <c r="F117" s="492" t="s">
        <v>1588</v>
      </c>
      <c r="G117" s="492" t="s">
        <v>1589</v>
      </c>
      <c r="H117" s="496"/>
      <c r="I117" s="496"/>
      <c r="J117" s="492"/>
      <c r="K117" s="492"/>
      <c r="L117" s="496">
        <v>6</v>
      </c>
      <c r="M117" s="496">
        <v>1506</v>
      </c>
      <c r="N117" s="492">
        <v>1</v>
      </c>
      <c r="O117" s="492">
        <v>251</v>
      </c>
      <c r="P117" s="496">
        <v>10</v>
      </c>
      <c r="Q117" s="496">
        <v>2510</v>
      </c>
      <c r="R117" s="510">
        <v>1.6666666666666667</v>
      </c>
      <c r="S117" s="497">
        <v>251</v>
      </c>
    </row>
    <row r="118" spans="1:19" ht="14.4" customHeight="1" x14ac:dyDescent="0.3">
      <c r="A118" s="491" t="s">
        <v>1555</v>
      </c>
      <c r="B118" s="492" t="s">
        <v>1556</v>
      </c>
      <c r="C118" s="492" t="s">
        <v>465</v>
      </c>
      <c r="D118" s="492" t="s">
        <v>599</v>
      </c>
      <c r="E118" s="492" t="s">
        <v>1569</v>
      </c>
      <c r="F118" s="492" t="s">
        <v>1590</v>
      </c>
      <c r="G118" s="492" t="s">
        <v>1591</v>
      </c>
      <c r="H118" s="496">
        <v>2</v>
      </c>
      <c r="I118" s="496">
        <v>236</v>
      </c>
      <c r="J118" s="492">
        <v>0.46825396825396826</v>
      </c>
      <c r="K118" s="492">
        <v>118</v>
      </c>
      <c r="L118" s="496">
        <v>4</v>
      </c>
      <c r="M118" s="496">
        <v>504</v>
      </c>
      <c r="N118" s="492">
        <v>1</v>
      </c>
      <c r="O118" s="492">
        <v>126</v>
      </c>
      <c r="P118" s="496">
        <v>20</v>
      </c>
      <c r="Q118" s="496">
        <v>2520</v>
      </c>
      <c r="R118" s="510">
        <v>5</v>
      </c>
      <c r="S118" s="497">
        <v>126</v>
      </c>
    </row>
    <row r="119" spans="1:19" ht="14.4" customHeight="1" x14ac:dyDescent="0.3">
      <c r="A119" s="491" t="s">
        <v>1555</v>
      </c>
      <c r="B119" s="492" t="s">
        <v>1556</v>
      </c>
      <c r="C119" s="492" t="s">
        <v>465</v>
      </c>
      <c r="D119" s="492" t="s">
        <v>599</v>
      </c>
      <c r="E119" s="492" t="s">
        <v>1569</v>
      </c>
      <c r="F119" s="492" t="s">
        <v>1604</v>
      </c>
      <c r="G119" s="492" t="s">
        <v>1605</v>
      </c>
      <c r="H119" s="496"/>
      <c r="I119" s="496"/>
      <c r="J119" s="492"/>
      <c r="K119" s="492"/>
      <c r="L119" s="496">
        <v>6</v>
      </c>
      <c r="M119" s="496">
        <v>199.99</v>
      </c>
      <c r="N119" s="492">
        <v>1</v>
      </c>
      <c r="O119" s="492">
        <v>33.331666666666671</v>
      </c>
      <c r="P119" s="496">
        <v>29</v>
      </c>
      <c r="Q119" s="496">
        <v>966.67000000000007</v>
      </c>
      <c r="R119" s="510">
        <v>4.8335916795839795</v>
      </c>
      <c r="S119" s="497">
        <v>33.333448275862068</v>
      </c>
    </row>
    <row r="120" spans="1:19" ht="14.4" customHeight="1" x14ac:dyDescent="0.3">
      <c r="A120" s="491" t="s">
        <v>1555</v>
      </c>
      <c r="B120" s="492" t="s">
        <v>1556</v>
      </c>
      <c r="C120" s="492" t="s">
        <v>465</v>
      </c>
      <c r="D120" s="492" t="s">
        <v>599</v>
      </c>
      <c r="E120" s="492" t="s">
        <v>1569</v>
      </c>
      <c r="F120" s="492" t="s">
        <v>1616</v>
      </c>
      <c r="G120" s="492" t="s">
        <v>1617</v>
      </c>
      <c r="H120" s="496"/>
      <c r="I120" s="496"/>
      <c r="J120" s="492"/>
      <c r="K120" s="492"/>
      <c r="L120" s="496"/>
      <c r="M120" s="496"/>
      <c r="N120" s="492"/>
      <c r="O120" s="492"/>
      <c r="P120" s="496">
        <v>2</v>
      </c>
      <c r="Q120" s="496">
        <v>3056</v>
      </c>
      <c r="R120" s="510"/>
      <c r="S120" s="497">
        <v>1528</v>
      </c>
    </row>
    <row r="121" spans="1:19" ht="14.4" customHeight="1" x14ac:dyDescent="0.3">
      <c r="A121" s="491" t="s">
        <v>1555</v>
      </c>
      <c r="B121" s="492" t="s">
        <v>1556</v>
      </c>
      <c r="C121" s="492" t="s">
        <v>465</v>
      </c>
      <c r="D121" s="492" t="s">
        <v>599</v>
      </c>
      <c r="E121" s="492" t="s">
        <v>1569</v>
      </c>
      <c r="F121" s="492" t="s">
        <v>1645</v>
      </c>
      <c r="G121" s="492" t="s">
        <v>1646</v>
      </c>
      <c r="H121" s="496"/>
      <c r="I121" s="496"/>
      <c r="J121" s="492"/>
      <c r="K121" s="492"/>
      <c r="L121" s="496">
        <v>1</v>
      </c>
      <c r="M121" s="496">
        <v>123</v>
      </c>
      <c r="N121" s="492">
        <v>1</v>
      </c>
      <c r="O121" s="492">
        <v>123</v>
      </c>
      <c r="P121" s="496"/>
      <c r="Q121" s="496"/>
      <c r="R121" s="510"/>
      <c r="S121" s="497"/>
    </row>
    <row r="122" spans="1:19" ht="14.4" customHeight="1" x14ac:dyDescent="0.3">
      <c r="A122" s="491" t="s">
        <v>1555</v>
      </c>
      <c r="B122" s="492" t="s">
        <v>1556</v>
      </c>
      <c r="C122" s="492" t="s">
        <v>465</v>
      </c>
      <c r="D122" s="492" t="s">
        <v>599</v>
      </c>
      <c r="E122" s="492" t="s">
        <v>1569</v>
      </c>
      <c r="F122" s="492" t="s">
        <v>1653</v>
      </c>
      <c r="G122" s="492" t="s">
        <v>1654</v>
      </c>
      <c r="H122" s="496"/>
      <c r="I122" s="496"/>
      <c r="J122" s="492"/>
      <c r="K122" s="492"/>
      <c r="L122" s="496"/>
      <c r="M122" s="496"/>
      <c r="N122" s="492"/>
      <c r="O122" s="492"/>
      <c r="P122" s="496">
        <v>1</v>
      </c>
      <c r="Q122" s="496">
        <v>449</v>
      </c>
      <c r="R122" s="510"/>
      <c r="S122" s="497">
        <v>449</v>
      </c>
    </row>
    <row r="123" spans="1:19" ht="14.4" customHeight="1" x14ac:dyDescent="0.3">
      <c r="A123" s="491" t="s">
        <v>1555</v>
      </c>
      <c r="B123" s="492" t="s">
        <v>1556</v>
      </c>
      <c r="C123" s="492" t="s">
        <v>465</v>
      </c>
      <c r="D123" s="492" t="s">
        <v>600</v>
      </c>
      <c r="E123" s="492" t="s">
        <v>1557</v>
      </c>
      <c r="F123" s="492" t="s">
        <v>1560</v>
      </c>
      <c r="G123" s="492" t="s">
        <v>1561</v>
      </c>
      <c r="H123" s="496"/>
      <c r="I123" s="496"/>
      <c r="J123" s="492"/>
      <c r="K123" s="492"/>
      <c r="L123" s="496">
        <v>0.1</v>
      </c>
      <c r="M123" s="496">
        <v>15.1</v>
      </c>
      <c r="N123" s="492">
        <v>1</v>
      </c>
      <c r="O123" s="492">
        <v>151</v>
      </c>
      <c r="P123" s="496">
        <v>0.1</v>
      </c>
      <c r="Q123" s="496">
        <v>15.1</v>
      </c>
      <c r="R123" s="510">
        <v>1</v>
      </c>
      <c r="S123" s="497">
        <v>151</v>
      </c>
    </row>
    <row r="124" spans="1:19" ht="14.4" customHeight="1" x14ac:dyDescent="0.3">
      <c r="A124" s="491" t="s">
        <v>1555</v>
      </c>
      <c r="B124" s="492" t="s">
        <v>1556</v>
      </c>
      <c r="C124" s="492" t="s">
        <v>465</v>
      </c>
      <c r="D124" s="492" t="s">
        <v>600</v>
      </c>
      <c r="E124" s="492" t="s">
        <v>1557</v>
      </c>
      <c r="F124" s="492" t="s">
        <v>1562</v>
      </c>
      <c r="G124" s="492" t="s">
        <v>1563</v>
      </c>
      <c r="H124" s="496"/>
      <c r="I124" s="496"/>
      <c r="J124" s="492"/>
      <c r="K124" s="492"/>
      <c r="L124" s="496">
        <v>0.2</v>
      </c>
      <c r="M124" s="496">
        <v>50.71</v>
      </c>
      <c r="N124" s="492">
        <v>1</v>
      </c>
      <c r="O124" s="492">
        <v>253.54999999999998</v>
      </c>
      <c r="P124" s="496"/>
      <c r="Q124" s="496"/>
      <c r="R124" s="510"/>
      <c r="S124" s="497"/>
    </row>
    <row r="125" spans="1:19" ht="14.4" customHeight="1" x14ac:dyDescent="0.3">
      <c r="A125" s="491" t="s">
        <v>1555</v>
      </c>
      <c r="B125" s="492" t="s">
        <v>1556</v>
      </c>
      <c r="C125" s="492" t="s">
        <v>465</v>
      </c>
      <c r="D125" s="492" t="s">
        <v>600</v>
      </c>
      <c r="E125" s="492" t="s">
        <v>1557</v>
      </c>
      <c r="F125" s="492" t="s">
        <v>1564</v>
      </c>
      <c r="G125" s="492" t="s">
        <v>573</v>
      </c>
      <c r="H125" s="496"/>
      <c r="I125" s="496"/>
      <c r="J125" s="492"/>
      <c r="K125" s="492"/>
      <c r="L125" s="496">
        <v>0.1</v>
      </c>
      <c r="M125" s="496">
        <v>6.14</v>
      </c>
      <c r="N125" s="492">
        <v>1</v>
      </c>
      <c r="O125" s="492">
        <v>61.399999999999991</v>
      </c>
      <c r="P125" s="496"/>
      <c r="Q125" s="496"/>
      <c r="R125" s="510"/>
      <c r="S125" s="497"/>
    </row>
    <row r="126" spans="1:19" ht="14.4" customHeight="1" x14ac:dyDescent="0.3">
      <c r="A126" s="491" t="s">
        <v>1555</v>
      </c>
      <c r="B126" s="492" t="s">
        <v>1556</v>
      </c>
      <c r="C126" s="492" t="s">
        <v>465</v>
      </c>
      <c r="D126" s="492" t="s">
        <v>600</v>
      </c>
      <c r="E126" s="492" t="s">
        <v>1557</v>
      </c>
      <c r="F126" s="492" t="s">
        <v>1568</v>
      </c>
      <c r="G126" s="492" t="s">
        <v>622</v>
      </c>
      <c r="H126" s="496"/>
      <c r="I126" s="496"/>
      <c r="J126" s="492"/>
      <c r="K126" s="492"/>
      <c r="L126" s="496">
        <v>0.2</v>
      </c>
      <c r="M126" s="496">
        <v>52.81</v>
      </c>
      <c r="N126" s="492">
        <v>1</v>
      </c>
      <c r="O126" s="492">
        <v>264.05</v>
      </c>
      <c r="P126" s="496"/>
      <c r="Q126" s="496"/>
      <c r="R126" s="510"/>
      <c r="S126" s="497"/>
    </row>
    <row r="127" spans="1:19" ht="14.4" customHeight="1" x14ac:dyDescent="0.3">
      <c r="A127" s="491" t="s">
        <v>1555</v>
      </c>
      <c r="B127" s="492" t="s">
        <v>1556</v>
      </c>
      <c r="C127" s="492" t="s">
        <v>465</v>
      </c>
      <c r="D127" s="492" t="s">
        <v>600</v>
      </c>
      <c r="E127" s="492" t="s">
        <v>1569</v>
      </c>
      <c r="F127" s="492" t="s">
        <v>1570</v>
      </c>
      <c r="G127" s="492" t="s">
        <v>1571</v>
      </c>
      <c r="H127" s="496"/>
      <c r="I127" s="496"/>
      <c r="J127" s="492"/>
      <c r="K127" s="492"/>
      <c r="L127" s="496">
        <v>1</v>
      </c>
      <c r="M127" s="496">
        <v>78</v>
      </c>
      <c r="N127" s="492">
        <v>1</v>
      </c>
      <c r="O127" s="492">
        <v>78</v>
      </c>
      <c r="P127" s="496">
        <v>1</v>
      </c>
      <c r="Q127" s="496">
        <v>78</v>
      </c>
      <c r="R127" s="510">
        <v>1</v>
      </c>
      <c r="S127" s="497">
        <v>78</v>
      </c>
    </row>
    <row r="128" spans="1:19" ht="14.4" customHeight="1" x14ac:dyDescent="0.3">
      <c r="A128" s="491" t="s">
        <v>1555</v>
      </c>
      <c r="B128" s="492" t="s">
        <v>1556</v>
      </c>
      <c r="C128" s="492" t="s">
        <v>465</v>
      </c>
      <c r="D128" s="492" t="s">
        <v>600</v>
      </c>
      <c r="E128" s="492" t="s">
        <v>1569</v>
      </c>
      <c r="F128" s="492" t="s">
        <v>1572</v>
      </c>
      <c r="G128" s="492" t="s">
        <v>1573</v>
      </c>
      <c r="H128" s="496"/>
      <c r="I128" s="496"/>
      <c r="J128" s="492"/>
      <c r="K128" s="492"/>
      <c r="L128" s="496"/>
      <c r="M128" s="496"/>
      <c r="N128" s="492"/>
      <c r="O128" s="492"/>
      <c r="P128" s="496">
        <v>1</v>
      </c>
      <c r="Q128" s="496">
        <v>83</v>
      </c>
      <c r="R128" s="510"/>
      <c r="S128" s="497">
        <v>83</v>
      </c>
    </row>
    <row r="129" spans="1:19" ht="14.4" customHeight="1" x14ac:dyDescent="0.3">
      <c r="A129" s="491" t="s">
        <v>1555</v>
      </c>
      <c r="B129" s="492" t="s">
        <v>1556</v>
      </c>
      <c r="C129" s="492" t="s">
        <v>465</v>
      </c>
      <c r="D129" s="492" t="s">
        <v>600</v>
      </c>
      <c r="E129" s="492" t="s">
        <v>1569</v>
      </c>
      <c r="F129" s="492" t="s">
        <v>1574</v>
      </c>
      <c r="G129" s="492" t="s">
        <v>1575</v>
      </c>
      <c r="H129" s="496"/>
      <c r="I129" s="496"/>
      <c r="J129" s="492"/>
      <c r="K129" s="492"/>
      <c r="L129" s="496">
        <v>256</v>
      </c>
      <c r="M129" s="496">
        <v>27136</v>
      </c>
      <c r="N129" s="492">
        <v>1</v>
      </c>
      <c r="O129" s="492">
        <v>106</v>
      </c>
      <c r="P129" s="496">
        <v>397</v>
      </c>
      <c r="Q129" s="496">
        <v>42082</v>
      </c>
      <c r="R129" s="510">
        <v>1.55078125</v>
      </c>
      <c r="S129" s="497">
        <v>106</v>
      </c>
    </row>
    <row r="130" spans="1:19" ht="14.4" customHeight="1" x14ac:dyDescent="0.3">
      <c r="A130" s="491" t="s">
        <v>1555</v>
      </c>
      <c r="B130" s="492" t="s">
        <v>1556</v>
      </c>
      <c r="C130" s="492" t="s">
        <v>465</v>
      </c>
      <c r="D130" s="492" t="s">
        <v>600</v>
      </c>
      <c r="E130" s="492" t="s">
        <v>1569</v>
      </c>
      <c r="F130" s="492" t="s">
        <v>1578</v>
      </c>
      <c r="G130" s="492" t="s">
        <v>1579</v>
      </c>
      <c r="H130" s="496"/>
      <c r="I130" s="496"/>
      <c r="J130" s="492"/>
      <c r="K130" s="492"/>
      <c r="L130" s="496">
        <v>18</v>
      </c>
      <c r="M130" s="496">
        <v>666</v>
      </c>
      <c r="N130" s="492">
        <v>1</v>
      </c>
      <c r="O130" s="492">
        <v>37</v>
      </c>
      <c r="P130" s="496">
        <v>2</v>
      </c>
      <c r="Q130" s="496">
        <v>74</v>
      </c>
      <c r="R130" s="510">
        <v>0.1111111111111111</v>
      </c>
      <c r="S130" s="497">
        <v>37</v>
      </c>
    </row>
    <row r="131" spans="1:19" ht="14.4" customHeight="1" x14ac:dyDescent="0.3">
      <c r="A131" s="491" t="s">
        <v>1555</v>
      </c>
      <c r="B131" s="492" t="s">
        <v>1556</v>
      </c>
      <c r="C131" s="492" t="s">
        <v>465</v>
      </c>
      <c r="D131" s="492" t="s">
        <v>600</v>
      </c>
      <c r="E131" s="492" t="s">
        <v>1569</v>
      </c>
      <c r="F131" s="492" t="s">
        <v>1582</v>
      </c>
      <c r="G131" s="492" t="s">
        <v>1583</v>
      </c>
      <c r="H131" s="496"/>
      <c r="I131" s="496"/>
      <c r="J131" s="492"/>
      <c r="K131" s="492"/>
      <c r="L131" s="496"/>
      <c r="M131" s="496"/>
      <c r="N131" s="492"/>
      <c r="O131" s="492"/>
      <c r="P131" s="496">
        <v>1</v>
      </c>
      <c r="Q131" s="496">
        <v>5</v>
      </c>
      <c r="R131" s="510"/>
      <c r="S131" s="497">
        <v>5</v>
      </c>
    </row>
    <row r="132" spans="1:19" ht="14.4" customHeight="1" x14ac:dyDescent="0.3">
      <c r="A132" s="491" t="s">
        <v>1555</v>
      </c>
      <c r="B132" s="492" t="s">
        <v>1556</v>
      </c>
      <c r="C132" s="492" t="s">
        <v>465</v>
      </c>
      <c r="D132" s="492" t="s">
        <v>600</v>
      </c>
      <c r="E132" s="492" t="s">
        <v>1569</v>
      </c>
      <c r="F132" s="492" t="s">
        <v>1588</v>
      </c>
      <c r="G132" s="492" t="s">
        <v>1589</v>
      </c>
      <c r="H132" s="496"/>
      <c r="I132" s="496"/>
      <c r="J132" s="492"/>
      <c r="K132" s="492"/>
      <c r="L132" s="496">
        <v>86</v>
      </c>
      <c r="M132" s="496">
        <v>21586</v>
      </c>
      <c r="N132" s="492">
        <v>1</v>
      </c>
      <c r="O132" s="492">
        <v>251</v>
      </c>
      <c r="P132" s="496">
        <v>145</v>
      </c>
      <c r="Q132" s="496">
        <v>36395</v>
      </c>
      <c r="R132" s="510">
        <v>1.6860465116279071</v>
      </c>
      <c r="S132" s="497">
        <v>251</v>
      </c>
    </row>
    <row r="133" spans="1:19" ht="14.4" customHeight="1" x14ac:dyDescent="0.3">
      <c r="A133" s="491" t="s">
        <v>1555</v>
      </c>
      <c r="B133" s="492" t="s">
        <v>1556</v>
      </c>
      <c r="C133" s="492" t="s">
        <v>465</v>
      </c>
      <c r="D133" s="492" t="s">
        <v>600</v>
      </c>
      <c r="E133" s="492" t="s">
        <v>1569</v>
      </c>
      <c r="F133" s="492" t="s">
        <v>1590</v>
      </c>
      <c r="G133" s="492" t="s">
        <v>1591</v>
      </c>
      <c r="H133" s="496"/>
      <c r="I133" s="496"/>
      <c r="J133" s="492"/>
      <c r="K133" s="492"/>
      <c r="L133" s="496">
        <v>304</v>
      </c>
      <c r="M133" s="496">
        <v>38304</v>
      </c>
      <c r="N133" s="492">
        <v>1</v>
      </c>
      <c r="O133" s="492">
        <v>126</v>
      </c>
      <c r="P133" s="496">
        <v>570</v>
      </c>
      <c r="Q133" s="496">
        <v>71820</v>
      </c>
      <c r="R133" s="510">
        <v>1.875</v>
      </c>
      <c r="S133" s="497">
        <v>126</v>
      </c>
    </row>
    <row r="134" spans="1:19" ht="14.4" customHeight="1" x14ac:dyDescent="0.3">
      <c r="A134" s="491" t="s">
        <v>1555</v>
      </c>
      <c r="B134" s="492" t="s">
        <v>1556</v>
      </c>
      <c r="C134" s="492" t="s">
        <v>465</v>
      </c>
      <c r="D134" s="492" t="s">
        <v>600</v>
      </c>
      <c r="E134" s="492" t="s">
        <v>1569</v>
      </c>
      <c r="F134" s="492" t="s">
        <v>1604</v>
      </c>
      <c r="G134" s="492" t="s">
        <v>1605</v>
      </c>
      <c r="H134" s="496"/>
      <c r="I134" s="496"/>
      <c r="J134" s="492"/>
      <c r="K134" s="492"/>
      <c r="L134" s="496">
        <v>187</v>
      </c>
      <c r="M134" s="496">
        <v>6233.33</v>
      </c>
      <c r="N134" s="492">
        <v>1</v>
      </c>
      <c r="O134" s="492">
        <v>33.333315508021393</v>
      </c>
      <c r="P134" s="496">
        <v>621</v>
      </c>
      <c r="Q134" s="496">
        <v>20699.989999999998</v>
      </c>
      <c r="R134" s="510">
        <v>3.3208557865538961</v>
      </c>
      <c r="S134" s="497">
        <v>33.333317230273749</v>
      </c>
    </row>
    <row r="135" spans="1:19" ht="14.4" customHeight="1" x14ac:dyDescent="0.3">
      <c r="A135" s="491" t="s">
        <v>1555</v>
      </c>
      <c r="B135" s="492" t="s">
        <v>1556</v>
      </c>
      <c r="C135" s="492" t="s">
        <v>465</v>
      </c>
      <c r="D135" s="492" t="s">
        <v>600</v>
      </c>
      <c r="E135" s="492" t="s">
        <v>1569</v>
      </c>
      <c r="F135" s="492" t="s">
        <v>1606</v>
      </c>
      <c r="G135" s="492" t="s">
        <v>1607</v>
      </c>
      <c r="H135" s="496"/>
      <c r="I135" s="496"/>
      <c r="J135" s="492"/>
      <c r="K135" s="492"/>
      <c r="L135" s="496">
        <v>1</v>
      </c>
      <c r="M135" s="496">
        <v>116</v>
      </c>
      <c r="N135" s="492">
        <v>1</v>
      </c>
      <c r="O135" s="492">
        <v>116</v>
      </c>
      <c r="P135" s="496"/>
      <c r="Q135" s="496"/>
      <c r="R135" s="510"/>
      <c r="S135" s="497"/>
    </row>
    <row r="136" spans="1:19" ht="14.4" customHeight="1" x14ac:dyDescent="0.3">
      <c r="A136" s="491" t="s">
        <v>1555</v>
      </c>
      <c r="B136" s="492" t="s">
        <v>1556</v>
      </c>
      <c r="C136" s="492" t="s">
        <v>465</v>
      </c>
      <c r="D136" s="492" t="s">
        <v>600</v>
      </c>
      <c r="E136" s="492" t="s">
        <v>1569</v>
      </c>
      <c r="F136" s="492" t="s">
        <v>1610</v>
      </c>
      <c r="G136" s="492" t="s">
        <v>1611</v>
      </c>
      <c r="H136" s="496"/>
      <c r="I136" s="496"/>
      <c r="J136" s="492"/>
      <c r="K136" s="492"/>
      <c r="L136" s="496">
        <v>5</v>
      </c>
      <c r="M136" s="496">
        <v>430</v>
      </c>
      <c r="N136" s="492">
        <v>1</v>
      </c>
      <c r="O136" s="492">
        <v>86</v>
      </c>
      <c r="P136" s="496">
        <v>5</v>
      </c>
      <c r="Q136" s="496">
        <v>430</v>
      </c>
      <c r="R136" s="510">
        <v>1</v>
      </c>
      <c r="S136" s="497">
        <v>86</v>
      </c>
    </row>
    <row r="137" spans="1:19" ht="14.4" customHeight="1" x14ac:dyDescent="0.3">
      <c r="A137" s="491" t="s">
        <v>1555</v>
      </c>
      <c r="B137" s="492" t="s">
        <v>1556</v>
      </c>
      <c r="C137" s="492" t="s">
        <v>465</v>
      </c>
      <c r="D137" s="492" t="s">
        <v>600</v>
      </c>
      <c r="E137" s="492" t="s">
        <v>1569</v>
      </c>
      <c r="F137" s="492" t="s">
        <v>1612</v>
      </c>
      <c r="G137" s="492" t="s">
        <v>1613</v>
      </c>
      <c r="H137" s="496"/>
      <c r="I137" s="496"/>
      <c r="J137" s="492"/>
      <c r="K137" s="492"/>
      <c r="L137" s="496">
        <v>7</v>
      </c>
      <c r="M137" s="496">
        <v>224</v>
      </c>
      <c r="N137" s="492">
        <v>1</v>
      </c>
      <c r="O137" s="492">
        <v>32</v>
      </c>
      <c r="P137" s="496">
        <v>1</v>
      </c>
      <c r="Q137" s="496">
        <v>32</v>
      </c>
      <c r="R137" s="510">
        <v>0.14285714285714285</v>
      </c>
      <c r="S137" s="497">
        <v>32</v>
      </c>
    </row>
    <row r="138" spans="1:19" ht="14.4" customHeight="1" x14ac:dyDescent="0.3">
      <c r="A138" s="491" t="s">
        <v>1555</v>
      </c>
      <c r="B138" s="492" t="s">
        <v>1556</v>
      </c>
      <c r="C138" s="492" t="s">
        <v>465</v>
      </c>
      <c r="D138" s="492" t="s">
        <v>600</v>
      </c>
      <c r="E138" s="492" t="s">
        <v>1569</v>
      </c>
      <c r="F138" s="492" t="s">
        <v>1616</v>
      </c>
      <c r="G138" s="492" t="s">
        <v>1617</v>
      </c>
      <c r="H138" s="496"/>
      <c r="I138" s="496"/>
      <c r="J138" s="492"/>
      <c r="K138" s="492"/>
      <c r="L138" s="496">
        <v>30</v>
      </c>
      <c r="M138" s="496">
        <v>15150</v>
      </c>
      <c r="N138" s="492">
        <v>1</v>
      </c>
      <c r="O138" s="492">
        <v>505</v>
      </c>
      <c r="P138" s="496">
        <v>41</v>
      </c>
      <c r="Q138" s="496">
        <v>62648</v>
      </c>
      <c r="R138" s="510">
        <v>4.135181518151815</v>
      </c>
      <c r="S138" s="497">
        <v>1528</v>
      </c>
    </row>
    <row r="139" spans="1:19" ht="14.4" customHeight="1" x14ac:dyDescent="0.3">
      <c r="A139" s="491" t="s">
        <v>1555</v>
      </c>
      <c r="B139" s="492" t="s">
        <v>1556</v>
      </c>
      <c r="C139" s="492" t="s">
        <v>465</v>
      </c>
      <c r="D139" s="492" t="s">
        <v>600</v>
      </c>
      <c r="E139" s="492" t="s">
        <v>1569</v>
      </c>
      <c r="F139" s="492" t="s">
        <v>1629</v>
      </c>
      <c r="G139" s="492" t="s">
        <v>1630</v>
      </c>
      <c r="H139" s="496"/>
      <c r="I139" s="496"/>
      <c r="J139" s="492"/>
      <c r="K139" s="492"/>
      <c r="L139" s="496">
        <v>1</v>
      </c>
      <c r="M139" s="496">
        <v>721</v>
      </c>
      <c r="N139" s="492">
        <v>1</v>
      </c>
      <c r="O139" s="492">
        <v>721</v>
      </c>
      <c r="P139" s="496"/>
      <c r="Q139" s="496"/>
      <c r="R139" s="510"/>
      <c r="S139" s="497"/>
    </row>
    <row r="140" spans="1:19" ht="14.4" customHeight="1" x14ac:dyDescent="0.3">
      <c r="A140" s="491" t="s">
        <v>1555</v>
      </c>
      <c r="B140" s="492" t="s">
        <v>1556</v>
      </c>
      <c r="C140" s="492" t="s">
        <v>465</v>
      </c>
      <c r="D140" s="492" t="s">
        <v>600</v>
      </c>
      <c r="E140" s="492" t="s">
        <v>1569</v>
      </c>
      <c r="F140" s="492" t="s">
        <v>1633</v>
      </c>
      <c r="G140" s="492" t="s">
        <v>1634</v>
      </c>
      <c r="H140" s="496"/>
      <c r="I140" s="496"/>
      <c r="J140" s="492"/>
      <c r="K140" s="492"/>
      <c r="L140" s="496">
        <v>2</v>
      </c>
      <c r="M140" s="496">
        <v>246</v>
      </c>
      <c r="N140" s="492">
        <v>1</v>
      </c>
      <c r="O140" s="492">
        <v>123</v>
      </c>
      <c r="P140" s="496">
        <v>2</v>
      </c>
      <c r="Q140" s="496">
        <v>246</v>
      </c>
      <c r="R140" s="510">
        <v>1</v>
      </c>
      <c r="S140" s="497">
        <v>123</v>
      </c>
    </row>
    <row r="141" spans="1:19" ht="14.4" customHeight="1" x14ac:dyDescent="0.3">
      <c r="A141" s="491" t="s">
        <v>1555</v>
      </c>
      <c r="B141" s="492" t="s">
        <v>1556</v>
      </c>
      <c r="C141" s="492" t="s">
        <v>465</v>
      </c>
      <c r="D141" s="492" t="s">
        <v>600</v>
      </c>
      <c r="E141" s="492" t="s">
        <v>1569</v>
      </c>
      <c r="F141" s="492" t="s">
        <v>1641</v>
      </c>
      <c r="G141" s="492" t="s">
        <v>1642</v>
      </c>
      <c r="H141" s="496"/>
      <c r="I141" s="496"/>
      <c r="J141" s="492"/>
      <c r="K141" s="492"/>
      <c r="L141" s="496">
        <v>3</v>
      </c>
      <c r="M141" s="496">
        <v>549</v>
      </c>
      <c r="N141" s="492">
        <v>1</v>
      </c>
      <c r="O141" s="492">
        <v>183</v>
      </c>
      <c r="P141" s="496">
        <v>4</v>
      </c>
      <c r="Q141" s="496">
        <v>732</v>
      </c>
      <c r="R141" s="510">
        <v>1.3333333333333333</v>
      </c>
      <c r="S141" s="497">
        <v>183</v>
      </c>
    </row>
    <row r="142" spans="1:19" ht="14.4" customHeight="1" x14ac:dyDescent="0.3">
      <c r="A142" s="491" t="s">
        <v>1555</v>
      </c>
      <c r="B142" s="492" t="s">
        <v>1556</v>
      </c>
      <c r="C142" s="492" t="s">
        <v>465</v>
      </c>
      <c r="D142" s="492" t="s">
        <v>600</v>
      </c>
      <c r="E142" s="492" t="s">
        <v>1569</v>
      </c>
      <c r="F142" s="492" t="s">
        <v>1647</v>
      </c>
      <c r="G142" s="492" t="s">
        <v>1648</v>
      </c>
      <c r="H142" s="496"/>
      <c r="I142" s="496"/>
      <c r="J142" s="492"/>
      <c r="K142" s="492"/>
      <c r="L142" s="496">
        <v>1</v>
      </c>
      <c r="M142" s="496">
        <v>364</v>
      </c>
      <c r="N142" s="492">
        <v>1</v>
      </c>
      <c r="O142" s="492">
        <v>364</v>
      </c>
      <c r="P142" s="496">
        <v>3</v>
      </c>
      <c r="Q142" s="496">
        <v>1170</v>
      </c>
      <c r="R142" s="510">
        <v>3.2142857142857144</v>
      </c>
      <c r="S142" s="497">
        <v>390</v>
      </c>
    </row>
    <row r="143" spans="1:19" ht="14.4" customHeight="1" x14ac:dyDescent="0.3">
      <c r="A143" s="491" t="s">
        <v>1555</v>
      </c>
      <c r="B143" s="492" t="s">
        <v>1556</v>
      </c>
      <c r="C143" s="492" t="s">
        <v>465</v>
      </c>
      <c r="D143" s="492" t="s">
        <v>600</v>
      </c>
      <c r="E143" s="492" t="s">
        <v>1569</v>
      </c>
      <c r="F143" s="492" t="s">
        <v>1663</v>
      </c>
      <c r="G143" s="492" t="s">
        <v>1664</v>
      </c>
      <c r="H143" s="496"/>
      <c r="I143" s="496"/>
      <c r="J143" s="492"/>
      <c r="K143" s="492"/>
      <c r="L143" s="496"/>
      <c r="M143" s="496"/>
      <c r="N143" s="492"/>
      <c r="O143" s="492"/>
      <c r="P143" s="496">
        <v>1</v>
      </c>
      <c r="Q143" s="496">
        <v>840</v>
      </c>
      <c r="R143" s="510"/>
      <c r="S143" s="497">
        <v>840</v>
      </c>
    </row>
    <row r="144" spans="1:19" ht="14.4" customHeight="1" x14ac:dyDescent="0.3">
      <c r="A144" s="491" t="s">
        <v>1555</v>
      </c>
      <c r="B144" s="492" t="s">
        <v>1556</v>
      </c>
      <c r="C144" s="492" t="s">
        <v>465</v>
      </c>
      <c r="D144" s="492" t="s">
        <v>600</v>
      </c>
      <c r="E144" s="492" t="s">
        <v>1569</v>
      </c>
      <c r="F144" s="492" t="s">
        <v>1667</v>
      </c>
      <c r="G144" s="492" t="s">
        <v>1668</v>
      </c>
      <c r="H144" s="496"/>
      <c r="I144" s="496"/>
      <c r="J144" s="492"/>
      <c r="K144" s="492"/>
      <c r="L144" s="496">
        <v>1</v>
      </c>
      <c r="M144" s="496">
        <v>1839</v>
      </c>
      <c r="N144" s="492">
        <v>1</v>
      </c>
      <c r="O144" s="492">
        <v>1839</v>
      </c>
      <c r="P144" s="496"/>
      <c r="Q144" s="496"/>
      <c r="R144" s="510"/>
      <c r="S144" s="497"/>
    </row>
    <row r="145" spans="1:19" ht="14.4" customHeight="1" x14ac:dyDescent="0.3">
      <c r="A145" s="491" t="s">
        <v>1555</v>
      </c>
      <c r="B145" s="492" t="s">
        <v>1556</v>
      </c>
      <c r="C145" s="492" t="s">
        <v>465</v>
      </c>
      <c r="D145" s="492" t="s">
        <v>600</v>
      </c>
      <c r="E145" s="492" t="s">
        <v>1569</v>
      </c>
      <c r="F145" s="492" t="s">
        <v>1673</v>
      </c>
      <c r="G145" s="492" t="s">
        <v>1674</v>
      </c>
      <c r="H145" s="496"/>
      <c r="I145" s="496"/>
      <c r="J145" s="492"/>
      <c r="K145" s="492"/>
      <c r="L145" s="496"/>
      <c r="M145" s="496"/>
      <c r="N145" s="492"/>
      <c r="O145" s="492"/>
      <c r="P145" s="496">
        <v>1</v>
      </c>
      <c r="Q145" s="496">
        <v>3357</v>
      </c>
      <c r="R145" s="510"/>
      <c r="S145" s="497">
        <v>3357</v>
      </c>
    </row>
    <row r="146" spans="1:19" ht="14.4" customHeight="1" x14ac:dyDescent="0.3">
      <c r="A146" s="491" t="s">
        <v>1555</v>
      </c>
      <c r="B146" s="492" t="s">
        <v>1556</v>
      </c>
      <c r="C146" s="492" t="s">
        <v>465</v>
      </c>
      <c r="D146" s="492" t="s">
        <v>1553</v>
      </c>
      <c r="E146" s="492" t="s">
        <v>1557</v>
      </c>
      <c r="F146" s="492" t="s">
        <v>1560</v>
      </c>
      <c r="G146" s="492" t="s">
        <v>1561</v>
      </c>
      <c r="H146" s="496">
        <v>0.4</v>
      </c>
      <c r="I146" s="496">
        <v>60.4</v>
      </c>
      <c r="J146" s="492">
        <v>0.57142857142857151</v>
      </c>
      <c r="K146" s="492">
        <v>151</v>
      </c>
      <c r="L146" s="496">
        <v>0.7</v>
      </c>
      <c r="M146" s="496">
        <v>105.69999999999999</v>
      </c>
      <c r="N146" s="492">
        <v>1</v>
      </c>
      <c r="O146" s="492">
        <v>151</v>
      </c>
      <c r="P146" s="496">
        <v>0.2</v>
      </c>
      <c r="Q146" s="496">
        <v>30.2</v>
      </c>
      <c r="R146" s="510">
        <v>0.28571428571428575</v>
      </c>
      <c r="S146" s="497">
        <v>151</v>
      </c>
    </row>
    <row r="147" spans="1:19" ht="14.4" customHeight="1" x14ac:dyDescent="0.3">
      <c r="A147" s="491" t="s">
        <v>1555</v>
      </c>
      <c r="B147" s="492" t="s">
        <v>1556</v>
      </c>
      <c r="C147" s="492" t="s">
        <v>465</v>
      </c>
      <c r="D147" s="492" t="s">
        <v>1553</v>
      </c>
      <c r="E147" s="492" t="s">
        <v>1557</v>
      </c>
      <c r="F147" s="492" t="s">
        <v>1562</v>
      </c>
      <c r="G147" s="492" t="s">
        <v>1563</v>
      </c>
      <c r="H147" s="496">
        <v>0.2</v>
      </c>
      <c r="I147" s="496">
        <v>50.71</v>
      </c>
      <c r="J147" s="492">
        <v>0.5</v>
      </c>
      <c r="K147" s="492">
        <v>253.54999999999998</v>
      </c>
      <c r="L147" s="496">
        <v>0.4</v>
      </c>
      <c r="M147" s="496">
        <v>101.42</v>
      </c>
      <c r="N147" s="492">
        <v>1</v>
      </c>
      <c r="O147" s="492">
        <v>253.54999999999998</v>
      </c>
      <c r="P147" s="496">
        <v>0.4</v>
      </c>
      <c r="Q147" s="496">
        <v>101.42</v>
      </c>
      <c r="R147" s="510">
        <v>1</v>
      </c>
      <c r="S147" s="497">
        <v>253.54999999999998</v>
      </c>
    </row>
    <row r="148" spans="1:19" ht="14.4" customHeight="1" x14ac:dyDescent="0.3">
      <c r="A148" s="491" t="s">
        <v>1555</v>
      </c>
      <c r="B148" s="492" t="s">
        <v>1556</v>
      </c>
      <c r="C148" s="492" t="s">
        <v>465</v>
      </c>
      <c r="D148" s="492" t="s">
        <v>1553</v>
      </c>
      <c r="E148" s="492" t="s">
        <v>1557</v>
      </c>
      <c r="F148" s="492" t="s">
        <v>1564</v>
      </c>
      <c r="G148" s="492" t="s">
        <v>573</v>
      </c>
      <c r="H148" s="496"/>
      <c r="I148" s="496"/>
      <c r="J148" s="492"/>
      <c r="K148" s="492"/>
      <c r="L148" s="496">
        <v>0.2</v>
      </c>
      <c r="M148" s="496">
        <v>12.29</v>
      </c>
      <c r="N148" s="492">
        <v>1</v>
      </c>
      <c r="O148" s="492">
        <v>61.449999999999996</v>
      </c>
      <c r="P148" s="496"/>
      <c r="Q148" s="496"/>
      <c r="R148" s="510"/>
      <c r="S148" s="497"/>
    </row>
    <row r="149" spans="1:19" ht="14.4" customHeight="1" x14ac:dyDescent="0.3">
      <c r="A149" s="491" t="s">
        <v>1555</v>
      </c>
      <c r="B149" s="492" t="s">
        <v>1556</v>
      </c>
      <c r="C149" s="492" t="s">
        <v>465</v>
      </c>
      <c r="D149" s="492" t="s">
        <v>1553</v>
      </c>
      <c r="E149" s="492" t="s">
        <v>1557</v>
      </c>
      <c r="F149" s="492" t="s">
        <v>1565</v>
      </c>
      <c r="G149" s="492" t="s">
        <v>511</v>
      </c>
      <c r="H149" s="496"/>
      <c r="I149" s="496"/>
      <c r="J149" s="492"/>
      <c r="K149" s="492"/>
      <c r="L149" s="496"/>
      <c r="M149" s="496"/>
      <c r="N149" s="492"/>
      <c r="O149" s="492"/>
      <c r="P149" s="496">
        <v>0.1</v>
      </c>
      <c r="Q149" s="496">
        <v>13.55</v>
      </c>
      <c r="R149" s="510"/>
      <c r="S149" s="497">
        <v>135.5</v>
      </c>
    </row>
    <row r="150" spans="1:19" ht="14.4" customHeight="1" x14ac:dyDescent="0.3">
      <c r="A150" s="491" t="s">
        <v>1555</v>
      </c>
      <c r="B150" s="492" t="s">
        <v>1556</v>
      </c>
      <c r="C150" s="492" t="s">
        <v>465</v>
      </c>
      <c r="D150" s="492" t="s">
        <v>1553</v>
      </c>
      <c r="E150" s="492" t="s">
        <v>1557</v>
      </c>
      <c r="F150" s="492" t="s">
        <v>1566</v>
      </c>
      <c r="G150" s="492" t="s">
        <v>1567</v>
      </c>
      <c r="H150" s="496">
        <v>0.1</v>
      </c>
      <c r="I150" s="496">
        <v>14.49</v>
      </c>
      <c r="J150" s="492">
        <v>9.9951714147754708E-2</v>
      </c>
      <c r="K150" s="492">
        <v>144.9</v>
      </c>
      <c r="L150" s="496">
        <v>1</v>
      </c>
      <c r="M150" s="496">
        <v>144.97</v>
      </c>
      <c r="N150" s="492">
        <v>1</v>
      </c>
      <c r="O150" s="492">
        <v>144.97</v>
      </c>
      <c r="P150" s="496"/>
      <c r="Q150" s="496"/>
      <c r="R150" s="510"/>
      <c r="S150" s="497"/>
    </row>
    <row r="151" spans="1:19" ht="14.4" customHeight="1" x14ac:dyDescent="0.3">
      <c r="A151" s="491" t="s">
        <v>1555</v>
      </c>
      <c r="B151" s="492" t="s">
        <v>1556</v>
      </c>
      <c r="C151" s="492" t="s">
        <v>465</v>
      </c>
      <c r="D151" s="492" t="s">
        <v>1553</v>
      </c>
      <c r="E151" s="492" t="s">
        <v>1569</v>
      </c>
      <c r="F151" s="492" t="s">
        <v>1570</v>
      </c>
      <c r="G151" s="492" t="s">
        <v>1571</v>
      </c>
      <c r="H151" s="496">
        <v>4</v>
      </c>
      <c r="I151" s="496">
        <v>296</v>
      </c>
      <c r="J151" s="492">
        <v>0.42165242165242167</v>
      </c>
      <c r="K151" s="492">
        <v>74</v>
      </c>
      <c r="L151" s="496">
        <v>9</v>
      </c>
      <c r="M151" s="496">
        <v>702</v>
      </c>
      <c r="N151" s="492">
        <v>1</v>
      </c>
      <c r="O151" s="492">
        <v>78</v>
      </c>
      <c r="P151" s="496">
        <v>12</v>
      </c>
      <c r="Q151" s="496">
        <v>936</v>
      </c>
      <c r="R151" s="510">
        <v>1.3333333333333333</v>
      </c>
      <c r="S151" s="497">
        <v>78</v>
      </c>
    </row>
    <row r="152" spans="1:19" ht="14.4" customHeight="1" x14ac:dyDescent="0.3">
      <c r="A152" s="491" t="s">
        <v>1555</v>
      </c>
      <c r="B152" s="492" t="s">
        <v>1556</v>
      </c>
      <c r="C152" s="492" t="s">
        <v>465</v>
      </c>
      <c r="D152" s="492" t="s">
        <v>1553</v>
      </c>
      <c r="E152" s="492" t="s">
        <v>1569</v>
      </c>
      <c r="F152" s="492" t="s">
        <v>1574</v>
      </c>
      <c r="G152" s="492" t="s">
        <v>1575</v>
      </c>
      <c r="H152" s="496">
        <v>179</v>
      </c>
      <c r="I152" s="496">
        <v>18616</v>
      </c>
      <c r="J152" s="492">
        <v>0.49892795883361923</v>
      </c>
      <c r="K152" s="492">
        <v>104</v>
      </c>
      <c r="L152" s="496">
        <v>352</v>
      </c>
      <c r="M152" s="496">
        <v>37312</v>
      </c>
      <c r="N152" s="492">
        <v>1</v>
      </c>
      <c r="O152" s="492">
        <v>106</v>
      </c>
      <c r="P152" s="496">
        <v>179</v>
      </c>
      <c r="Q152" s="496">
        <v>18974</v>
      </c>
      <c r="R152" s="510">
        <v>0.50852272727272729</v>
      </c>
      <c r="S152" s="497">
        <v>106</v>
      </c>
    </row>
    <row r="153" spans="1:19" ht="14.4" customHeight="1" x14ac:dyDescent="0.3">
      <c r="A153" s="491" t="s">
        <v>1555</v>
      </c>
      <c r="B153" s="492" t="s">
        <v>1556</v>
      </c>
      <c r="C153" s="492" t="s">
        <v>465</v>
      </c>
      <c r="D153" s="492" t="s">
        <v>1553</v>
      </c>
      <c r="E153" s="492" t="s">
        <v>1569</v>
      </c>
      <c r="F153" s="492" t="s">
        <v>1578</v>
      </c>
      <c r="G153" s="492" t="s">
        <v>1579</v>
      </c>
      <c r="H153" s="496">
        <v>28</v>
      </c>
      <c r="I153" s="496">
        <v>980</v>
      </c>
      <c r="J153" s="492">
        <v>6.6216216216216219</v>
      </c>
      <c r="K153" s="492">
        <v>35</v>
      </c>
      <c r="L153" s="496">
        <v>4</v>
      </c>
      <c r="M153" s="496">
        <v>148</v>
      </c>
      <c r="N153" s="492">
        <v>1</v>
      </c>
      <c r="O153" s="492">
        <v>37</v>
      </c>
      <c r="P153" s="496">
        <v>3</v>
      </c>
      <c r="Q153" s="496">
        <v>111</v>
      </c>
      <c r="R153" s="510">
        <v>0.75</v>
      </c>
      <c r="S153" s="497">
        <v>37</v>
      </c>
    </row>
    <row r="154" spans="1:19" ht="14.4" customHeight="1" x14ac:dyDescent="0.3">
      <c r="A154" s="491" t="s">
        <v>1555</v>
      </c>
      <c r="B154" s="492" t="s">
        <v>1556</v>
      </c>
      <c r="C154" s="492" t="s">
        <v>465</v>
      </c>
      <c r="D154" s="492" t="s">
        <v>1553</v>
      </c>
      <c r="E154" s="492" t="s">
        <v>1569</v>
      </c>
      <c r="F154" s="492" t="s">
        <v>1588</v>
      </c>
      <c r="G154" s="492" t="s">
        <v>1589</v>
      </c>
      <c r="H154" s="496">
        <v>74</v>
      </c>
      <c r="I154" s="496">
        <v>17390</v>
      </c>
      <c r="J154" s="492">
        <v>0.42504827316500865</v>
      </c>
      <c r="K154" s="492">
        <v>235</v>
      </c>
      <c r="L154" s="496">
        <v>163</v>
      </c>
      <c r="M154" s="496">
        <v>40913</v>
      </c>
      <c r="N154" s="492">
        <v>1</v>
      </c>
      <c r="O154" s="492">
        <v>251</v>
      </c>
      <c r="P154" s="496">
        <v>64</v>
      </c>
      <c r="Q154" s="496">
        <v>16064</v>
      </c>
      <c r="R154" s="510">
        <v>0.39263803680981596</v>
      </c>
      <c r="S154" s="497">
        <v>251</v>
      </c>
    </row>
    <row r="155" spans="1:19" ht="14.4" customHeight="1" x14ac:dyDescent="0.3">
      <c r="A155" s="491" t="s">
        <v>1555</v>
      </c>
      <c r="B155" s="492" t="s">
        <v>1556</v>
      </c>
      <c r="C155" s="492" t="s">
        <v>465</v>
      </c>
      <c r="D155" s="492" t="s">
        <v>1553</v>
      </c>
      <c r="E155" s="492" t="s">
        <v>1569</v>
      </c>
      <c r="F155" s="492" t="s">
        <v>1590</v>
      </c>
      <c r="G155" s="492" t="s">
        <v>1591</v>
      </c>
      <c r="H155" s="496">
        <v>210</v>
      </c>
      <c r="I155" s="496">
        <v>24780</v>
      </c>
      <c r="J155" s="492">
        <v>0.34322280395578825</v>
      </c>
      <c r="K155" s="492">
        <v>118</v>
      </c>
      <c r="L155" s="496">
        <v>573</v>
      </c>
      <c r="M155" s="496">
        <v>72198</v>
      </c>
      <c r="N155" s="492">
        <v>1</v>
      </c>
      <c r="O155" s="492">
        <v>126</v>
      </c>
      <c r="P155" s="496">
        <v>291</v>
      </c>
      <c r="Q155" s="496">
        <v>36666</v>
      </c>
      <c r="R155" s="510">
        <v>0.50785340314136129</v>
      </c>
      <c r="S155" s="497">
        <v>126</v>
      </c>
    </row>
    <row r="156" spans="1:19" ht="14.4" customHeight="1" x14ac:dyDescent="0.3">
      <c r="A156" s="491" t="s">
        <v>1555</v>
      </c>
      <c r="B156" s="492" t="s">
        <v>1556</v>
      </c>
      <c r="C156" s="492" t="s">
        <v>465</v>
      </c>
      <c r="D156" s="492" t="s">
        <v>1553</v>
      </c>
      <c r="E156" s="492" t="s">
        <v>1569</v>
      </c>
      <c r="F156" s="492" t="s">
        <v>1592</v>
      </c>
      <c r="G156" s="492" t="s">
        <v>1593</v>
      </c>
      <c r="H156" s="496">
        <v>1</v>
      </c>
      <c r="I156" s="496">
        <v>532</v>
      </c>
      <c r="J156" s="492">
        <v>0.98518518518518516</v>
      </c>
      <c r="K156" s="492">
        <v>532</v>
      </c>
      <c r="L156" s="496">
        <v>1</v>
      </c>
      <c r="M156" s="496">
        <v>540</v>
      </c>
      <c r="N156" s="492">
        <v>1</v>
      </c>
      <c r="O156" s="492">
        <v>540</v>
      </c>
      <c r="P156" s="496">
        <v>1</v>
      </c>
      <c r="Q156" s="496">
        <v>541</v>
      </c>
      <c r="R156" s="510">
        <v>1.0018518518518518</v>
      </c>
      <c r="S156" s="497">
        <v>541</v>
      </c>
    </row>
    <row r="157" spans="1:19" ht="14.4" customHeight="1" x14ac:dyDescent="0.3">
      <c r="A157" s="491" t="s">
        <v>1555</v>
      </c>
      <c r="B157" s="492" t="s">
        <v>1556</v>
      </c>
      <c r="C157" s="492" t="s">
        <v>465</v>
      </c>
      <c r="D157" s="492" t="s">
        <v>1553</v>
      </c>
      <c r="E157" s="492" t="s">
        <v>1569</v>
      </c>
      <c r="F157" s="492" t="s">
        <v>1594</v>
      </c>
      <c r="G157" s="492" t="s">
        <v>1595</v>
      </c>
      <c r="H157" s="496"/>
      <c r="I157" s="496"/>
      <c r="J157" s="492"/>
      <c r="K157" s="492"/>
      <c r="L157" s="496">
        <v>1</v>
      </c>
      <c r="M157" s="496">
        <v>500</v>
      </c>
      <c r="N157" s="492">
        <v>1</v>
      </c>
      <c r="O157" s="492">
        <v>500</v>
      </c>
      <c r="P157" s="496"/>
      <c r="Q157" s="496"/>
      <c r="R157" s="510"/>
      <c r="S157" s="497"/>
    </row>
    <row r="158" spans="1:19" ht="14.4" customHeight="1" x14ac:dyDescent="0.3">
      <c r="A158" s="491" t="s">
        <v>1555</v>
      </c>
      <c r="B158" s="492" t="s">
        <v>1556</v>
      </c>
      <c r="C158" s="492" t="s">
        <v>465</v>
      </c>
      <c r="D158" s="492" t="s">
        <v>1553</v>
      </c>
      <c r="E158" s="492" t="s">
        <v>1569</v>
      </c>
      <c r="F158" s="492" t="s">
        <v>1598</v>
      </c>
      <c r="G158" s="492" t="s">
        <v>1599</v>
      </c>
      <c r="H158" s="496">
        <v>1</v>
      </c>
      <c r="I158" s="496">
        <v>1012</v>
      </c>
      <c r="J158" s="492">
        <v>0.98157129000969934</v>
      </c>
      <c r="K158" s="492">
        <v>1012</v>
      </c>
      <c r="L158" s="496">
        <v>1</v>
      </c>
      <c r="M158" s="496">
        <v>1031</v>
      </c>
      <c r="N158" s="492">
        <v>1</v>
      </c>
      <c r="O158" s="492">
        <v>1031</v>
      </c>
      <c r="P158" s="496">
        <v>1</v>
      </c>
      <c r="Q158" s="496">
        <v>1032</v>
      </c>
      <c r="R158" s="510">
        <v>1.0009699321047527</v>
      </c>
      <c r="S158" s="497">
        <v>1032</v>
      </c>
    </row>
    <row r="159" spans="1:19" ht="14.4" customHeight="1" x14ac:dyDescent="0.3">
      <c r="A159" s="491" t="s">
        <v>1555</v>
      </c>
      <c r="B159" s="492" t="s">
        <v>1556</v>
      </c>
      <c r="C159" s="492" t="s">
        <v>465</v>
      </c>
      <c r="D159" s="492" t="s">
        <v>1553</v>
      </c>
      <c r="E159" s="492" t="s">
        <v>1569</v>
      </c>
      <c r="F159" s="492" t="s">
        <v>1604</v>
      </c>
      <c r="G159" s="492" t="s">
        <v>1605</v>
      </c>
      <c r="H159" s="496">
        <v>50</v>
      </c>
      <c r="I159" s="496">
        <v>1666.6599999999999</v>
      </c>
      <c r="J159" s="492">
        <v>0.15527907488083836</v>
      </c>
      <c r="K159" s="492">
        <v>33.333199999999998</v>
      </c>
      <c r="L159" s="496">
        <v>322</v>
      </c>
      <c r="M159" s="496">
        <v>10733.32</v>
      </c>
      <c r="N159" s="492">
        <v>1</v>
      </c>
      <c r="O159" s="492">
        <v>33.333291925465836</v>
      </c>
      <c r="P159" s="496">
        <v>318</v>
      </c>
      <c r="Q159" s="496">
        <v>10599.99</v>
      </c>
      <c r="R159" s="510">
        <v>0.98757793487942225</v>
      </c>
      <c r="S159" s="497">
        <v>33.333301886792455</v>
      </c>
    </row>
    <row r="160" spans="1:19" ht="14.4" customHeight="1" x14ac:dyDescent="0.3">
      <c r="A160" s="491" t="s">
        <v>1555</v>
      </c>
      <c r="B160" s="492" t="s">
        <v>1556</v>
      </c>
      <c r="C160" s="492" t="s">
        <v>465</v>
      </c>
      <c r="D160" s="492" t="s">
        <v>1553</v>
      </c>
      <c r="E160" s="492" t="s">
        <v>1569</v>
      </c>
      <c r="F160" s="492" t="s">
        <v>1606</v>
      </c>
      <c r="G160" s="492" t="s">
        <v>1607</v>
      </c>
      <c r="H160" s="496">
        <v>10</v>
      </c>
      <c r="I160" s="496">
        <v>1080</v>
      </c>
      <c r="J160" s="492">
        <v>9.3103448275862064</v>
      </c>
      <c r="K160" s="492">
        <v>108</v>
      </c>
      <c r="L160" s="496">
        <v>1</v>
      </c>
      <c r="M160" s="496">
        <v>116</v>
      </c>
      <c r="N160" s="492">
        <v>1</v>
      </c>
      <c r="O160" s="492">
        <v>116</v>
      </c>
      <c r="P160" s="496"/>
      <c r="Q160" s="496"/>
      <c r="R160" s="510"/>
      <c r="S160" s="497"/>
    </row>
    <row r="161" spans="1:19" ht="14.4" customHeight="1" x14ac:dyDescent="0.3">
      <c r="A161" s="491" t="s">
        <v>1555</v>
      </c>
      <c r="B161" s="492" t="s">
        <v>1556</v>
      </c>
      <c r="C161" s="492" t="s">
        <v>465</v>
      </c>
      <c r="D161" s="492" t="s">
        <v>1553</v>
      </c>
      <c r="E161" s="492" t="s">
        <v>1569</v>
      </c>
      <c r="F161" s="492" t="s">
        <v>1610</v>
      </c>
      <c r="G161" s="492" t="s">
        <v>1611</v>
      </c>
      <c r="H161" s="496">
        <v>5</v>
      </c>
      <c r="I161" s="496">
        <v>410</v>
      </c>
      <c r="J161" s="492">
        <v>0.59593023255813948</v>
      </c>
      <c r="K161" s="492">
        <v>82</v>
      </c>
      <c r="L161" s="496">
        <v>8</v>
      </c>
      <c r="M161" s="496">
        <v>688</v>
      </c>
      <c r="N161" s="492">
        <v>1</v>
      </c>
      <c r="O161" s="492">
        <v>86</v>
      </c>
      <c r="P161" s="496">
        <v>4</v>
      </c>
      <c r="Q161" s="496">
        <v>344</v>
      </c>
      <c r="R161" s="510">
        <v>0.5</v>
      </c>
      <c r="S161" s="497">
        <v>86</v>
      </c>
    </row>
    <row r="162" spans="1:19" ht="14.4" customHeight="1" x14ac:dyDescent="0.3">
      <c r="A162" s="491" t="s">
        <v>1555</v>
      </c>
      <c r="B162" s="492" t="s">
        <v>1556</v>
      </c>
      <c r="C162" s="492" t="s">
        <v>465</v>
      </c>
      <c r="D162" s="492" t="s">
        <v>1553</v>
      </c>
      <c r="E162" s="492" t="s">
        <v>1569</v>
      </c>
      <c r="F162" s="492" t="s">
        <v>1612</v>
      </c>
      <c r="G162" s="492" t="s">
        <v>1613</v>
      </c>
      <c r="H162" s="496">
        <v>3</v>
      </c>
      <c r="I162" s="496">
        <v>93</v>
      </c>
      <c r="J162" s="492">
        <v>0.2421875</v>
      </c>
      <c r="K162" s="492">
        <v>31</v>
      </c>
      <c r="L162" s="496">
        <v>12</v>
      </c>
      <c r="M162" s="496">
        <v>384</v>
      </c>
      <c r="N162" s="492">
        <v>1</v>
      </c>
      <c r="O162" s="492">
        <v>32</v>
      </c>
      <c r="P162" s="496">
        <v>1</v>
      </c>
      <c r="Q162" s="496">
        <v>32</v>
      </c>
      <c r="R162" s="510">
        <v>8.3333333333333329E-2</v>
      </c>
      <c r="S162" s="497">
        <v>32</v>
      </c>
    </row>
    <row r="163" spans="1:19" ht="14.4" customHeight="1" x14ac:dyDescent="0.3">
      <c r="A163" s="491" t="s">
        <v>1555</v>
      </c>
      <c r="B163" s="492" t="s">
        <v>1556</v>
      </c>
      <c r="C163" s="492" t="s">
        <v>465</v>
      </c>
      <c r="D163" s="492" t="s">
        <v>1553</v>
      </c>
      <c r="E163" s="492" t="s">
        <v>1569</v>
      </c>
      <c r="F163" s="492" t="s">
        <v>1614</v>
      </c>
      <c r="G163" s="492" t="s">
        <v>1615</v>
      </c>
      <c r="H163" s="496">
        <v>3</v>
      </c>
      <c r="I163" s="496">
        <v>0</v>
      </c>
      <c r="J163" s="492"/>
      <c r="K163" s="492">
        <v>0</v>
      </c>
      <c r="L163" s="496"/>
      <c r="M163" s="496"/>
      <c r="N163" s="492"/>
      <c r="O163" s="492"/>
      <c r="P163" s="496"/>
      <c r="Q163" s="496"/>
      <c r="R163" s="510"/>
      <c r="S163" s="497"/>
    </row>
    <row r="164" spans="1:19" ht="14.4" customHeight="1" x14ac:dyDescent="0.3">
      <c r="A164" s="491" t="s">
        <v>1555</v>
      </c>
      <c r="B164" s="492" t="s">
        <v>1556</v>
      </c>
      <c r="C164" s="492" t="s">
        <v>465</v>
      </c>
      <c r="D164" s="492" t="s">
        <v>1553</v>
      </c>
      <c r="E164" s="492" t="s">
        <v>1569</v>
      </c>
      <c r="F164" s="492" t="s">
        <v>1616</v>
      </c>
      <c r="G164" s="492" t="s">
        <v>1617</v>
      </c>
      <c r="H164" s="496">
        <v>14</v>
      </c>
      <c r="I164" s="496">
        <v>6888</v>
      </c>
      <c r="J164" s="492">
        <v>0.45465346534653467</v>
      </c>
      <c r="K164" s="492">
        <v>492</v>
      </c>
      <c r="L164" s="496">
        <v>30</v>
      </c>
      <c r="M164" s="496">
        <v>15150</v>
      </c>
      <c r="N164" s="492">
        <v>1</v>
      </c>
      <c r="O164" s="492">
        <v>505</v>
      </c>
      <c r="P164" s="496">
        <v>15</v>
      </c>
      <c r="Q164" s="496">
        <v>22920</v>
      </c>
      <c r="R164" s="510">
        <v>1.5128712871287129</v>
      </c>
      <c r="S164" s="497">
        <v>1528</v>
      </c>
    </row>
    <row r="165" spans="1:19" ht="14.4" customHeight="1" x14ac:dyDescent="0.3">
      <c r="A165" s="491" t="s">
        <v>1555</v>
      </c>
      <c r="B165" s="492" t="s">
        <v>1556</v>
      </c>
      <c r="C165" s="492" t="s">
        <v>465</v>
      </c>
      <c r="D165" s="492" t="s">
        <v>1553</v>
      </c>
      <c r="E165" s="492" t="s">
        <v>1569</v>
      </c>
      <c r="F165" s="492" t="s">
        <v>1622</v>
      </c>
      <c r="G165" s="492" t="s">
        <v>1593</v>
      </c>
      <c r="H165" s="496">
        <v>1</v>
      </c>
      <c r="I165" s="496">
        <v>675</v>
      </c>
      <c r="J165" s="492"/>
      <c r="K165" s="492">
        <v>675</v>
      </c>
      <c r="L165" s="496"/>
      <c r="M165" s="496"/>
      <c r="N165" s="492"/>
      <c r="O165" s="492"/>
      <c r="P165" s="496"/>
      <c r="Q165" s="496"/>
      <c r="R165" s="510"/>
      <c r="S165" s="497"/>
    </row>
    <row r="166" spans="1:19" ht="14.4" customHeight="1" x14ac:dyDescent="0.3">
      <c r="A166" s="491" t="s">
        <v>1555</v>
      </c>
      <c r="B166" s="492" t="s">
        <v>1556</v>
      </c>
      <c r="C166" s="492" t="s">
        <v>465</v>
      </c>
      <c r="D166" s="492" t="s">
        <v>1553</v>
      </c>
      <c r="E166" s="492" t="s">
        <v>1569</v>
      </c>
      <c r="F166" s="492" t="s">
        <v>1623</v>
      </c>
      <c r="G166" s="492" t="s">
        <v>1624</v>
      </c>
      <c r="H166" s="496">
        <v>1</v>
      </c>
      <c r="I166" s="496">
        <v>158</v>
      </c>
      <c r="J166" s="492">
        <v>0.32510288065843623</v>
      </c>
      <c r="K166" s="492">
        <v>158</v>
      </c>
      <c r="L166" s="496">
        <v>3</v>
      </c>
      <c r="M166" s="496">
        <v>486</v>
      </c>
      <c r="N166" s="492">
        <v>1</v>
      </c>
      <c r="O166" s="492">
        <v>162</v>
      </c>
      <c r="P166" s="496">
        <v>1</v>
      </c>
      <c r="Q166" s="496">
        <v>162</v>
      </c>
      <c r="R166" s="510">
        <v>0.33333333333333331</v>
      </c>
      <c r="S166" s="497">
        <v>162</v>
      </c>
    </row>
    <row r="167" spans="1:19" ht="14.4" customHeight="1" x14ac:dyDescent="0.3">
      <c r="A167" s="491" t="s">
        <v>1555</v>
      </c>
      <c r="B167" s="492" t="s">
        <v>1556</v>
      </c>
      <c r="C167" s="492" t="s">
        <v>465</v>
      </c>
      <c r="D167" s="492" t="s">
        <v>1553</v>
      </c>
      <c r="E167" s="492" t="s">
        <v>1569</v>
      </c>
      <c r="F167" s="492" t="s">
        <v>1641</v>
      </c>
      <c r="G167" s="492" t="s">
        <v>1642</v>
      </c>
      <c r="H167" s="496">
        <v>4</v>
      </c>
      <c r="I167" s="496">
        <v>716</v>
      </c>
      <c r="J167" s="492">
        <v>0.35568802781917536</v>
      </c>
      <c r="K167" s="492">
        <v>179</v>
      </c>
      <c r="L167" s="496">
        <v>11</v>
      </c>
      <c r="M167" s="496">
        <v>2013</v>
      </c>
      <c r="N167" s="492">
        <v>1</v>
      </c>
      <c r="O167" s="492">
        <v>183</v>
      </c>
      <c r="P167" s="496">
        <v>3</v>
      </c>
      <c r="Q167" s="496">
        <v>549</v>
      </c>
      <c r="R167" s="510">
        <v>0.27272727272727271</v>
      </c>
      <c r="S167" s="497">
        <v>183</v>
      </c>
    </row>
    <row r="168" spans="1:19" ht="14.4" customHeight="1" x14ac:dyDescent="0.3">
      <c r="A168" s="491" t="s">
        <v>1555</v>
      </c>
      <c r="B168" s="492" t="s">
        <v>1556</v>
      </c>
      <c r="C168" s="492" t="s">
        <v>465</v>
      </c>
      <c r="D168" s="492" t="s">
        <v>1553</v>
      </c>
      <c r="E168" s="492" t="s">
        <v>1569</v>
      </c>
      <c r="F168" s="492" t="s">
        <v>1643</v>
      </c>
      <c r="G168" s="492" t="s">
        <v>1644</v>
      </c>
      <c r="H168" s="496">
        <v>5</v>
      </c>
      <c r="I168" s="496">
        <v>3175</v>
      </c>
      <c r="J168" s="492">
        <v>0.81661522633744854</v>
      </c>
      <c r="K168" s="492">
        <v>635</v>
      </c>
      <c r="L168" s="496">
        <v>6</v>
      </c>
      <c r="M168" s="496">
        <v>3888</v>
      </c>
      <c r="N168" s="492">
        <v>1</v>
      </c>
      <c r="O168" s="492">
        <v>648</v>
      </c>
      <c r="P168" s="496">
        <v>4</v>
      </c>
      <c r="Q168" s="496">
        <v>2592</v>
      </c>
      <c r="R168" s="510">
        <v>0.66666666666666663</v>
      </c>
      <c r="S168" s="497">
        <v>648</v>
      </c>
    </row>
    <row r="169" spans="1:19" ht="14.4" customHeight="1" x14ac:dyDescent="0.3">
      <c r="A169" s="491" t="s">
        <v>1555</v>
      </c>
      <c r="B169" s="492" t="s">
        <v>1556</v>
      </c>
      <c r="C169" s="492" t="s">
        <v>465</v>
      </c>
      <c r="D169" s="492" t="s">
        <v>1553</v>
      </c>
      <c r="E169" s="492" t="s">
        <v>1569</v>
      </c>
      <c r="F169" s="492" t="s">
        <v>1647</v>
      </c>
      <c r="G169" s="492" t="s">
        <v>1648</v>
      </c>
      <c r="H169" s="496">
        <v>11</v>
      </c>
      <c r="I169" s="496">
        <v>3916</v>
      </c>
      <c r="J169" s="492">
        <v>2.1516483516483516</v>
      </c>
      <c r="K169" s="492">
        <v>356</v>
      </c>
      <c r="L169" s="496">
        <v>5</v>
      </c>
      <c r="M169" s="496">
        <v>1820</v>
      </c>
      <c r="N169" s="492">
        <v>1</v>
      </c>
      <c r="O169" s="492">
        <v>364</v>
      </c>
      <c r="P169" s="496">
        <v>11</v>
      </c>
      <c r="Q169" s="496">
        <v>4290</v>
      </c>
      <c r="R169" s="510">
        <v>2.3571428571428572</v>
      </c>
      <c r="S169" s="497">
        <v>390</v>
      </c>
    </row>
    <row r="170" spans="1:19" ht="14.4" customHeight="1" x14ac:dyDescent="0.3">
      <c r="A170" s="491" t="s">
        <v>1555</v>
      </c>
      <c r="B170" s="492" t="s">
        <v>1556</v>
      </c>
      <c r="C170" s="492" t="s">
        <v>465</v>
      </c>
      <c r="D170" s="492" t="s">
        <v>1553</v>
      </c>
      <c r="E170" s="492" t="s">
        <v>1569</v>
      </c>
      <c r="F170" s="492" t="s">
        <v>1651</v>
      </c>
      <c r="G170" s="492" t="s">
        <v>1652</v>
      </c>
      <c r="H170" s="496"/>
      <c r="I170" s="496"/>
      <c r="J170" s="492"/>
      <c r="K170" s="492"/>
      <c r="L170" s="496">
        <v>1</v>
      </c>
      <c r="M170" s="496">
        <v>120</v>
      </c>
      <c r="N170" s="492">
        <v>1</v>
      </c>
      <c r="O170" s="492">
        <v>120</v>
      </c>
      <c r="P170" s="496"/>
      <c r="Q170" s="496"/>
      <c r="R170" s="510"/>
      <c r="S170" s="497"/>
    </row>
    <row r="171" spans="1:19" ht="14.4" customHeight="1" x14ac:dyDescent="0.3">
      <c r="A171" s="491" t="s">
        <v>1555</v>
      </c>
      <c r="B171" s="492" t="s">
        <v>1556</v>
      </c>
      <c r="C171" s="492" t="s">
        <v>465</v>
      </c>
      <c r="D171" s="492" t="s">
        <v>1553</v>
      </c>
      <c r="E171" s="492" t="s">
        <v>1569</v>
      </c>
      <c r="F171" s="492" t="s">
        <v>1655</v>
      </c>
      <c r="G171" s="492" t="s">
        <v>1656</v>
      </c>
      <c r="H171" s="496"/>
      <c r="I171" s="496"/>
      <c r="J171" s="492"/>
      <c r="K171" s="492"/>
      <c r="L171" s="496">
        <v>2</v>
      </c>
      <c r="M171" s="496">
        <v>494</v>
      </c>
      <c r="N171" s="492">
        <v>1</v>
      </c>
      <c r="O171" s="492">
        <v>247</v>
      </c>
      <c r="P171" s="496">
        <v>2</v>
      </c>
      <c r="Q171" s="496">
        <v>620</v>
      </c>
      <c r="R171" s="510">
        <v>1.2550607287449393</v>
      </c>
      <c r="S171" s="497">
        <v>310</v>
      </c>
    </row>
    <row r="172" spans="1:19" ht="14.4" customHeight="1" x14ac:dyDescent="0.3">
      <c r="A172" s="491" t="s">
        <v>1555</v>
      </c>
      <c r="B172" s="492" t="s">
        <v>1556</v>
      </c>
      <c r="C172" s="492" t="s">
        <v>465</v>
      </c>
      <c r="D172" s="492" t="s">
        <v>1553</v>
      </c>
      <c r="E172" s="492" t="s">
        <v>1569</v>
      </c>
      <c r="F172" s="492" t="s">
        <v>1663</v>
      </c>
      <c r="G172" s="492" t="s">
        <v>1664</v>
      </c>
      <c r="H172" s="496"/>
      <c r="I172" s="496"/>
      <c r="J172" s="492"/>
      <c r="K172" s="492"/>
      <c r="L172" s="496">
        <v>1</v>
      </c>
      <c r="M172" s="496">
        <v>840</v>
      </c>
      <c r="N172" s="492">
        <v>1</v>
      </c>
      <c r="O172" s="492">
        <v>840</v>
      </c>
      <c r="P172" s="496">
        <v>2</v>
      </c>
      <c r="Q172" s="496">
        <v>1680</v>
      </c>
      <c r="R172" s="510">
        <v>2</v>
      </c>
      <c r="S172" s="497">
        <v>840</v>
      </c>
    </row>
    <row r="173" spans="1:19" ht="14.4" customHeight="1" x14ac:dyDescent="0.3">
      <c r="A173" s="491" t="s">
        <v>1555</v>
      </c>
      <c r="B173" s="492" t="s">
        <v>1556</v>
      </c>
      <c r="C173" s="492" t="s">
        <v>465</v>
      </c>
      <c r="D173" s="492" t="s">
        <v>1553</v>
      </c>
      <c r="E173" s="492" t="s">
        <v>1569</v>
      </c>
      <c r="F173" s="492" t="s">
        <v>1665</v>
      </c>
      <c r="G173" s="492" t="s">
        <v>1666</v>
      </c>
      <c r="H173" s="496"/>
      <c r="I173" s="496"/>
      <c r="J173" s="492"/>
      <c r="K173" s="492"/>
      <c r="L173" s="496">
        <v>1</v>
      </c>
      <c r="M173" s="496">
        <v>877</v>
      </c>
      <c r="N173" s="492">
        <v>1</v>
      </c>
      <c r="O173" s="492">
        <v>877</v>
      </c>
      <c r="P173" s="496"/>
      <c r="Q173" s="496"/>
      <c r="R173" s="510"/>
      <c r="S173" s="497"/>
    </row>
    <row r="174" spans="1:19" ht="14.4" customHeight="1" x14ac:dyDescent="0.3">
      <c r="A174" s="491" t="s">
        <v>1555</v>
      </c>
      <c r="B174" s="492" t="s">
        <v>1556</v>
      </c>
      <c r="C174" s="492" t="s">
        <v>465</v>
      </c>
      <c r="D174" s="492" t="s">
        <v>1553</v>
      </c>
      <c r="E174" s="492" t="s">
        <v>1569</v>
      </c>
      <c r="F174" s="492" t="s">
        <v>1671</v>
      </c>
      <c r="G174" s="492" t="s">
        <v>1672</v>
      </c>
      <c r="H174" s="496"/>
      <c r="I174" s="496"/>
      <c r="J174" s="492"/>
      <c r="K174" s="492"/>
      <c r="L174" s="496">
        <v>1</v>
      </c>
      <c r="M174" s="496">
        <v>909</v>
      </c>
      <c r="N174" s="492">
        <v>1</v>
      </c>
      <c r="O174" s="492">
        <v>909</v>
      </c>
      <c r="P174" s="496"/>
      <c r="Q174" s="496"/>
      <c r="R174" s="510"/>
      <c r="S174" s="497"/>
    </row>
    <row r="175" spans="1:19" ht="14.4" customHeight="1" x14ac:dyDescent="0.3">
      <c r="A175" s="491" t="s">
        <v>1555</v>
      </c>
      <c r="B175" s="492" t="s">
        <v>1556</v>
      </c>
      <c r="C175" s="492" t="s">
        <v>465</v>
      </c>
      <c r="D175" s="492" t="s">
        <v>1553</v>
      </c>
      <c r="E175" s="492" t="s">
        <v>1569</v>
      </c>
      <c r="F175" s="492" t="s">
        <v>1673</v>
      </c>
      <c r="G175" s="492" t="s">
        <v>1674</v>
      </c>
      <c r="H175" s="496">
        <v>2</v>
      </c>
      <c r="I175" s="496">
        <v>2054</v>
      </c>
      <c r="J175" s="492">
        <v>1.9377358490566037</v>
      </c>
      <c r="K175" s="492">
        <v>1027</v>
      </c>
      <c r="L175" s="496">
        <v>1</v>
      </c>
      <c r="M175" s="496">
        <v>1060</v>
      </c>
      <c r="N175" s="492">
        <v>1</v>
      </c>
      <c r="O175" s="492">
        <v>1060</v>
      </c>
      <c r="P175" s="496">
        <v>1</v>
      </c>
      <c r="Q175" s="496">
        <v>3357</v>
      </c>
      <c r="R175" s="510">
        <v>3.1669811320754717</v>
      </c>
      <c r="S175" s="497">
        <v>3357</v>
      </c>
    </row>
    <row r="176" spans="1:19" ht="14.4" customHeight="1" x14ac:dyDescent="0.3">
      <c r="A176" s="491" t="s">
        <v>1555</v>
      </c>
      <c r="B176" s="492" t="s">
        <v>1556</v>
      </c>
      <c r="C176" s="492" t="s">
        <v>465</v>
      </c>
      <c r="D176" s="492" t="s">
        <v>602</v>
      </c>
      <c r="E176" s="492" t="s">
        <v>1569</v>
      </c>
      <c r="F176" s="492" t="s">
        <v>1574</v>
      </c>
      <c r="G176" s="492" t="s">
        <v>1575</v>
      </c>
      <c r="H176" s="496">
        <v>132</v>
      </c>
      <c r="I176" s="496">
        <v>13728</v>
      </c>
      <c r="J176" s="492">
        <v>1.5603546260513752</v>
      </c>
      <c r="K176" s="492">
        <v>104</v>
      </c>
      <c r="L176" s="496">
        <v>83</v>
      </c>
      <c r="M176" s="496">
        <v>8798</v>
      </c>
      <c r="N176" s="492">
        <v>1</v>
      </c>
      <c r="O176" s="492">
        <v>106</v>
      </c>
      <c r="P176" s="496">
        <v>131</v>
      </c>
      <c r="Q176" s="496">
        <v>13886</v>
      </c>
      <c r="R176" s="510">
        <v>1.5783132530120483</v>
      </c>
      <c r="S176" s="497">
        <v>106</v>
      </c>
    </row>
    <row r="177" spans="1:19" ht="14.4" customHeight="1" x14ac:dyDescent="0.3">
      <c r="A177" s="491" t="s">
        <v>1555</v>
      </c>
      <c r="B177" s="492" t="s">
        <v>1556</v>
      </c>
      <c r="C177" s="492" t="s">
        <v>465</v>
      </c>
      <c r="D177" s="492" t="s">
        <v>602</v>
      </c>
      <c r="E177" s="492" t="s">
        <v>1569</v>
      </c>
      <c r="F177" s="492" t="s">
        <v>1578</v>
      </c>
      <c r="G177" s="492" t="s">
        <v>1579</v>
      </c>
      <c r="H177" s="496">
        <v>12</v>
      </c>
      <c r="I177" s="496">
        <v>420</v>
      </c>
      <c r="J177" s="492">
        <v>1.031941031941032</v>
      </c>
      <c r="K177" s="492">
        <v>35</v>
      </c>
      <c r="L177" s="496">
        <v>11</v>
      </c>
      <c r="M177" s="496">
        <v>407</v>
      </c>
      <c r="N177" s="492">
        <v>1</v>
      </c>
      <c r="O177" s="492">
        <v>37</v>
      </c>
      <c r="P177" s="496">
        <v>13</v>
      </c>
      <c r="Q177" s="496">
        <v>481</v>
      </c>
      <c r="R177" s="510">
        <v>1.1818181818181819</v>
      </c>
      <c r="S177" s="497">
        <v>37</v>
      </c>
    </row>
    <row r="178" spans="1:19" ht="14.4" customHeight="1" x14ac:dyDescent="0.3">
      <c r="A178" s="491" t="s">
        <v>1555</v>
      </c>
      <c r="B178" s="492" t="s">
        <v>1556</v>
      </c>
      <c r="C178" s="492" t="s">
        <v>465</v>
      </c>
      <c r="D178" s="492" t="s">
        <v>602</v>
      </c>
      <c r="E178" s="492" t="s">
        <v>1569</v>
      </c>
      <c r="F178" s="492" t="s">
        <v>1580</v>
      </c>
      <c r="G178" s="492" t="s">
        <v>1581</v>
      </c>
      <c r="H178" s="496"/>
      <c r="I178" s="496"/>
      <c r="J178" s="492"/>
      <c r="K178" s="492"/>
      <c r="L178" s="496"/>
      <c r="M178" s="496"/>
      <c r="N178" s="492"/>
      <c r="O178" s="492"/>
      <c r="P178" s="496">
        <v>1</v>
      </c>
      <c r="Q178" s="496">
        <v>5</v>
      </c>
      <c r="R178" s="510"/>
      <c r="S178" s="497">
        <v>5</v>
      </c>
    </row>
    <row r="179" spans="1:19" ht="14.4" customHeight="1" x14ac:dyDescent="0.3">
      <c r="A179" s="491" t="s">
        <v>1555</v>
      </c>
      <c r="B179" s="492" t="s">
        <v>1556</v>
      </c>
      <c r="C179" s="492" t="s">
        <v>465</v>
      </c>
      <c r="D179" s="492" t="s">
        <v>602</v>
      </c>
      <c r="E179" s="492" t="s">
        <v>1569</v>
      </c>
      <c r="F179" s="492" t="s">
        <v>1582</v>
      </c>
      <c r="G179" s="492" t="s">
        <v>1583</v>
      </c>
      <c r="H179" s="496">
        <v>1</v>
      </c>
      <c r="I179" s="496">
        <v>5</v>
      </c>
      <c r="J179" s="492"/>
      <c r="K179" s="492">
        <v>5</v>
      </c>
      <c r="L179" s="496"/>
      <c r="M179" s="496"/>
      <c r="N179" s="492"/>
      <c r="O179" s="492"/>
      <c r="P179" s="496"/>
      <c r="Q179" s="496"/>
      <c r="R179" s="510"/>
      <c r="S179" s="497"/>
    </row>
    <row r="180" spans="1:19" ht="14.4" customHeight="1" x14ac:dyDescent="0.3">
      <c r="A180" s="491" t="s">
        <v>1555</v>
      </c>
      <c r="B180" s="492" t="s">
        <v>1556</v>
      </c>
      <c r="C180" s="492" t="s">
        <v>465</v>
      </c>
      <c r="D180" s="492" t="s">
        <v>602</v>
      </c>
      <c r="E180" s="492" t="s">
        <v>1569</v>
      </c>
      <c r="F180" s="492" t="s">
        <v>1584</v>
      </c>
      <c r="G180" s="492" t="s">
        <v>1585</v>
      </c>
      <c r="H180" s="496">
        <v>1</v>
      </c>
      <c r="I180" s="496">
        <v>642</v>
      </c>
      <c r="J180" s="492"/>
      <c r="K180" s="492">
        <v>642</v>
      </c>
      <c r="L180" s="496"/>
      <c r="M180" s="496"/>
      <c r="N180" s="492"/>
      <c r="O180" s="492"/>
      <c r="P180" s="496"/>
      <c r="Q180" s="496"/>
      <c r="R180" s="510"/>
      <c r="S180" s="497"/>
    </row>
    <row r="181" spans="1:19" ht="14.4" customHeight="1" x14ac:dyDescent="0.3">
      <c r="A181" s="491" t="s">
        <v>1555</v>
      </c>
      <c r="B181" s="492" t="s">
        <v>1556</v>
      </c>
      <c r="C181" s="492" t="s">
        <v>465</v>
      </c>
      <c r="D181" s="492" t="s">
        <v>602</v>
      </c>
      <c r="E181" s="492" t="s">
        <v>1569</v>
      </c>
      <c r="F181" s="492" t="s">
        <v>1588</v>
      </c>
      <c r="G181" s="492" t="s">
        <v>1589</v>
      </c>
      <c r="H181" s="496">
        <v>103</v>
      </c>
      <c r="I181" s="496">
        <v>24205</v>
      </c>
      <c r="J181" s="492">
        <v>1.3975980137421329</v>
      </c>
      <c r="K181" s="492">
        <v>235</v>
      </c>
      <c r="L181" s="496">
        <v>69</v>
      </c>
      <c r="M181" s="496">
        <v>17319</v>
      </c>
      <c r="N181" s="492">
        <v>1</v>
      </c>
      <c r="O181" s="492">
        <v>251</v>
      </c>
      <c r="P181" s="496">
        <v>99</v>
      </c>
      <c r="Q181" s="496">
        <v>24849</v>
      </c>
      <c r="R181" s="510">
        <v>1.4347826086956521</v>
      </c>
      <c r="S181" s="497">
        <v>251</v>
      </c>
    </row>
    <row r="182" spans="1:19" ht="14.4" customHeight="1" x14ac:dyDescent="0.3">
      <c r="A182" s="491" t="s">
        <v>1555</v>
      </c>
      <c r="B182" s="492" t="s">
        <v>1556</v>
      </c>
      <c r="C182" s="492" t="s">
        <v>465</v>
      </c>
      <c r="D182" s="492" t="s">
        <v>602</v>
      </c>
      <c r="E182" s="492" t="s">
        <v>1569</v>
      </c>
      <c r="F182" s="492" t="s">
        <v>1590</v>
      </c>
      <c r="G182" s="492" t="s">
        <v>1591</v>
      </c>
      <c r="H182" s="496">
        <v>447</v>
      </c>
      <c r="I182" s="496">
        <v>52746</v>
      </c>
      <c r="J182" s="492">
        <v>1.4238743116294137</v>
      </c>
      <c r="K182" s="492">
        <v>118</v>
      </c>
      <c r="L182" s="496">
        <v>294</v>
      </c>
      <c r="M182" s="496">
        <v>37044</v>
      </c>
      <c r="N182" s="492">
        <v>1</v>
      </c>
      <c r="O182" s="492">
        <v>126</v>
      </c>
      <c r="P182" s="496">
        <v>479</v>
      </c>
      <c r="Q182" s="496">
        <v>60354</v>
      </c>
      <c r="R182" s="510">
        <v>1.629251700680272</v>
      </c>
      <c r="S182" s="497">
        <v>126</v>
      </c>
    </row>
    <row r="183" spans="1:19" ht="14.4" customHeight="1" x14ac:dyDescent="0.3">
      <c r="A183" s="491" t="s">
        <v>1555</v>
      </c>
      <c r="B183" s="492" t="s">
        <v>1556</v>
      </c>
      <c r="C183" s="492" t="s">
        <v>465</v>
      </c>
      <c r="D183" s="492" t="s">
        <v>602</v>
      </c>
      <c r="E183" s="492" t="s">
        <v>1569</v>
      </c>
      <c r="F183" s="492" t="s">
        <v>1594</v>
      </c>
      <c r="G183" s="492" t="s">
        <v>1595</v>
      </c>
      <c r="H183" s="496">
        <v>2</v>
      </c>
      <c r="I183" s="496">
        <v>972</v>
      </c>
      <c r="J183" s="492"/>
      <c r="K183" s="492">
        <v>486</v>
      </c>
      <c r="L183" s="496"/>
      <c r="M183" s="496"/>
      <c r="N183" s="492"/>
      <c r="O183" s="492"/>
      <c r="P183" s="496"/>
      <c r="Q183" s="496"/>
      <c r="R183" s="510"/>
      <c r="S183" s="497"/>
    </row>
    <row r="184" spans="1:19" ht="14.4" customHeight="1" x14ac:dyDescent="0.3">
      <c r="A184" s="491" t="s">
        <v>1555</v>
      </c>
      <c r="B184" s="492" t="s">
        <v>1556</v>
      </c>
      <c r="C184" s="492" t="s">
        <v>465</v>
      </c>
      <c r="D184" s="492" t="s">
        <v>602</v>
      </c>
      <c r="E184" s="492" t="s">
        <v>1569</v>
      </c>
      <c r="F184" s="492" t="s">
        <v>1596</v>
      </c>
      <c r="G184" s="492" t="s">
        <v>1597</v>
      </c>
      <c r="H184" s="496"/>
      <c r="I184" s="496"/>
      <c r="J184" s="492"/>
      <c r="K184" s="492"/>
      <c r="L184" s="496"/>
      <c r="M184" s="496"/>
      <c r="N184" s="492"/>
      <c r="O184" s="492"/>
      <c r="P184" s="496">
        <v>2</v>
      </c>
      <c r="Q184" s="496">
        <v>1358</v>
      </c>
      <c r="R184" s="510"/>
      <c r="S184" s="497">
        <v>679</v>
      </c>
    </row>
    <row r="185" spans="1:19" ht="14.4" customHeight="1" x14ac:dyDescent="0.3">
      <c r="A185" s="491" t="s">
        <v>1555</v>
      </c>
      <c r="B185" s="492" t="s">
        <v>1556</v>
      </c>
      <c r="C185" s="492" t="s">
        <v>465</v>
      </c>
      <c r="D185" s="492" t="s">
        <v>602</v>
      </c>
      <c r="E185" s="492" t="s">
        <v>1569</v>
      </c>
      <c r="F185" s="492" t="s">
        <v>1604</v>
      </c>
      <c r="G185" s="492" t="s">
        <v>1605</v>
      </c>
      <c r="H185" s="496"/>
      <c r="I185" s="496"/>
      <c r="J185" s="492"/>
      <c r="K185" s="492"/>
      <c r="L185" s="496">
        <v>227</v>
      </c>
      <c r="M185" s="496">
        <v>7566.67</v>
      </c>
      <c r="N185" s="492">
        <v>1</v>
      </c>
      <c r="O185" s="492">
        <v>33.333348017621148</v>
      </c>
      <c r="P185" s="496">
        <v>493</v>
      </c>
      <c r="Q185" s="496">
        <v>16433.329999999998</v>
      </c>
      <c r="R185" s="510">
        <v>2.1718047701300569</v>
      </c>
      <c r="S185" s="497">
        <v>33.333326572008112</v>
      </c>
    </row>
    <row r="186" spans="1:19" ht="14.4" customHeight="1" x14ac:dyDescent="0.3">
      <c r="A186" s="491" t="s">
        <v>1555</v>
      </c>
      <c r="B186" s="492" t="s">
        <v>1556</v>
      </c>
      <c r="C186" s="492" t="s">
        <v>465</v>
      </c>
      <c r="D186" s="492" t="s">
        <v>602</v>
      </c>
      <c r="E186" s="492" t="s">
        <v>1569</v>
      </c>
      <c r="F186" s="492" t="s">
        <v>1606</v>
      </c>
      <c r="G186" s="492" t="s">
        <v>1607</v>
      </c>
      <c r="H186" s="496">
        <v>47</v>
      </c>
      <c r="I186" s="496">
        <v>5076</v>
      </c>
      <c r="J186" s="492">
        <v>1.9890282131661443</v>
      </c>
      <c r="K186" s="492">
        <v>108</v>
      </c>
      <c r="L186" s="496">
        <v>22</v>
      </c>
      <c r="M186" s="496">
        <v>2552</v>
      </c>
      <c r="N186" s="492">
        <v>1</v>
      </c>
      <c r="O186" s="492">
        <v>116</v>
      </c>
      <c r="P186" s="496">
        <v>27</v>
      </c>
      <c r="Q186" s="496">
        <v>3132</v>
      </c>
      <c r="R186" s="510">
        <v>1.2272727272727273</v>
      </c>
      <c r="S186" s="497">
        <v>116</v>
      </c>
    </row>
    <row r="187" spans="1:19" ht="14.4" customHeight="1" x14ac:dyDescent="0.3">
      <c r="A187" s="491" t="s">
        <v>1555</v>
      </c>
      <c r="B187" s="492" t="s">
        <v>1556</v>
      </c>
      <c r="C187" s="492" t="s">
        <v>465</v>
      </c>
      <c r="D187" s="492" t="s">
        <v>602</v>
      </c>
      <c r="E187" s="492" t="s">
        <v>1569</v>
      </c>
      <c r="F187" s="492" t="s">
        <v>1610</v>
      </c>
      <c r="G187" s="492" t="s">
        <v>1611</v>
      </c>
      <c r="H187" s="496">
        <v>3</v>
      </c>
      <c r="I187" s="496">
        <v>246</v>
      </c>
      <c r="J187" s="492"/>
      <c r="K187" s="492">
        <v>82</v>
      </c>
      <c r="L187" s="496"/>
      <c r="M187" s="496"/>
      <c r="N187" s="492"/>
      <c r="O187" s="492"/>
      <c r="P187" s="496">
        <v>1</v>
      </c>
      <c r="Q187" s="496">
        <v>86</v>
      </c>
      <c r="R187" s="510"/>
      <c r="S187" s="497">
        <v>86</v>
      </c>
    </row>
    <row r="188" spans="1:19" ht="14.4" customHeight="1" x14ac:dyDescent="0.3">
      <c r="A188" s="491" t="s">
        <v>1555</v>
      </c>
      <c r="B188" s="492" t="s">
        <v>1556</v>
      </c>
      <c r="C188" s="492" t="s">
        <v>465</v>
      </c>
      <c r="D188" s="492" t="s">
        <v>602</v>
      </c>
      <c r="E188" s="492" t="s">
        <v>1569</v>
      </c>
      <c r="F188" s="492" t="s">
        <v>1612</v>
      </c>
      <c r="G188" s="492" t="s">
        <v>1613</v>
      </c>
      <c r="H188" s="496">
        <v>31</v>
      </c>
      <c r="I188" s="496">
        <v>961</v>
      </c>
      <c r="J188" s="492">
        <v>3.3368055555555554</v>
      </c>
      <c r="K188" s="492">
        <v>31</v>
      </c>
      <c r="L188" s="496">
        <v>9</v>
      </c>
      <c r="M188" s="496">
        <v>288</v>
      </c>
      <c r="N188" s="492">
        <v>1</v>
      </c>
      <c r="O188" s="492">
        <v>32</v>
      </c>
      <c r="P188" s="496">
        <v>28</v>
      </c>
      <c r="Q188" s="496">
        <v>896</v>
      </c>
      <c r="R188" s="510">
        <v>3.1111111111111112</v>
      </c>
      <c r="S188" s="497">
        <v>32</v>
      </c>
    </row>
    <row r="189" spans="1:19" ht="14.4" customHeight="1" x14ac:dyDescent="0.3">
      <c r="A189" s="491" t="s">
        <v>1555</v>
      </c>
      <c r="B189" s="492" t="s">
        <v>1556</v>
      </c>
      <c r="C189" s="492" t="s">
        <v>465</v>
      </c>
      <c r="D189" s="492" t="s">
        <v>602</v>
      </c>
      <c r="E189" s="492" t="s">
        <v>1569</v>
      </c>
      <c r="F189" s="492" t="s">
        <v>1614</v>
      </c>
      <c r="G189" s="492" t="s">
        <v>1615</v>
      </c>
      <c r="H189" s="496">
        <v>4</v>
      </c>
      <c r="I189" s="496">
        <v>0</v>
      </c>
      <c r="J189" s="492"/>
      <c r="K189" s="492">
        <v>0</v>
      </c>
      <c r="L189" s="496"/>
      <c r="M189" s="496"/>
      <c r="N189" s="492"/>
      <c r="O189" s="492"/>
      <c r="P189" s="496"/>
      <c r="Q189" s="496"/>
      <c r="R189" s="510"/>
      <c r="S189" s="497"/>
    </row>
    <row r="190" spans="1:19" ht="14.4" customHeight="1" x14ac:dyDescent="0.3">
      <c r="A190" s="491" t="s">
        <v>1555</v>
      </c>
      <c r="B190" s="492" t="s">
        <v>1556</v>
      </c>
      <c r="C190" s="492" t="s">
        <v>465</v>
      </c>
      <c r="D190" s="492" t="s">
        <v>602</v>
      </c>
      <c r="E190" s="492" t="s">
        <v>1569</v>
      </c>
      <c r="F190" s="492" t="s">
        <v>1616</v>
      </c>
      <c r="G190" s="492" t="s">
        <v>1617</v>
      </c>
      <c r="H190" s="496">
        <v>9</v>
      </c>
      <c r="I190" s="496">
        <v>4428</v>
      </c>
      <c r="J190" s="492">
        <v>0.58455445544554452</v>
      </c>
      <c r="K190" s="492">
        <v>492</v>
      </c>
      <c r="L190" s="496">
        <v>15</v>
      </c>
      <c r="M190" s="496">
        <v>7575</v>
      </c>
      <c r="N190" s="492">
        <v>1</v>
      </c>
      <c r="O190" s="492">
        <v>505</v>
      </c>
      <c r="P190" s="496">
        <v>13</v>
      </c>
      <c r="Q190" s="496">
        <v>19864</v>
      </c>
      <c r="R190" s="510">
        <v>2.6223102310231021</v>
      </c>
      <c r="S190" s="497">
        <v>1528</v>
      </c>
    </row>
    <row r="191" spans="1:19" ht="14.4" customHeight="1" x14ac:dyDescent="0.3">
      <c r="A191" s="491" t="s">
        <v>1555</v>
      </c>
      <c r="B191" s="492" t="s">
        <v>1556</v>
      </c>
      <c r="C191" s="492" t="s">
        <v>465</v>
      </c>
      <c r="D191" s="492" t="s">
        <v>602</v>
      </c>
      <c r="E191" s="492" t="s">
        <v>1569</v>
      </c>
      <c r="F191" s="492" t="s">
        <v>1618</v>
      </c>
      <c r="G191" s="492" t="s">
        <v>1619</v>
      </c>
      <c r="H191" s="496"/>
      <c r="I191" s="496"/>
      <c r="J191" s="492"/>
      <c r="K191" s="492"/>
      <c r="L191" s="496"/>
      <c r="M191" s="496"/>
      <c r="N191" s="492"/>
      <c r="O191" s="492"/>
      <c r="P191" s="496">
        <v>1</v>
      </c>
      <c r="Q191" s="496">
        <v>132</v>
      </c>
      <c r="R191" s="510"/>
      <c r="S191" s="497">
        <v>132</v>
      </c>
    </row>
    <row r="192" spans="1:19" ht="14.4" customHeight="1" x14ac:dyDescent="0.3">
      <c r="A192" s="491" t="s">
        <v>1555</v>
      </c>
      <c r="B192" s="492" t="s">
        <v>1556</v>
      </c>
      <c r="C192" s="492" t="s">
        <v>465</v>
      </c>
      <c r="D192" s="492" t="s">
        <v>602</v>
      </c>
      <c r="E192" s="492" t="s">
        <v>1569</v>
      </c>
      <c r="F192" s="492" t="s">
        <v>1673</v>
      </c>
      <c r="G192" s="492" t="s">
        <v>1674</v>
      </c>
      <c r="H192" s="496">
        <v>1</v>
      </c>
      <c r="I192" s="496">
        <v>1027</v>
      </c>
      <c r="J192" s="492"/>
      <c r="K192" s="492">
        <v>1027</v>
      </c>
      <c r="L192" s="496"/>
      <c r="M192" s="496"/>
      <c r="N192" s="492"/>
      <c r="O192" s="492"/>
      <c r="P192" s="496">
        <v>1</v>
      </c>
      <c r="Q192" s="496">
        <v>3357</v>
      </c>
      <c r="R192" s="510"/>
      <c r="S192" s="497">
        <v>3357</v>
      </c>
    </row>
    <row r="193" spans="1:19" ht="14.4" customHeight="1" x14ac:dyDescent="0.3">
      <c r="A193" s="491" t="s">
        <v>1555</v>
      </c>
      <c r="B193" s="492" t="s">
        <v>1556</v>
      </c>
      <c r="C193" s="492" t="s">
        <v>465</v>
      </c>
      <c r="D193" s="492" t="s">
        <v>603</v>
      </c>
      <c r="E193" s="492" t="s">
        <v>1557</v>
      </c>
      <c r="F193" s="492" t="s">
        <v>1560</v>
      </c>
      <c r="G193" s="492" t="s">
        <v>1561</v>
      </c>
      <c r="H193" s="496">
        <v>0.60000000000000009</v>
      </c>
      <c r="I193" s="496">
        <v>90.61</v>
      </c>
      <c r="J193" s="492"/>
      <c r="K193" s="492">
        <v>151.01666666666665</v>
      </c>
      <c r="L193" s="496"/>
      <c r="M193" s="496"/>
      <c r="N193" s="492"/>
      <c r="O193" s="492"/>
      <c r="P193" s="496"/>
      <c r="Q193" s="496"/>
      <c r="R193" s="510"/>
      <c r="S193" s="497"/>
    </row>
    <row r="194" spans="1:19" ht="14.4" customHeight="1" x14ac:dyDescent="0.3">
      <c r="A194" s="491" t="s">
        <v>1555</v>
      </c>
      <c r="B194" s="492" t="s">
        <v>1556</v>
      </c>
      <c r="C194" s="492" t="s">
        <v>465</v>
      </c>
      <c r="D194" s="492" t="s">
        <v>603</v>
      </c>
      <c r="E194" s="492" t="s">
        <v>1569</v>
      </c>
      <c r="F194" s="492" t="s">
        <v>1570</v>
      </c>
      <c r="G194" s="492" t="s">
        <v>1571</v>
      </c>
      <c r="H194" s="496"/>
      <c r="I194" s="496"/>
      <c r="J194" s="492"/>
      <c r="K194" s="492"/>
      <c r="L194" s="496">
        <v>1</v>
      </c>
      <c r="M194" s="496">
        <v>78</v>
      </c>
      <c r="N194" s="492">
        <v>1</v>
      </c>
      <c r="O194" s="492">
        <v>78</v>
      </c>
      <c r="P194" s="496"/>
      <c r="Q194" s="496"/>
      <c r="R194" s="510"/>
      <c r="S194" s="497"/>
    </row>
    <row r="195" spans="1:19" ht="14.4" customHeight="1" x14ac:dyDescent="0.3">
      <c r="A195" s="491" t="s">
        <v>1555</v>
      </c>
      <c r="B195" s="492" t="s">
        <v>1556</v>
      </c>
      <c r="C195" s="492" t="s">
        <v>465</v>
      </c>
      <c r="D195" s="492" t="s">
        <v>603</v>
      </c>
      <c r="E195" s="492" t="s">
        <v>1569</v>
      </c>
      <c r="F195" s="492" t="s">
        <v>1574</v>
      </c>
      <c r="G195" s="492" t="s">
        <v>1575</v>
      </c>
      <c r="H195" s="496">
        <v>97</v>
      </c>
      <c r="I195" s="496">
        <v>10088</v>
      </c>
      <c r="J195" s="492">
        <v>0.75531596286313263</v>
      </c>
      <c r="K195" s="492">
        <v>104</v>
      </c>
      <c r="L195" s="496">
        <v>126</v>
      </c>
      <c r="M195" s="496">
        <v>13356</v>
      </c>
      <c r="N195" s="492">
        <v>1</v>
      </c>
      <c r="O195" s="492">
        <v>106</v>
      </c>
      <c r="P195" s="496">
        <v>33</v>
      </c>
      <c r="Q195" s="496">
        <v>3498</v>
      </c>
      <c r="R195" s="510">
        <v>0.26190476190476192</v>
      </c>
      <c r="S195" s="497">
        <v>106</v>
      </c>
    </row>
    <row r="196" spans="1:19" ht="14.4" customHeight="1" x14ac:dyDescent="0.3">
      <c r="A196" s="491" t="s">
        <v>1555</v>
      </c>
      <c r="B196" s="492" t="s">
        <v>1556</v>
      </c>
      <c r="C196" s="492" t="s">
        <v>465</v>
      </c>
      <c r="D196" s="492" t="s">
        <v>603</v>
      </c>
      <c r="E196" s="492" t="s">
        <v>1569</v>
      </c>
      <c r="F196" s="492" t="s">
        <v>1578</v>
      </c>
      <c r="G196" s="492" t="s">
        <v>1579</v>
      </c>
      <c r="H196" s="496">
        <v>3</v>
      </c>
      <c r="I196" s="496">
        <v>105</v>
      </c>
      <c r="J196" s="492">
        <v>0.31531531531531531</v>
      </c>
      <c r="K196" s="492">
        <v>35</v>
      </c>
      <c r="L196" s="496">
        <v>9</v>
      </c>
      <c r="M196" s="496">
        <v>333</v>
      </c>
      <c r="N196" s="492">
        <v>1</v>
      </c>
      <c r="O196" s="492">
        <v>37</v>
      </c>
      <c r="P196" s="496">
        <v>1</v>
      </c>
      <c r="Q196" s="496">
        <v>37</v>
      </c>
      <c r="R196" s="510">
        <v>0.1111111111111111</v>
      </c>
      <c r="S196" s="497">
        <v>37</v>
      </c>
    </row>
    <row r="197" spans="1:19" ht="14.4" customHeight="1" x14ac:dyDescent="0.3">
      <c r="A197" s="491" t="s">
        <v>1555</v>
      </c>
      <c r="B197" s="492" t="s">
        <v>1556</v>
      </c>
      <c r="C197" s="492" t="s">
        <v>465</v>
      </c>
      <c r="D197" s="492" t="s">
        <v>603</v>
      </c>
      <c r="E197" s="492" t="s">
        <v>1569</v>
      </c>
      <c r="F197" s="492" t="s">
        <v>1584</v>
      </c>
      <c r="G197" s="492" t="s">
        <v>1585</v>
      </c>
      <c r="H197" s="496"/>
      <c r="I197" s="496"/>
      <c r="J197" s="492"/>
      <c r="K197" s="492"/>
      <c r="L197" s="496">
        <v>1</v>
      </c>
      <c r="M197" s="496">
        <v>665</v>
      </c>
      <c r="N197" s="492">
        <v>1</v>
      </c>
      <c r="O197" s="492">
        <v>665</v>
      </c>
      <c r="P197" s="496"/>
      <c r="Q197" s="496"/>
      <c r="R197" s="510"/>
      <c r="S197" s="497"/>
    </row>
    <row r="198" spans="1:19" ht="14.4" customHeight="1" x14ac:dyDescent="0.3">
      <c r="A198" s="491" t="s">
        <v>1555</v>
      </c>
      <c r="B198" s="492" t="s">
        <v>1556</v>
      </c>
      <c r="C198" s="492" t="s">
        <v>465</v>
      </c>
      <c r="D198" s="492" t="s">
        <v>603</v>
      </c>
      <c r="E198" s="492" t="s">
        <v>1569</v>
      </c>
      <c r="F198" s="492" t="s">
        <v>1586</v>
      </c>
      <c r="G198" s="492" t="s">
        <v>1587</v>
      </c>
      <c r="H198" s="496">
        <v>3</v>
      </c>
      <c r="I198" s="496">
        <v>477</v>
      </c>
      <c r="J198" s="492"/>
      <c r="K198" s="492">
        <v>159</v>
      </c>
      <c r="L198" s="496"/>
      <c r="M198" s="496"/>
      <c r="N198" s="492"/>
      <c r="O198" s="492"/>
      <c r="P198" s="496"/>
      <c r="Q198" s="496"/>
      <c r="R198" s="510"/>
      <c r="S198" s="497"/>
    </row>
    <row r="199" spans="1:19" ht="14.4" customHeight="1" x14ac:dyDescent="0.3">
      <c r="A199" s="491" t="s">
        <v>1555</v>
      </c>
      <c r="B199" s="492" t="s">
        <v>1556</v>
      </c>
      <c r="C199" s="492" t="s">
        <v>465</v>
      </c>
      <c r="D199" s="492" t="s">
        <v>603</v>
      </c>
      <c r="E199" s="492" t="s">
        <v>1569</v>
      </c>
      <c r="F199" s="492" t="s">
        <v>1588</v>
      </c>
      <c r="G199" s="492" t="s">
        <v>1589</v>
      </c>
      <c r="H199" s="496">
        <v>71</v>
      </c>
      <c r="I199" s="496">
        <v>16685</v>
      </c>
      <c r="J199" s="492">
        <v>0.81065979982508984</v>
      </c>
      <c r="K199" s="492">
        <v>235</v>
      </c>
      <c r="L199" s="496">
        <v>82</v>
      </c>
      <c r="M199" s="496">
        <v>20582</v>
      </c>
      <c r="N199" s="492">
        <v>1</v>
      </c>
      <c r="O199" s="492">
        <v>251</v>
      </c>
      <c r="P199" s="496">
        <v>9</v>
      </c>
      <c r="Q199" s="496">
        <v>2259</v>
      </c>
      <c r="R199" s="510">
        <v>0.10975609756097561</v>
      </c>
      <c r="S199" s="497">
        <v>251</v>
      </c>
    </row>
    <row r="200" spans="1:19" ht="14.4" customHeight="1" x14ac:dyDescent="0.3">
      <c r="A200" s="491" t="s">
        <v>1555</v>
      </c>
      <c r="B200" s="492" t="s">
        <v>1556</v>
      </c>
      <c r="C200" s="492" t="s">
        <v>465</v>
      </c>
      <c r="D200" s="492" t="s">
        <v>603</v>
      </c>
      <c r="E200" s="492" t="s">
        <v>1569</v>
      </c>
      <c r="F200" s="492" t="s">
        <v>1590</v>
      </c>
      <c r="G200" s="492" t="s">
        <v>1591</v>
      </c>
      <c r="H200" s="496">
        <v>214</v>
      </c>
      <c r="I200" s="496">
        <v>25252</v>
      </c>
      <c r="J200" s="492">
        <v>0.78593215063803301</v>
      </c>
      <c r="K200" s="492">
        <v>118</v>
      </c>
      <c r="L200" s="496">
        <v>255</v>
      </c>
      <c r="M200" s="496">
        <v>32130</v>
      </c>
      <c r="N200" s="492">
        <v>1</v>
      </c>
      <c r="O200" s="492">
        <v>126</v>
      </c>
      <c r="P200" s="496">
        <v>76</v>
      </c>
      <c r="Q200" s="496">
        <v>9576</v>
      </c>
      <c r="R200" s="510">
        <v>0.29803921568627451</v>
      </c>
      <c r="S200" s="497">
        <v>126</v>
      </c>
    </row>
    <row r="201" spans="1:19" ht="14.4" customHeight="1" x14ac:dyDescent="0.3">
      <c r="A201" s="491" t="s">
        <v>1555</v>
      </c>
      <c r="B201" s="492" t="s">
        <v>1556</v>
      </c>
      <c r="C201" s="492" t="s">
        <v>465</v>
      </c>
      <c r="D201" s="492" t="s">
        <v>603</v>
      </c>
      <c r="E201" s="492" t="s">
        <v>1569</v>
      </c>
      <c r="F201" s="492" t="s">
        <v>1592</v>
      </c>
      <c r="G201" s="492" t="s">
        <v>1593</v>
      </c>
      <c r="H201" s="496">
        <v>1</v>
      </c>
      <c r="I201" s="496">
        <v>532</v>
      </c>
      <c r="J201" s="492"/>
      <c r="K201" s="492">
        <v>532</v>
      </c>
      <c r="L201" s="496"/>
      <c r="M201" s="496"/>
      <c r="N201" s="492"/>
      <c r="O201" s="492"/>
      <c r="P201" s="496"/>
      <c r="Q201" s="496"/>
      <c r="R201" s="510"/>
      <c r="S201" s="497"/>
    </row>
    <row r="202" spans="1:19" ht="14.4" customHeight="1" x14ac:dyDescent="0.3">
      <c r="A202" s="491" t="s">
        <v>1555</v>
      </c>
      <c r="B202" s="492" t="s">
        <v>1556</v>
      </c>
      <c r="C202" s="492" t="s">
        <v>465</v>
      </c>
      <c r="D202" s="492" t="s">
        <v>603</v>
      </c>
      <c r="E202" s="492" t="s">
        <v>1569</v>
      </c>
      <c r="F202" s="492" t="s">
        <v>1594</v>
      </c>
      <c r="G202" s="492" t="s">
        <v>1595</v>
      </c>
      <c r="H202" s="496">
        <v>4</v>
      </c>
      <c r="I202" s="496">
        <v>1944</v>
      </c>
      <c r="J202" s="492"/>
      <c r="K202" s="492">
        <v>486</v>
      </c>
      <c r="L202" s="496"/>
      <c r="M202" s="496"/>
      <c r="N202" s="492"/>
      <c r="O202" s="492"/>
      <c r="P202" s="496"/>
      <c r="Q202" s="496"/>
      <c r="R202" s="510"/>
      <c r="S202" s="497"/>
    </row>
    <row r="203" spans="1:19" ht="14.4" customHeight="1" x14ac:dyDescent="0.3">
      <c r="A203" s="491" t="s">
        <v>1555</v>
      </c>
      <c r="B203" s="492" t="s">
        <v>1556</v>
      </c>
      <c r="C203" s="492" t="s">
        <v>465</v>
      </c>
      <c r="D203" s="492" t="s">
        <v>603</v>
      </c>
      <c r="E203" s="492" t="s">
        <v>1569</v>
      </c>
      <c r="F203" s="492" t="s">
        <v>1598</v>
      </c>
      <c r="G203" s="492" t="s">
        <v>1599</v>
      </c>
      <c r="H203" s="496">
        <v>4</v>
      </c>
      <c r="I203" s="496">
        <v>4048</v>
      </c>
      <c r="J203" s="492">
        <v>3.9262851600387974</v>
      </c>
      <c r="K203" s="492">
        <v>1012</v>
      </c>
      <c r="L203" s="496">
        <v>1</v>
      </c>
      <c r="M203" s="496">
        <v>1031</v>
      </c>
      <c r="N203" s="492">
        <v>1</v>
      </c>
      <c r="O203" s="492">
        <v>1031</v>
      </c>
      <c r="P203" s="496"/>
      <c r="Q203" s="496"/>
      <c r="R203" s="510"/>
      <c r="S203" s="497"/>
    </row>
    <row r="204" spans="1:19" ht="14.4" customHeight="1" x14ac:dyDescent="0.3">
      <c r="A204" s="491" t="s">
        <v>1555</v>
      </c>
      <c r="B204" s="492" t="s">
        <v>1556</v>
      </c>
      <c r="C204" s="492" t="s">
        <v>465</v>
      </c>
      <c r="D204" s="492" t="s">
        <v>603</v>
      </c>
      <c r="E204" s="492" t="s">
        <v>1569</v>
      </c>
      <c r="F204" s="492" t="s">
        <v>1602</v>
      </c>
      <c r="G204" s="492" t="s">
        <v>1603</v>
      </c>
      <c r="H204" s="496"/>
      <c r="I204" s="496"/>
      <c r="J204" s="492"/>
      <c r="K204" s="492"/>
      <c r="L204" s="496">
        <v>2</v>
      </c>
      <c r="M204" s="496">
        <v>744</v>
      </c>
      <c r="N204" s="492">
        <v>1</v>
      </c>
      <c r="O204" s="492">
        <v>372</v>
      </c>
      <c r="P204" s="496"/>
      <c r="Q204" s="496"/>
      <c r="R204" s="510"/>
      <c r="S204" s="497"/>
    </row>
    <row r="205" spans="1:19" ht="14.4" customHeight="1" x14ac:dyDescent="0.3">
      <c r="A205" s="491" t="s">
        <v>1555</v>
      </c>
      <c r="B205" s="492" t="s">
        <v>1556</v>
      </c>
      <c r="C205" s="492" t="s">
        <v>465</v>
      </c>
      <c r="D205" s="492" t="s">
        <v>603</v>
      </c>
      <c r="E205" s="492" t="s">
        <v>1569</v>
      </c>
      <c r="F205" s="492" t="s">
        <v>1604</v>
      </c>
      <c r="G205" s="492" t="s">
        <v>1605</v>
      </c>
      <c r="H205" s="496"/>
      <c r="I205" s="496"/>
      <c r="J205" s="492"/>
      <c r="K205" s="492"/>
      <c r="L205" s="496">
        <v>195</v>
      </c>
      <c r="M205" s="496">
        <v>6499.99</v>
      </c>
      <c r="N205" s="492">
        <v>1</v>
      </c>
      <c r="O205" s="492">
        <v>33.333282051282048</v>
      </c>
      <c r="P205" s="496">
        <v>84</v>
      </c>
      <c r="Q205" s="496">
        <v>2800</v>
      </c>
      <c r="R205" s="510">
        <v>0.43076989349214384</v>
      </c>
      <c r="S205" s="497">
        <v>33.333333333333336</v>
      </c>
    </row>
    <row r="206" spans="1:19" ht="14.4" customHeight="1" x14ac:dyDescent="0.3">
      <c r="A206" s="491" t="s">
        <v>1555</v>
      </c>
      <c r="B206" s="492" t="s">
        <v>1556</v>
      </c>
      <c r="C206" s="492" t="s">
        <v>465</v>
      </c>
      <c r="D206" s="492" t="s">
        <v>603</v>
      </c>
      <c r="E206" s="492" t="s">
        <v>1569</v>
      </c>
      <c r="F206" s="492" t="s">
        <v>1606</v>
      </c>
      <c r="G206" s="492" t="s">
        <v>1607</v>
      </c>
      <c r="H206" s="496">
        <v>8</v>
      </c>
      <c r="I206" s="496">
        <v>864</v>
      </c>
      <c r="J206" s="492">
        <v>7.4482758620689653</v>
      </c>
      <c r="K206" s="492">
        <v>108</v>
      </c>
      <c r="L206" s="496">
        <v>1</v>
      </c>
      <c r="M206" s="496">
        <v>116</v>
      </c>
      <c r="N206" s="492">
        <v>1</v>
      </c>
      <c r="O206" s="492">
        <v>116</v>
      </c>
      <c r="P206" s="496"/>
      <c r="Q206" s="496"/>
      <c r="R206" s="510"/>
      <c r="S206" s="497"/>
    </row>
    <row r="207" spans="1:19" ht="14.4" customHeight="1" x14ac:dyDescent="0.3">
      <c r="A207" s="491" t="s">
        <v>1555</v>
      </c>
      <c r="B207" s="492" t="s">
        <v>1556</v>
      </c>
      <c r="C207" s="492" t="s">
        <v>465</v>
      </c>
      <c r="D207" s="492" t="s">
        <v>603</v>
      </c>
      <c r="E207" s="492" t="s">
        <v>1569</v>
      </c>
      <c r="F207" s="492" t="s">
        <v>1610</v>
      </c>
      <c r="G207" s="492" t="s">
        <v>1611</v>
      </c>
      <c r="H207" s="496">
        <v>5</v>
      </c>
      <c r="I207" s="496">
        <v>410</v>
      </c>
      <c r="J207" s="492">
        <v>4.7674418604651159</v>
      </c>
      <c r="K207" s="492">
        <v>82</v>
      </c>
      <c r="L207" s="496">
        <v>1</v>
      </c>
      <c r="M207" s="496">
        <v>86</v>
      </c>
      <c r="N207" s="492">
        <v>1</v>
      </c>
      <c r="O207" s="492">
        <v>86</v>
      </c>
      <c r="P207" s="496"/>
      <c r="Q207" s="496"/>
      <c r="R207" s="510"/>
      <c r="S207" s="497"/>
    </row>
    <row r="208" spans="1:19" ht="14.4" customHeight="1" x14ac:dyDescent="0.3">
      <c r="A208" s="491" t="s">
        <v>1555</v>
      </c>
      <c r="B208" s="492" t="s">
        <v>1556</v>
      </c>
      <c r="C208" s="492" t="s">
        <v>465</v>
      </c>
      <c r="D208" s="492" t="s">
        <v>603</v>
      </c>
      <c r="E208" s="492" t="s">
        <v>1569</v>
      </c>
      <c r="F208" s="492" t="s">
        <v>1612</v>
      </c>
      <c r="G208" s="492" t="s">
        <v>1613</v>
      </c>
      <c r="H208" s="496">
        <v>2</v>
      </c>
      <c r="I208" s="496">
        <v>62</v>
      </c>
      <c r="J208" s="492"/>
      <c r="K208" s="492">
        <v>31</v>
      </c>
      <c r="L208" s="496"/>
      <c r="M208" s="496"/>
      <c r="N208" s="492"/>
      <c r="O208" s="492"/>
      <c r="P208" s="496"/>
      <c r="Q208" s="496"/>
      <c r="R208" s="510"/>
      <c r="S208" s="497"/>
    </row>
    <row r="209" spans="1:19" ht="14.4" customHeight="1" x14ac:dyDescent="0.3">
      <c r="A209" s="491" t="s">
        <v>1555</v>
      </c>
      <c r="B209" s="492" t="s">
        <v>1556</v>
      </c>
      <c r="C209" s="492" t="s">
        <v>465</v>
      </c>
      <c r="D209" s="492" t="s">
        <v>603</v>
      </c>
      <c r="E209" s="492" t="s">
        <v>1569</v>
      </c>
      <c r="F209" s="492" t="s">
        <v>1616</v>
      </c>
      <c r="G209" s="492" t="s">
        <v>1617</v>
      </c>
      <c r="H209" s="496">
        <v>3</v>
      </c>
      <c r="I209" s="496">
        <v>1476</v>
      </c>
      <c r="J209" s="492">
        <v>0.58455445544554452</v>
      </c>
      <c r="K209" s="492">
        <v>492</v>
      </c>
      <c r="L209" s="496">
        <v>5</v>
      </c>
      <c r="M209" s="496">
        <v>2525</v>
      </c>
      <c r="N209" s="492">
        <v>1</v>
      </c>
      <c r="O209" s="492">
        <v>505</v>
      </c>
      <c r="P209" s="496"/>
      <c r="Q209" s="496"/>
      <c r="R209" s="510"/>
      <c r="S209" s="497"/>
    </row>
    <row r="210" spans="1:19" ht="14.4" customHeight="1" x14ac:dyDescent="0.3">
      <c r="A210" s="491" t="s">
        <v>1555</v>
      </c>
      <c r="B210" s="492" t="s">
        <v>1556</v>
      </c>
      <c r="C210" s="492" t="s">
        <v>465</v>
      </c>
      <c r="D210" s="492" t="s">
        <v>603</v>
      </c>
      <c r="E210" s="492" t="s">
        <v>1569</v>
      </c>
      <c r="F210" s="492" t="s">
        <v>1625</v>
      </c>
      <c r="G210" s="492" t="s">
        <v>1626</v>
      </c>
      <c r="H210" s="496"/>
      <c r="I210" s="496"/>
      <c r="J210" s="492"/>
      <c r="K210" s="492"/>
      <c r="L210" s="496">
        <v>3</v>
      </c>
      <c r="M210" s="496">
        <v>1797</v>
      </c>
      <c r="N210" s="492">
        <v>1</v>
      </c>
      <c r="O210" s="492">
        <v>599</v>
      </c>
      <c r="P210" s="496"/>
      <c r="Q210" s="496"/>
      <c r="R210" s="510"/>
      <c r="S210" s="497"/>
    </row>
    <row r="211" spans="1:19" ht="14.4" customHeight="1" x14ac:dyDescent="0.3">
      <c r="A211" s="491" t="s">
        <v>1555</v>
      </c>
      <c r="B211" s="492" t="s">
        <v>1556</v>
      </c>
      <c r="C211" s="492" t="s">
        <v>465</v>
      </c>
      <c r="D211" s="492" t="s">
        <v>603</v>
      </c>
      <c r="E211" s="492" t="s">
        <v>1569</v>
      </c>
      <c r="F211" s="492" t="s">
        <v>1631</v>
      </c>
      <c r="G211" s="492" t="s">
        <v>1632</v>
      </c>
      <c r="H211" s="496">
        <v>1</v>
      </c>
      <c r="I211" s="496">
        <v>1050</v>
      </c>
      <c r="J211" s="492"/>
      <c r="K211" s="492">
        <v>1050</v>
      </c>
      <c r="L211" s="496"/>
      <c r="M211" s="496"/>
      <c r="N211" s="492"/>
      <c r="O211" s="492"/>
      <c r="P211" s="496"/>
      <c r="Q211" s="496"/>
      <c r="R211" s="510"/>
      <c r="S211" s="497"/>
    </row>
    <row r="212" spans="1:19" ht="14.4" customHeight="1" x14ac:dyDescent="0.3">
      <c r="A212" s="491" t="s">
        <v>1555</v>
      </c>
      <c r="B212" s="492" t="s">
        <v>1556</v>
      </c>
      <c r="C212" s="492" t="s">
        <v>465</v>
      </c>
      <c r="D212" s="492" t="s">
        <v>603</v>
      </c>
      <c r="E212" s="492" t="s">
        <v>1569</v>
      </c>
      <c r="F212" s="492" t="s">
        <v>1635</v>
      </c>
      <c r="G212" s="492" t="s">
        <v>1636</v>
      </c>
      <c r="H212" s="496">
        <v>1</v>
      </c>
      <c r="I212" s="496">
        <v>57</v>
      </c>
      <c r="J212" s="492"/>
      <c r="K212" s="492">
        <v>57</v>
      </c>
      <c r="L212" s="496"/>
      <c r="M212" s="496"/>
      <c r="N212" s="492"/>
      <c r="O212" s="492"/>
      <c r="P212" s="496"/>
      <c r="Q212" s="496"/>
      <c r="R212" s="510"/>
      <c r="S212" s="497"/>
    </row>
    <row r="213" spans="1:19" ht="14.4" customHeight="1" x14ac:dyDescent="0.3">
      <c r="A213" s="491" t="s">
        <v>1555</v>
      </c>
      <c r="B213" s="492" t="s">
        <v>1556</v>
      </c>
      <c r="C213" s="492" t="s">
        <v>465</v>
      </c>
      <c r="D213" s="492" t="s">
        <v>603</v>
      </c>
      <c r="E213" s="492" t="s">
        <v>1569</v>
      </c>
      <c r="F213" s="492" t="s">
        <v>1641</v>
      </c>
      <c r="G213" s="492" t="s">
        <v>1642</v>
      </c>
      <c r="H213" s="496"/>
      <c r="I213" s="496"/>
      <c r="J213" s="492"/>
      <c r="K213" s="492"/>
      <c r="L213" s="496">
        <v>3</v>
      </c>
      <c r="M213" s="496">
        <v>549</v>
      </c>
      <c r="N213" s="492">
        <v>1</v>
      </c>
      <c r="O213" s="492">
        <v>183</v>
      </c>
      <c r="P213" s="496"/>
      <c r="Q213" s="496"/>
      <c r="R213" s="510"/>
      <c r="S213" s="497"/>
    </row>
    <row r="214" spans="1:19" ht="14.4" customHeight="1" x14ac:dyDescent="0.3">
      <c r="A214" s="491" t="s">
        <v>1555</v>
      </c>
      <c r="B214" s="492" t="s">
        <v>1556</v>
      </c>
      <c r="C214" s="492" t="s">
        <v>465</v>
      </c>
      <c r="D214" s="492" t="s">
        <v>603</v>
      </c>
      <c r="E214" s="492" t="s">
        <v>1569</v>
      </c>
      <c r="F214" s="492" t="s">
        <v>1653</v>
      </c>
      <c r="G214" s="492" t="s">
        <v>1654</v>
      </c>
      <c r="H214" s="496">
        <v>13</v>
      </c>
      <c r="I214" s="496">
        <v>2626</v>
      </c>
      <c r="J214" s="492">
        <v>1.8035714285714286</v>
      </c>
      <c r="K214" s="492">
        <v>202</v>
      </c>
      <c r="L214" s="496">
        <v>7</v>
      </c>
      <c r="M214" s="496">
        <v>1456</v>
      </c>
      <c r="N214" s="492">
        <v>1</v>
      </c>
      <c r="O214" s="492">
        <v>208</v>
      </c>
      <c r="P214" s="496"/>
      <c r="Q214" s="496"/>
      <c r="R214" s="510"/>
      <c r="S214" s="497"/>
    </row>
    <row r="215" spans="1:19" ht="14.4" customHeight="1" x14ac:dyDescent="0.3">
      <c r="A215" s="491" t="s">
        <v>1555</v>
      </c>
      <c r="B215" s="492" t="s">
        <v>1556</v>
      </c>
      <c r="C215" s="492" t="s">
        <v>465</v>
      </c>
      <c r="D215" s="492" t="s">
        <v>603</v>
      </c>
      <c r="E215" s="492" t="s">
        <v>1569</v>
      </c>
      <c r="F215" s="492" t="s">
        <v>1663</v>
      </c>
      <c r="G215" s="492" t="s">
        <v>1664</v>
      </c>
      <c r="H215" s="496">
        <v>1</v>
      </c>
      <c r="I215" s="496">
        <v>815</v>
      </c>
      <c r="J215" s="492"/>
      <c r="K215" s="492">
        <v>815</v>
      </c>
      <c r="L215" s="496"/>
      <c r="M215" s="496"/>
      <c r="N215" s="492"/>
      <c r="O215" s="492"/>
      <c r="P215" s="496"/>
      <c r="Q215" s="496"/>
      <c r="R215" s="510"/>
      <c r="S215" s="497"/>
    </row>
    <row r="216" spans="1:19" ht="14.4" customHeight="1" x14ac:dyDescent="0.3">
      <c r="A216" s="491" t="s">
        <v>1555</v>
      </c>
      <c r="B216" s="492" t="s">
        <v>1556</v>
      </c>
      <c r="C216" s="492" t="s">
        <v>465</v>
      </c>
      <c r="D216" s="492" t="s">
        <v>603</v>
      </c>
      <c r="E216" s="492" t="s">
        <v>1569</v>
      </c>
      <c r="F216" s="492" t="s">
        <v>1669</v>
      </c>
      <c r="G216" s="492" t="s">
        <v>1670</v>
      </c>
      <c r="H216" s="496">
        <v>1</v>
      </c>
      <c r="I216" s="496">
        <v>65</v>
      </c>
      <c r="J216" s="492">
        <v>0.19402985074626866</v>
      </c>
      <c r="K216" s="492">
        <v>65</v>
      </c>
      <c r="L216" s="496">
        <v>5</v>
      </c>
      <c r="M216" s="496">
        <v>335</v>
      </c>
      <c r="N216" s="492">
        <v>1</v>
      </c>
      <c r="O216" s="492">
        <v>67</v>
      </c>
      <c r="P216" s="496"/>
      <c r="Q216" s="496"/>
      <c r="R216" s="510"/>
      <c r="S216" s="497"/>
    </row>
    <row r="217" spans="1:19" ht="14.4" customHeight="1" x14ac:dyDescent="0.3">
      <c r="A217" s="491" t="s">
        <v>1555</v>
      </c>
      <c r="B217" s="492" t="s">
        <v>1556</v>
      </c>
      <c r="C217" s="492" t="s">
        <v>465</v>
      </c>
      <c r="D217" s="492" t="s">
        <v>604</v>
      </c>
      <c r="E217" s="492" t="s">
        <v>1557</v>
      </c>
      <c r="F217" s="492" t="s">
        <v>1560</v>
      </c>
      <c r="G217" s="492" t="s">
        <v>1561</v>
      </c>
      <c r="H217" s="496"/>
      <c r="I217" s="496"/>
      <c r="J217" s="492"/>
      <c r="K217" s="492"/>
      <c r="L217" s="496"/>
      <c r="M217" s="496"/>
      <c r="N217" s="492"/>
      <c r="O217" s="492"/>
      <c r="P217" s="496">
        <v>0.1</v>
      </c>
      <c r="Q217" s="496">
        <v>15.1</v>
      </c>
      <c r="R217" s="510"/>
      <c r="S217" s="497">
        <v>151</v>
      </c>
    </row>
    <row r="218" spans="1:19" ht="14.4" customHeight="1" x14ac:dyDescent="0.3">
      <c r="A218" s="491" t="s">
        <v>1555</v>
      </c>
      <c r="B218" s="492" t="s">
        <v>1556</v>
      </c>
      <c r="C218" s="492" t="s">
        <v>465</v>
      </c>
      <c r="D218" s="492" t="s">
        <v>604</v>
      </c>
      <c r="E218" s="492" t="s">
        <v>1557</v>
      </c>
      <c r="F218" s="492" t="s">
        <v>1562</v>
      </c>
      <c r="G218" s="492" t="s">
        <v>1563</v>
      </c>
      <c r="H218" s="496"/>
      <c r="I218" s="496"/>
      <c r="J218" s="492"/>
      <c r="K218" s="492"/>
      <c r="L218" s="496"/>
      <c r="M218" s="496"/>
      <c r="N218" s="492"/>
      <c r="O218" s="492"/>
      <c r="P218" s="496">
        <v>0.60000000000000009</v>
      </c>
      <c r="Q218" s="496">
        <v>152.14000000000001</v>
      </c>
      <c r="R218" s="510"/>
      <c r="S218" s="497">
        <v>253.56666666666666</v>
      </c>
    </row>
    <row r="219" spans="1:19" ht="14.4" customHeight="1" x14ac:dyDescent="0.3">
      <c r="A219" s="491" t="s">
        <v>1555</v>
      </c>
      <c r="B219" s="492" t="s">
        <v>1556</v>
      </c>
      <c r="C219" s="492" t="s">
        <v>465</v>
      </c>
      <c r="D219" s="492" t="s">
        <v>604</v>
      </c>
      <c r="E219" s="492" t="s">
        <v>1569</v>
      </c>
      <c r="F219" s="492" t="s">
        <v>1572</v>
      </c>
      <c r="G219" s="492" t="s">
        <v>1573</v>
      </c>
      <c r="H219" s="496"/>
      <c r="I219" s="496"/>
      <c r="J219" s="492"/>
      <c r="K219" s="492"/>
      <c r="L219" s="496">
        <v>1</v>
      </c>
      <c r="M219" s="496">
        <v>83</v>
      </c>
      <c r="N219" s="492">
        <v>1</v>
      </c>
      <c r="O219" s="492">
        <v>83</v>
      </c>
      <c r="P219" s="496"/>
      <c r="Q219" s="496"/>
      <c r="R219" s="510"/>
      <c r="S219" s="497"/>
    </row>
    <row r="220" spans="1:19" ht="14.4" customHeight="1" x14ac:dyDescent="0.3">
      <c r="A220" s="491" t="s">
        <v>1555</v>
      </c>
      <c r="B220" s="492" t="s">
        <v>1556</v>
      </c>
      <c r="C220" s="492" t="s">
        <v>465</v>
      </c>
      <c r="D220" s="492" t="s">
        <v>604</v>
      </c>
      <c r="E220" s="492" t="s">
        <v>1569</v>
      </c>
      <c r="F220" s="492" t="s">
        <v>1574</v>
      </c>
      <c r="G220" s="492" t="s">
        <v>1575</v>
      </c>
      <c r="H220" s="496">
        <v>75</v>
      </c>
      <c r="I220" s="496">
        <v>7800</v>
      </c>
      <c r="J220" s="492">
        <v>1.2909632571996028</v>
      </c>
      <c r="K220" s="492">
        <v>104</v>
      </c>
      <c r="L220" s="496">
        <v>57</v>
      </c>
      <c r="M220" s="496">
        <v>6042</v>
      </c>
      <c r="N220" s="492">
        <v>1</v>
      </c>
      <c r="O220" s="492">
        <v>106</v>
      </c>
      <c r="P220" s="496">
        <v>80</v>
      </c>
      <c r="Q220" s="496">
        <v>8480</v>
      </c>
      <c r="R220" s="510">
        <v>1.4035087719298245</v>
      </c>
      <c r="S220" s="497">
        <v>106</v>
      </c>
    </row>
    <row r="221" spans="1:19" ht="14.4" customHeight="1" x14ac:dyDescent="0.3">
      <c r="A221" s="491" t="s">
        <v>1555</v>
      </c>
      <c r="B221" s="492" t="s">
        <v>1556</v>
      </c>
      <c r="C221" s="492" t="s">
        <v>465</v>
      </c>
      <c r="D221" s="492" t="s">
        <v>604</v>
      </c>
      <c r="E221" s="492" t="s">
        <v>1569</v>
      </c>
      <c r="F221" s="492" t="s">
        <v>1578</v>
      </c>
      <c r="G221" s="492" t="s">
        <v>1579</v>
      </c>
      <c r="H221" s="496">
        <v>11</v>
      </c>
      <c r="I221" s="496">
        <v>385</v>
      </c>
      <c r="J221" s="492">
        <v>0.8004158004158004</v>
      </c>
      <c r="K221" s="492">
        <v>35</v>
      </c>
      <c r="L221" s="496">
        <v>13</v>
      </c>
      <c r="M221" s="496">
        <v>481</v>
      </c>
      <c r="N221" s="492">
        <v>1</v>
      </c>
      <c r="O221" s="492">
        <v>37</v>
      </c>
      <c r="P221" s="496">
        <v>5</v>
      </c>
      <c r="Q221" s="496">
        <v>185</v>
      </c>
      <c r="R221" s="510">
        <v>0.38461538461538464</v>
      </c>
      <c r="S221" s="497">
        <v>37</v>
      </c>
    </row>
    <row r="222" spans="1:19" ht="14.4" customHeight="1" x14ac:dyDescent="0.3">
      <c r="A222" s="491" t="s">
        <v>1555</v>
      </c>
      <c r="B222" s="492" t="s">
        <v>1556</v>
      </c>
      <c r="C222" s="492" t="s">
        <v>465</v>
      </c>
      <c r="D222" s="492" t="s">
        <v>604</v>
      </c>
      <c r="E222" s="492" t="s">
        <v>1569</v>
      </c>
      <c r="F222" s="492" t="s">
        <v>1588</v>
      </c>
      <c r="G222" s="492" t="s">
        <v>1589</v>
      </c>
      <c r="H222" s="496">
        <v>97</v>
      </c>
      <c r="I222" s="496">
        <v>22795</v>
      </c>
      <c r="J222" s="492">
        <v>0.81086368810472398</v>
      </c>
      <c r="K222" s="492">
        <v>235</v>
      </c>
      <c r="L222" s="496">
        <v>112</v>
      </c>
      <c r="M222" s="496">
        <v>28112</v>
      </c>
      <c r="N222" s="492">
        <v>1</v>
      </c>
      <c r="O222" s="492">
        <v>251</v>
      </c>
      <c r="P222" s="496">
        <v>98</v>
      </c>
      <c r="Q222" s="496">
        <v>24598</v>
      </c>
      <c r="R222" s="510">
        <v>0.875</v>
      </c>
      <c r="S222" s="497">
        <v>251</v>
      </c>
    </row>
    <row r="223" spans="1:19" ht="14.4" customHeight="1" x14ac:dyDescent="0.3">
      <c r="A223" s="491" t="s">
        <v>1555</v>
      </c>
      <c r="B223" s="492" t="s">
        <v>1556</v>
      </c>
      <c r="C223" s="492" t="s">
        <v>465</v>
      </c>
      <c r="D223" s="492" t="s">
        <v>604</v>
      </c>
      <c r="E223" s="492" t="s">
        <v>1569</v>
      </c>
      <c r="F223" s="492" t="s">
        <v>1590</v>
      </c>
      <c r="G223" s="492" t="s">
        <v>1591</v>
      </c>
      <c r="H223" s="496">
        <v>384</v>
      </c>
      <c r="I223" s="496">
        <v>45312</v>
      </c>
      <c r="J223" s="492">
        <v>0.96932357848799899</v>
      </c>
      <c r="K223" s="492">
        <v>118</v>
      </c>
      <c r="L223" s="496">
        <v>371</v>
      </c>
      <c r="M223" s="496">
        <v>46746</v>
      </c>
      <c r="N223" s="492">
        <v>1</v>
      </c>
      <c r="O223" s="492">
        <v>126</v>
      </c>
      <c r="P223" s="496">
        <v>329</v>
      </c>
      <c r="Q223" s="496">
        <v>41454</v>
      </c>
      <c r="R223" s="510">
        <v>0.8867924528301887</v>
      </c>
      <c r="S223" s="497">
        <v>126</v>
      </c>
    </row>
    <row r="224" spans="1:19" ht="14.4" customHeight="1" x14ac:dyDescent="0.3">
      <c r="A224" s="491" t="s">
        <v>1555</v>
      </c>
      <c r="B224" s="492" t="s">
        <v>1556</v>
      </c>
      <c r="C224" s="492" t="s">
        <v>465</v>
      </c>
      <c r="D224" s="492" t="s">
        <v>604</v>
      </c>
      <c r="E224" s="492" t="s">
        <v>1569</v>
      </c>
      <c r="F224" s="492" t="s">
        <v>1592</v>
      </c>
      <c r="G224" s="492" t="s">
        <v>1593</v>
      </c>
      <c r="H224" s="496"/>
      <c r="I224" s="496"/>
      <c r="J224" s="492"/>
      <c r="K224" s="492"/>
      <c r="L224" s="496"/>
      <c r="M224" s="496"/>
      <c r="N224" s="492"/>
      <c r="O224" s="492"/>
      <c r="P224" s="496">
        <v>1</v>
      </c>
      <c r="Q224" s="496">
        <v>541</v>
      </c>
      <c r="R224" s="510"/>
      <c r="S224" s="497">
        <v>541</v>
      </c>
    </row>
    <row r="225" spans="1:19" ht="14.4" customHeight="1" x14ac:dyDescent="0.3">
      <c r="A225" s="491" t="s">
        <v>1555</v>
      </c>
      <c r="B225" s="492" t="s">
        <v>1556</v>
      </c>
      <c r="C225" s="492" t="s">
        <v>465</v>
      </c>
      <c r="D225" s="492" t="s">
        <v>604</v>
      </c>
      <c r="E225" s="492" t="s">
        <v>1569</v>
      </c>
      <c r="F225" s="492" t="s">
        <v>1594</v>
      </c>
      <c r="G225" s="492" t="s">
        <v>1595</v>
      </c>
      <c r="H225" s="496">
        <v>1</v>
      </c>
      <c r="I225" s="496">
        <v>486</v>
      </c>
      <c r="J225" s="492">
        <v>0.97199999999999998</v>
      </c>
      <c r="K225" s="492">
        <v>486</v>
      </c>
      <c r="L225" s="496">
        <v>1</v>
      </c>
      <c r="M225" s="496">
        <v>500</v>
      </c>
      <c r="N225" s="492">
        <v>1</v>
      </c>
      <c r="O225" s="492">
        <v>500</v>
      </c>
      <c r="P225" s="496"/>
      <c r="Q225" s="496"/>
      <c r="R225" s="510"/>
      <c r="S225" s="497"/>
    </row>
    <row r="226" spans="1:19" ht="14.4" customHeight="1" x14ac:dyDescent="0.3">
      <c r="A226" s="491" t="s">
        <v>1555</v>
      </c>
      <c r="B226" s="492" t="s">
        <v>1556</v>
      </c>
      <c r="C226" s="492" t="s">
        <v>465</v>
      </c>
      <c r="D226" s="492" t="s">
        <v>604</v>
      </c>
      <c r="E226" s="492" t="s">
        <v>1569</v>
      </c>
      <c r="F226" s="492" t="s">
        <v>1604</v>
      </c>
      <c r="G226" s="492" t="s">
        <v>1605</v>
      </c>
      <c r="H226" s="496"/>
      <c r="I226" s="496"/>
      <c r="J226" s="492"/>
      <c r="K226" s="492"/>
      <c r="L226" s="496">
        <v>255</v>
      </c>
      <c r="M226" s="496">
        <v>8500.01</v>
      </c>
      <c r="N226" s="492">
        <v>1</v>
      </c>
      <c r="O226" s="492">
        <v>33.333372549019607</v>
      </c>
      <c r="P226" s="496">
        <v>355</v>
      </c>
      <c r="Q226" s="496">
        <v>11833.32</v>
      </c>
      <c r="R226" s="510">
        <v>1.392153656289816</v>
      </c>
      <c r="S226" s="497">
        <v>33.333295774647887</v>
      </c>
    </row>
    <row r="227" spans="1:19" ht="14.4" customHeight="1" x14ac:dyDescent="0.3">
      <c r="A227" s="491" t="s">
        <v>1555</v>
      </c>
      <c r="B227" s="492" t="s">
        <v>1556</v>
      </c>
      <c r="C227" s="492" t="s">
        <v>465</v>
      </c>
      <c r="D227" s="492" t="s">
        <v>604</v>
      </c>
      <c r="E227" s="492" t="s">
        <v>1569</v>
      </c>
      <c r="F227" s="492" t="s">
        <v>1606</v>
      </c>
      <c r="G227" s="492" t="s">
        <v>1607</v>
      </c>
      <c r="H227" s="496">
        <v>19</v>
      </c>
      <c r="I227" s="496">
        <v>2052</v>
      </c>
      <c r="J227" s="492">
        <v>5.8965517241379306</v>
      </c>
      <c r="K227" s="492">
        <v>108</v>
      </c>
      <c r="L227" s="496">
        <v>3</v>
      </c>
      <c r="M227" s="496">
        <v>348</v>
      </c>
      <c r="N227" s="492">
        <v>1</v>
      </c>
      <c r="O227" s="492">
        <v>116</v>
      </c>
      <c r="P227" s="496">
        <v>2</v>
      </c>
      <c r="Q227" s="496">
        <v>232</v>
      </c>
      <c r="R227" s="510">
        <v>0.66666666666666663</v>
      </c>
      <c r="S227" s="497">
        <v>116</v>
      </c>
    </row>
    <row r="228" spans="1:19" ht="14.4" customHeight="1" x14ac:dyDescent="0.3">
      <c r="A228" s="491" t="s">
        <v>1555</v>
      </c>
      <c r="B228" s="492" t="s">
        <v>1556</v>
      </c>
      <c r="C228" s="492" t="s">
        <v>465</v>
      </c>
      <c r="D228" s="492" t="s">
        <v>604</v>
      </c>
      <c r="E228" s="492" t="s">
        <v>1569</v>
      </c>
      <c r="F228" s="492" t="s">
        <v>1610</v>
      </c>
      <c r="G228" s="492" t="s">
        <v>1611</v>
      </c>
      <c r="H228" s="496">
        <v>4</v>
      </c>
      <c r="I228" s="496">
        <v>328</v>
      </c>
      <c r="J228" s="492">
        <v>1.2713178294573644</v>
      </c>
      <c r="K228" s="492">
        <v>82</v>
      </c>
      <c r="L228" s="496">
        <v>3</v>
      </c>
      <c r="M228" s="496">
        <v>258</v>
      </c>
      <c r="N228" s="492">
        <v>1</v>
      </c>
      <c r="O228" s="492">
        <v>86</v>
      </c>
      <c r="P228" s="496">
        <v>3</v>
      </c>
      <c r="Q228" s="496">
        <v>258</v>
      </c>
      <c r="R228" s="510">
        <v>1</v>
      </c>
      <c r="S228" s="497">
        <v>86</v>
      </c>
    </row>
    <row r="229" spans="1:19" ht="14.4" customHeight="1" x14ac:dyDescent="0.3">
      <c r="A229" s="491" t="s">
        <v>1555</v>
      </c>
      <c r="B229" s="492" t="s">
        <v>1556</v>
      </c>
      <c r="C229" s="492" t="s">
        <v>465</v>
      </c>
      <c r="D229" s="492" t="s">
        <v>604</v>
      </c>
      <c r="E229" s="492" t="s">
        <v>1569</v>
      </c>
      <c r="F229" s="492" t="s">
        <v>1616</v>
      </c>
      <c r="G229" s="492" t="s">
        <v>1617</v>
      </c>
      <c r="H229" s="496">
        <v>1</v>
      </c>
      <c r="I229" s="496">
        <v>492</v>
      </c>
      <c r="J229" s="492">
        <v>0.97425742574257423</v>
      </c>
      <c r="K229" s="492">
        <v>492</v>
      </c>
      <c r="L229" s="496">
        <v>1</v>
      </c>
      <c r="M229" s="496">
        <v>505</v>
      </c>
      <c r="N229" s="492">
        <v>1</v>
      </c>
      <c r="O229" s="492">
        <v>505</v>
      </c>
      <c r="P229" s="496">
        <v>1</v>
      </c>
      <c r="Q229" s="496">
        <v>1528</v>
      </c>
      <c r="R229" s="510">
        <v>3.0257425742574258</v>
      </c>
      <c r="S229" s="497">
        <v>1528</v>
      </c>
    </row>
    <row r="230" spans="1:19" ht="14.4" customHeight="1" x14ac:dyDescent="0.3">
      <c r="A230" s="491" t="s">
        <v>1555</v>
      </c>
      <c r="B230" s="492" t="s">
        <v>1556</v>
      </c>
      <c r="C230" s="492" t="s">
        <v>465</v>
      </c>
      <c r="D230" s="492" t="s">
        <v>604</v>
      </c>
      <c r="E230" s="492" t="s">
        <v>1569</v>
      </c>
      <c r="F230" s="492" t="s">
        <v>1620</v>
      </c>
      <c r="G230" s="492" t="s">
        <v>1621</v>
      </c>
      <c r="H230" s="496"/>
      <c r="I230" s="496"/>
      <c r="J230" s="492"/>
      <c r="K230" s="492"/>
      <c r="L230" s="496">
        <v>1</v>
      </c>
      <c r="M230" s="496">
        <v>74</v>
      </c>
      <c r="N230" s="492">
        <v>1</v>
      </c>
      <c r="O230" s="492">
        <v>74</v>
      </c>
      <c r="P230" s="496"/>
      <c r="Q230" s="496"/>
      <c r="R230" s="510"/>
      <c r="S230" s="497"/>
    </row>
    <row r="231" spans="1:19" ht="14.4" customHeight="1" x14ac:dyDescent="0.3">
      <c r="A231" s="491" t="s">
        <v>1555</v>
      </c>
      <c r="B231" s="492" t="s">
        <v>1556</v>
      </c>
      <c r="C231" s="492" t="s">
        <v>465</v>
      </c>
      <c r="D231" s="492" t="s">
        <v>604</v>
      </c>
      <c r="E231" s="492" t="s">
        <v>1569</v>
      </c>
      <c r="F231" s="492" t="s">
        <v>1625</v>
      </c>
      <c r="G231" s="492" t="s">
        <v>1626</v>
      </c>
      <c r="H231" s="496"/>
      <c r="I231" s="496"/>
      <c r="J231" s="492"/>
      <c r="K231" s="492"/>
      <c r="L231" s="496">
        <v>1</v>
      </c>
      <c r="M231" s="496">
        <v>599</v>
      </c>
      <c r="N231" s="492">
        <v>1</v>
      </c>
      <c r="O231" s="492">
        <v>599</v>
      </c>
      <c r="P231" s="496"/>
      <c r="Q231" s="496"/>
      <c r="R231" s="510"/>
      <c r="S231" s="497"/>
    </row>
    <row r="232" spans="1:19" ht="14.4" customHeight="1" x14ac:dyDescent="0.3">
      <c r="A232" s="491" t="s">
        <v>1555</v>
      </c>
      <c r="B232" s="492" t="s">
        <v>1556</v>
      </c>
      <c r="C232" s="492" t="s">
        <v>465</v>
      </c>
      <c r="D232" s="492" t="s">
        <v>604</v>
      </c>
      <c r="E232" s="492" t="s">
        <v>1569</v>
      </c>
      <c r="F232" s="492" t="s">
        <v>1631</v>
      </c>
      <c r="G232" s="492" t="s">
        <v>1632</v>
      </c>
      <c r="H232" s="496">
        <v>1</v>
      </c>
      <c r="I232" s="496">
        <v>1050</v>
      </c>
      <c r="J232" s="492">
        <v>0.98777046095954846</v>
      </c>
      <c r="K232" s="492">
        <v>1050</v>
      </c>
      <c r="L232" s="496">
        <v>1</v>
      </c>
      <c r="M232" s="496">
        <v>1063</v>
      </c>
      <c r="N232" s="492">
        <v>1</v>
      </c>
      <c r="O232" s="492">
        <v>1063</v>
      </c>
      <c r="P232" s="496">
        <v>2</v>
      </c>
      <c r="Q232" s="496">
        <v>2126</v>
      </c>
      <c r="R232" s="510">
        <v>2</v>
      </c>
      <c r="S232" s="497">
        <v>1063</v>
      </c>
    </row>
    <row r="233" spans="1:19" ht="14.4" customHeight="1" x14ac:dyDescent="0.3">
      <c r="A233" s="491" t="s">
        <v>1555</v>
      </c>
      <c r="B233" s="492" t="s">
        <v>1556</v>
      </c>
      <c r="C233" s="492" t="s">
        <v>465</v>
      </c>
      <c r="D233" s="492" t="s">
        <v>604</v>
      </c>
      <c r="E233" s="492" t="s">
        <v>1569</v>
      </c>
      <c r="F233" s="492" t="s">
        <v>1637</v>
      </c>
      <c r="G233" s="492" t="s">
        <v>1638</v>
      </c>
      <c r="H233" s="496"/>
      <c r="I233" s="496"/>
      <c r="J233" s="492"/>
      <c r="K233" s="492"/>
      <c r="L233" s="496"/>
      <c r="M233" s="496"/>
      <c r="N233" s="492"/>
      <c r="O233" s="492"/>
      <c r="P233" s="496">
        <v>1</v>
      </c>
      <c r="Q233" s="496">
        <v>716</v>
      </c>
      <c r="R233" s="510"/>
      <c r="S233" s="497">
        <v>716</v>
      </c>
    </row>
    <row r="234" spans="1:19" ht="14.4" customHeight="1" x14ac:dyDescent="0.3">
      <c r="A234" s="491" t="s">
        <v>1555</v>
      </c>
      <c r="B234" s="492" t="s">
        <v>1556</v>
      </c>
      <c r="C234" s="492" t="s">
        <v>465</v>
      </c>
      <c r="D234" s="492" t="s">
        <v>604</v>
      </c>
      <c r="E234" s="492" t="s">
        <v>1569</v>
      </c>
      <c r="F234" s="492" t="s">
        <v>1639</v>
      </c>
      <c r="G234" s="492" t="s">
        <v>1640</v>
      </c>
      <c r="H234" s="496"/>
      <c r="I234" s="496"/>
      <c r="J234" s="492"/>
      <c r="K234" s="492"/>
      <c r="L234" s="496">
        <v>2</v>
      </c>
      <c r="M234" s="496">
        <v>182</v>
      </c>
      <c r="N234" s="492">
        <v>1</v>
      </c>
      <c r="O234" s="492">
        <v>91</v>
      </c>
      <c r="P234" s="496"/>
      <c r="Q234" s="496"/>
      <c r="R234" s="510"/>
      <c r="S234" s="497"/>
    </row>
    <row r="235" spans="1:19" ht="14.4" customHeight="1" x14ac:dyDescent="0.3">
      <c r="A235" s="491" t="s">
        <v>1555</v>
      </c>
      <c r="B235" s="492" t="s">
        <v>1556</v>
      </c>
      <c r="C235" s="492" t="s">
        <v>465</v>
      </c>
      <c r="D235" s="492" t="s">
        <v>604</v>
      </c>
      <c r="E235" s="492" t="s">
        <v>1569</v>
      </c>
      <c r="F235" s="492" t="s">
        <v>1641</v>
      </c>
      <c r="G235" s="492" t="s">
        <v>1642</v>
      </c>
      <c r="H235" s="496">
        <v>1</v>
      </c>
      <c r="I235" s="496">
        <v>179</v>
      </c>
      <c r="J235" s="492"/>
      <c r="K235" s="492">
        <v>179</v>
      </c>
      <c r="L235" s="496"/>
      <c r="M235" s="496"/>
      <c r="N235" s="492"/>
      <c r="O235" s="492"/>
      <c r="P235" s="496">
        <v>1</v>
      </c>
      <c r="Q235" s="496">
        <v>183</v>
      </c>
      <c r="R235" s="510"/>
      <c r="S235" s="497">
        <v>183</v>
      </c>
    </row>
    <row r="236" spans="1:19" ht="14.4" customHeight="1" x14ac:dyDescent="0.3">
      <c r="A236" s="491" t="s">
        <v>1555</v>
      </c>
      <c r="B236" s="492" t="s">
        <v>1556</v>
      </c>
      <c r="C236" s="492" t="s">
        <v>465</v>
      </c>
      <c r="D236" s="492" t="s">
        <v>604</v>
      </c>
      <c r="E236" s="492" t="s">
        <v>1569</v>
      </c>
      <c r="F236" s="492" t="s">
        <v>1645</v>
      </c>
      <c r="G236" s="492" t="s">
        <v>1646</v>
      </c>
      <c r="H236" s="496">
        <v>1</v>
      </c>
      <c r="I236" s="496">
        <v>121</v>
      </c>
      <c r="J236" s="492">
        <v>0.98373983739837401</v>
      </c>
      <c r="K236" s="492">
        <v>121</v>
      </c>
      <c r="L236" s="496">
        <v>1</v>
      </c>
      <c r="M236" s="496">
        <v>123</v>
      </c>
      <c r="N236" s="492">
        <v>1</v>
      </c>
      <c r="O236" s="492">
        <v>123</v>
      </c>
      <c r="P236" s="496">
        <v>1</v>
      </c>
      <c r="Q236" s="496">
        <v>135</v>
      </c>
      <c r="R236" s="510">
        <v>1.0975609756097562</v>
      </c>
      <c r="S236" s="497">
        <v>135</v>
      </c>
    </row>
    <row r="237" spans="1:19" ht="14.4" customHeight="1" x14ac:dyDescent="0.3">
      <c r="A237" s="491" t="s">
        <v>1555</v>
      </c>
      <c r="B237" s="492" t="s">
        <v>1556</v>
      </c>
      <c r="C237" s="492" t="s">
        <v>465</v>
      </c>
      <c r="D237" s="492" t="s">
        <v>604</v>
      </c>
      <c r="E237" s="492" t="s">
        <v>1569</v>
      </c>
      <c r="F237" s="492" t="s">
        <v>1647</v>
      </c>
      <c r="G237" s="492" t="s">
        <v>1648</v>
      </c>
      <c r="H237" s="496">
        <v>4</v>
      </c>
      <c r="I237" s="496">
        <v>1424</v>
      </c>
      <c r="J237" s="492">
        <v>0.97802197802197799</v>
      </c>
      <c r="K237" s="492">
        <v>356</v>
      </c>
      <c r="L237" s="496">
        <v>4</v>
      </c>
      <c r="M237" s="496">
        <v>1456</v>
      </c>
      <c r="N237" s="492">
        <v>1</v>
      </c>
      <c r="O237" s="492">
        <v>364</v>
      </c>
      <c r="P237" s="496">
        <v>1</v>
      </c>
      <c r="Q237" s="496">
        <v>390</v>
      </c>
      <c r="R237" s="510">
        <v>0.26785714285714285</v>
      </c>
      <c r="S237" s="497">
        <v>390</v>
      </c>
    </row>
    <row r="238" spans="1:19" ht="14.4" customHeight="1" x14ac:dyDescent="0.3">
      <c r="A238" s="491" t="s">
        <v>1555</v>
      </c>
      <c r="B238" s="492" t="s">
        <v>1556</v>
      </c>
      <c r="C238" s="492" t="s">
        <v>465</v>
      </c>
      <c r="D238" s="492" t="s">
        <v>604</v>
      </c>
      <c r="E238" s="492" t="s">
        <v>1569</v>
      </c>
      <c r="F238" s="492" t="s">
        <v>1653</v>
      </c>
      <c r="G238" s="492" t="s">
        <v>1654</v>
      </c>
      <c r="H238" s="496"/>
      <c r="I238" s="496"/>
      <c r="J238" s="492"/>
      <c r="K238" s="492"/>
      <c r="L238" s="496">
        <v>1</v>
      </c>
      <c r="M238" s="496">
        <v>208</v>
      </c>
      <c r="N238" s="492">
        <v>1</v>
      </c>
      <c r="O238" s="492">
        <v>208</v>
      </c>
      <c r="P238" s="496">
        <v>5</v>
      </c>
      <c r="Q238" s="496">
        <v>2245</v>
      </c>
      <c r="R238" s="510">
        <v>10.79326923076923</v>
      </c>
      <c r="S238" s="497">
        <v>449</v>
      </c>
    </row>
    <row r="239" spans="1:19" ht="14.4" customHeight="1" x14ac:dyDescent="0.3">
      <c r="A239" s="491" t="s">
        <v>1555</v>
      </c>
      <c r="B239" s="492" t="s">
        <v>1556</v>
      </c>
      <c r="C239" s="492" t="s">
        <v>465</v>
      </c>
      <c r="D239" s="492" t="s">
        <v>604</v>
      </c>
      <c r="E239" s="492" t="s">
        <v>1569</v>
      </c>
      <c r="F239" s="492" t="s">
        <v>1657</v>
      </c>
      <c r="G239" s="492" t="s">
        <v>1658</v>
      </c>
      <c r="H239" s="496"/>
      <c r="I239" s="496"/>
      <c r="J239" s="492"/>
      <c r="K239" s="492"/>
      <c r="L239" s="496">
        <v>1</v>
      </c>
      <c r="M239" s="496">
        <v>1734</v>
      </c>
      <c r="N239" s="492">
        <v>1</v>
      </c>
      <c r="O239" s="492">
        <v>1734</v>
      </c>
      <c r="P239" s="496"/>
      <c r="Q239" s="496"/>
      <c r="R239" s="510"/>
      <c r="S239" s="497"/>
    </row>
    <row r="240" spans="1:19" ht="14.4" customHeight="1" x14ac:dyDescent="0.3">
      <c r="A240" s="491" t="s">
        <v>1555</v>
      </c>
      <c r="B240" s="492" t="s">
        <v>1556</v>
      </c>
      <c r="C240" s="492" t="s">
        <v>465</v>
      </c>
      <c r="D240" s="492" t="s">
        <v>604</v>
      </c>
      <c r="E240" s="492" t="s">
        <v>1569</v>
      </c>
      <c r="F240" s="492" t="s">
        <v>1659</v>
      </c>
      <c r="G240" s="492" t="s">
        <v>1660</v>
      </c>
      <c r="H240" s="496"/>
      <c r="I240" s="496"/>
      <c r="J240" s="492"/>
      <c r="K240" s="492"/>
      <c r="L240" s="496"/>
      <c r="M240" s="496"/>
      <c r="N240" s="492"/>
      <c r="O240" s="492"/>
      <c r="P240" s="496">
        <v>4</v>
      </c>
      <c r="Q240" s="496">
        <v>1324</v>
      </c>
      <c r="R240" s="510"/>
      <c r="S240" s="497">
        <v>331</v>
      </c>
    </row>
    <row r="241" spans="1:19" ht="14.4" customHeight="1" x14ac:dyDescent="0.3">
      <c r="A241" s="491" t="s">
        <v>1555</v>
      </c>
      <c r="B241" s="492" t="s">
        <v>1556</v>
      </c>
      <c r="C241" s="492" t="s">
        <v>465</v>
      </c>
      <c r="D241" s="492" t="s">
        <v>604</v>
      </c>
      <c r="E241" s="492" t="s">
        <v>1569</v>
      </c>
      <c r="F241" s="492" t="s">
        <v>1661</v>
      </c>
      <c r="G241" s="492" t="s">
        <v>1662</v>
      </c>
      <c r="H241" s="496"/>
      <c r="I241" s="496"/>
      <c r="J241" s="492"/>
      <c r="K241" s="492"/>
      <c r="L241" s="496"/>
      <c r="M241" s="496"/>
      <c r="N241" s="492"/>
      <c r="O241" s="492"/>
      <c r="P241" s="496">
        <v>1</v>
      </c>
      <c r="Q241" s="496">
        <v>1034</v>
      </c>
      <c r="R241" s="510"/>
      <c r="S241" s="497">
        <v>1034</v>
      </c>
    </row>
    <row r="242" spans="1:19" ht="14.4" customHeight="1" x14ac:dyDescent="0.3">
      <c r="A242" s="491" t="s">
        <v>1555</v>
      </c>
      <c r="B242" s="492" t="s">
        <v>1556</v>
      </c>
      <c r="C242" s="492" t="s">
        <v>465</v>
      </c>
      <c r="D242" s="492" t="s">
        <v>604</v>
      </c>
      <c r="E242" s="492" t="s">
        <v>1569</v>
      </c>
      <c r="F242" s="492" t="s">
        <v>1665</v>
      </c>
      <c r="G242" s="492" t="s">
        <v>1666</v>
      </c>
      <c r="H242" s="496">
        <v>1</v>
      </c>
      <c r="I242" s="496">
        <v>862</v>
      </c>
      <c r="J242" s="492">
        <v>0.98289623717217789</v>
      </c>
      <c r="K242" s="492">
        <v>862</v>
      </c>
      <c r="L242" s="496">
        <v>1</v>
      </c>
      <c r="M242" s="496">
        <v>877</v>
      </c>
      <c r="N242" s="492">
        <v>1</v>
      </c>
      <c r="O242" s="492">
        <v>877</v>
      </c>
      <c r="P242" s="496"/>
      <c r="Q242" s="496"/>
      <c r="R242" s="510"/>
      <c r="S242" s="497"/>
    </row>
    <row r="243" spans="1:19" ht="14.4" customHeight="1" x14ac:dyDescent="0.3">
      <c r="A243" s="491" t="s">
        <v>1555</v>
      </c>
      <c r="B243" s="492" t="s">
        <v>1556</v>
      </c>
      <c r="C243" s="492" t="s">
        <v>465</v>
      </c>
      <c r="D243" s="492" t="s">
        <v>604</v>
      </c>
      <c r="E243" s="492" t="s">
        <v>1569</v>
      </c>
      <c r="F243" s="492" t="s">
        <v>1669</v>
      </c>
      <c r="G243" s="492" t="s">
        <v>1670</v>
      </c>
      <c r="H243" s="496"/>
      <c r="I243" s="496"/>
      <c r="J243" s="492"/>
      <c r="K243" s="492"/>
      <c r="L243" s="496">
        <v>1</v>
      </c>
      <c r="M243" s="496">
        <v>67</v>
      </c>
      <c r="N243" s="492">
        <v>1</v>
      </c>
      <c r="O243" s="492">
        <v>67</v>
      </c>
      <c r="P243" s="496">
        <v>2</v>
      </c>
      <c r="Q243" s="496">
        <v>502</v>
      </c>
      <c r="R243" s="510">
        <v>7.4925373134328357</v>
      </c>
      <c r="S243" s="497">
        <v>251</v>
      </c>
    </row>
    <row r="244" spans="1:19" ht="14.4" customHeight="1" x14ac:dyDescent="0.3">
      <c r="A244" s="491" t="s">
        <v>1555</v>
      </c>
      <c r="B244" s="492" t="s">
        <v>1556</v>
      </c>
      <c r="C244" s="492" t="s">
        <v>465</v>
      </c>
      <c r="D244" s="492" t="s">
        <v>604</v>
      </c>
      <c r="E244" s="492" t="s">
        <v>1569</v>
      </c>
      <c r="F244" s="492" t="s">
        <v>1675</v>
      </c>
      <c r="G244" s="492" t="s">
        <v>1676</v>
      </c>
      <c r="H244" s="496"/>
      <c r="I244" s="496"/>
      <c r="J244" s="492"/>
      <c r="K244" s="492"/>
      <c r="L244" s="496"/>
      <c r="M244" s="496"/>
      <c r="N244" s="492"/>
      <c r="O244" s="492"/>
      <c r="P244" s="496">
        <v>1</v>
      </c>
      <c r="Q244" s="496">
        <v>374</v>
      </c>
      <c r="R244" s="510"/>
      <c r="S244" s="497">
        <v>374</v>
      </c>
    </row>
    <row r="245" spans="1:19" ht="14.4" customHeight="1" x14ac:dyDescent="0.3">
      <c r="A245" s="491" t="s">
        <v>1555</v>
      </c>
      <c r="B245" s="492" t="s">
        <v>1556</v>
      </c>
      <c r="C245" s="492" t="s">
        <v>465</v>
      </c>
      <c r="D245" s="492" t="s">
        <v>604</v>
      </c>
      <c r="E245" s="492" t="s">
        <v>1569</v>
      </c>
      <c r="F245" s="492" t="s">
        <v>1677</v>
      </c>
      <c r="G245" s="492" t="s">
        <v>1678</v>
      </c>
      <c r="H245" s="496"/>
      <c r="I245" s="496"/>
      <c r="J245" s="492"/>
      <c r="K245" s="492"/>
      <c r="L245" s="496">
        <v>1</v>
      </c>
      <c r="M245" s="496">
        <v>111</v>
      </c>
      <c r="N245" s="492">
        <v>1</v>
      </c>
      <c r="O245" s="492">
        <v>111</v>
      </c>
      <c r="P245" s="496"/>
      <c r="Q245" s="496"/>
      <c r="R245" s="510"/>
      <c r="S245" s="497"/>
    </row>
    <row r="246" spans="1:19" ht="14.4" customHeight="1" x14ac:dyDescent="0.3">
      <c r="A246" s="491" t="s">
        <v>1555</v>
      </c>
      <c r="B246" s="492" t="s">
        <v>1556</v>
      </c>
      <c r="C246" s="492" t="s">
        <v>470</v>
      </c>
      <c r="D246" s="492" t="s">
        <v>1548</v>
      </c>
      <c r="E246" s="492" t="s">
        <v>1557</v>
      </c>
      <c r="F246" s="492" t="s">
        <v>1560</v>
      </c>
      <c r="G246" s="492" t="s">
        <v>1561</v>
      </c>
      <c r="H246" s="496">
        <v>0.2</v>
      </c>
      <c r="I246" s="496">
        <v>30.21</v>
      </c>
      <c r="J246" s="492">
        <v>3.7037491111492536E-2</v>
      </c>
      <c r="K246" s="492">
        <v>151.04999999999998</v>
      </c>
      <c r="L246" s="496">
        <v>5.4</v>
      </c>
      <c r="M246" s="496">
        <v>815.66</v>
      </c>
      <c r="N246" s="492">
        <v>1</v>
      </c>
      <c r="O246" s="492">
        <v>151.04814814814813</v>
      </c>
      <c r="P246" s="496">
        <v>3.5</v>
      </c>
      <c r="Q246" s="496">
        <v>528.57999999999993</v>
      </c>
      <c r="R246" s="510">
        <v>0.64803962435328444</v>
      </c>
      <c r="S246" s="497">
        <v>151.02285714285713</v>
      </c>
    </row>
    <row r="247" spans="1:19" ht="14.4" customHeight="1" x14ac:dyDescent="0.3">
      <c r="A247" s="491" t="s">
        <v>1555</v>
      </c>
      <c r="B247" s="492" t="s">
        <v>1556</v>
      </c>
      <c r="C247" s="492" t="s">
        <v>470</v>
      </c>
      <c r="D247" s="492" t="s">
        <v>1548</v>
      </c>
      <c r="E247" s="492" t="s">
        <v>1557</v>
      </c>
      <c r="F247" s="492" t="s">
        <v>1562</v>
      </c>
      <c r="G247" s="492" t="s">
        <v>1563</v>
      </c>
      <c r="H247" s="496"/>
      <c r="I247" s="496"/>
      <c r="J247" s="492"/>
      <c r="K247" s="492"/>
      <c r="L247" s="496">
        <v>0.8</v>
      </c>
      <c r="M247" s="496">
        <v>202.84</v>
      </c>
      <c r="N247" s="492">
        <v>1</v>
      </c>
      <c r="O247" s="492">
        <v>253.54999999999998</v>
      </c>
      <c r="P247" s="496"/>
      <c r="Q247" s="496"/>
      <c r="R247" s="510"/>
      <c r="S247" s="497"/>
    </row>
    <row r="248" spans="1:19" ht="14.4" customHeight="1" x14ac:dyDescent="0.3">
      <c r="A248" s="491" t="s">
        <v>1555</v>
      </c>
      <c r="B248" s="492" t="s">
        <v>1556</v>
      </c>
      <c r="C248" s="492" t="s">
        <v>470</v>
      </c>
      <c r="D248" s="492" t="s">
        <v>1548</v>
      </c>
      <c r="E248" s="492" t="s">
        <v>1569</v>
      </c>
      <c r="F248" s="492" t="s">
        <v>1578</v>
      </c>
      <c r="G248" s="492" t="s">
        <v>1579</v>
      </c>
      <c r="H248" s="496"/>
      <c r="I248" s="496"/>
      <c r="J248" s="492"/>
      <c r="K248" s="492"/>
      <c r="L248" s="496">
        <v>1</v>
      </c>
      <c r="M248" s="496">
        <v>37</v>
      </c>
      <c r="N248" s="492">
        <v>1</v>
      </c>
      <c r="O248" s="492">
        <v>37</v>
      </c>
      <c r="P248" s="496"/>
      <c r="Q248" s="496"/>
      <c r="R248" s="510"/>
      <c r="S248" s="497"/>
    </row>
    <row r="249" spans="1:19" ht="14.4" customHeight="1" x14ac:dyDescent="0.3">
      <c r="A249" s="491" t="s">
        <v>1555</v>
      </c>
      <c r="B249" s="492" t="s">
        <v>1556</v>
      </c>
      <c r="C249" s="492" t="s">
        <v>470</v>
      </c>
      <c r="D249" s="492" t="s">
        <v>1548</v>
      </c>
      <c r="E249" s="492" t="s">
        <v>1569</v>
      </c>
      <c r="F249" s="492" t="s">
        <v>1588</v>
      </c>
      <c r="G249" s="492" t="s">
        <v>1589</v>
      </c>
      <c r="H249" s="496"/>
      <c r="I249" s="496"/>
      <c r="J249" s="492"/>
      <c r="K249" s="492"/>
      <c r="L249" s="496"/>
      <c r="M249" s="496"/>
      <c r="N249" s="492"/>
      <c r="O249" s="492"/>
      <c r="P249" s="496">
        <v>2</v>
      </c>
      <c r="Q249" s="496">
        <v>502</v>
      </c>
      <c r="R249" s="510"/>
      <c r="S249" s="497">
        <v>251</v>
      </c>
    </row>
    <row r="250" spans="1:19" ht="14.4" customHeight="1" x14ac:dyDescent="0.3">
      <c r="A250" s="491" t="s">
        <v>1555</v>
      </c>
      <c r="B250" s="492" t="s">
        <v>1556</v>
      </c>
      <c r="C250" s="492" t="s">
        <v>470</v>
      </c>
      <c r="D250" s="492" t="s">
        <v>1548</v>
      </c>
      <c r="E250" s="492" t="s">
        <v>1569</v>
      </c>
      <c r="F250" s="492" t="s">
        <v>1590</v>
      </c>
      <c r="G250" s="492" t="s">
        <v>1591</v>
      </c>
      <c r="H250" s="496"/>
      <c r="I250" s="496"/>
      <c r="J250" s="492"/>
      <c r="K250" s="492"/>
      <c r="L250" s="496">
        <v>26</v>
      </c>
      <c r="M250" s="496">
        <v>3276</v>
      </c>
      <c r="N250" s="492">
        <v>1</v>
      </c>
      <c r="O250" s="492">
        <v>126</v>
      </c>
      <c r="P250" s="496">
        <v>23</v>
      </c>
      <c r="Q250" s="496">
        <v>2898</v>
      </c>
      <c r="R250" s="510">
        <v>0.88461538461538458</v>
      </c>
      <c r="S250" s="497">
        <v>126</v>
      </c>
    </row>
    <row r="251" spans="1:19" ht="14.4" customHeight="1" x14ac:dyDescent="0.3">
      <c r="A251" s="491" t="s">
        <v>1555</v>
      </c>
      <c r="B251" s="492" t="s">
        <v>1556</v>
      </c>
      <c r="C251" s="492" t="s">
        <v>470</v>
      </c>
      <c r="D251" s="492" t="s">
        <v>1548</v>
      </c>
      <c r="E251" s="492" t="s">
        <v>1569</v>
      </c>
      <c r="F251" s="492" t="s">
        <v>1592</v>
      </c>
      <c r="G251" s="492" t="s">
        <v>1593</v>
      </c>
      <c r="H251" s="496"/>
      <c r="I251" s="496"/>
      <c r="J251" s="492"/>
      <c r="K251" s="492"/>
      <c r="L251" s="496">
        <v>1</v>
      </c>
      <c r="M251" s="496">
        <v>540</v>
      </c>
      <c r="N251" s="492">
        <v>1</v>
      </c>
      <c r="O251" s="492">
        <v>540</v>
      </c>
      <c r="P251" s="496"/>
      <c r="Q251" s="496"/>
      <c r="R251" s="510"/>
      <c r="S251" s="497"/>
    </row>
    <row r="252" spans="1:19" ht="14.4" customHeight="1" x14ac:dyDescent="0.3">
      <c r="A252" s="491" t="s">
        <v>1555</v>
      </c>
      <c r="B252" s="492" t="s">
        <v>1556</v>
      </c>
      <c r="C252" s="492" t="s">
        <v>470</v>
      </c>
      <c r="D252" s="492" t="s">
        <v>1548</v>
      </c>
      <c r="E252" s="492" t="s">
        <v>1569</v>
      </c>
      <c r="F252" s="492" t="s">
        <v>1594</v>
      </c>
      <c r="G252" s="492" t="s">
        <v>1595</v>
      </c>
      <c r="H252" s="496"/>
      <c r="I252" s="496"/>
      <c r="J252" s="492"/>
      <c r="K252" s="492"/>
      <c r="L252" s="496">
        <v>10</v>
      </c>
      <c r="M252" s="496">
        <v>5000</v>
      </c>
      <c r="N252" s="492">
        <v>1</v>
      </c>
      <c r="O252" s="492">
        <v>500</v>
      </c>
      <c r="P252" s="496">
        <v>9</v>
      </c>
      <c r="Q252" s="496">
        <v>4509</v>
      </c>
      <c r="R252" s="510">
        <v>0.90180000000000005</v>
      </c>
      <c r="S252" s="497">
        <v>501</v>
      </c>
    </row>
    <row r="253" spans="1:19" ht="14.4" customHeight="1" x14ac:dyDescent="0.3">
      <c r="A253" s="491" t="s">
        <v>1555</v>
      </c>
      <c r="B253" s="492" t="s">
        <v>1556</v>
      </c>
      <c r="C253" s="492" t="s">
        <v>470</v>
      </c>
      <c r="D253" s="492" t="s">
        <v>1548</v>
      </c>
      <c r="E253" s="492" t="s">
        <v>1569</v>
      </c>
      <c r="F253" s="492" t="s">
        <v>1596</v>
      </c>
      <c r="G253" s="492" t="s">
        <v>1597</v>
      </c>
      <c r="H253" s="496"/>
      <c r="I253" s="496"/>
      <c r="J253" s="492"/>
      <c r="K253" s="492"/>
      <c r="L253" s="496">
        <v>9</v>
      </c>
      <c r="M253" s="496">
        <v>6111</v>
      </c>
      <c r="N253" s="492">
        <v>1</v>
      </c>
      <c r="O253" s="492">
        <v>679</v>
      </c>
      <c r="P253" s="496">
        <v>13</v>
      </c>
      <c r="Q253" s="496">
        <v>8827</v>
      </c>
      <c r="R253" s="510">
        <v>1.4444444444444444</v>
      </c>
      <c r="S253" s="497">
        <v>679</v>
      </c>
    </row>
    <row r="254" spans="1:19" ht="14.4" customHeight="1" x14ac:dyDescent="0.3">
      <c r="A254" s="491" t="s">
        <v>1555</v>
      </c>
      <c r="B254" s="492" t="s">
        <v>1556</v>
      </c>
      <c r="C254" s="492" t="s">
        <v>470</v>
      </c>
      <c r="D254" s="492" t="s">
        <v>1548</v>
      </c>
      <c r="E254" s="492" t="s">
        <v>1569</v>
      </c>
      <c r="F254" s="492" t="s">
        <v>1598</v>
      </c>
      <c r="G254" s="492" t="s">
        <v>1599</v>
      </c>
      <c r="H254" s="496"/>
      <c r="I254" s="496"/>
      <c r="J254" s="492"/>
      <c r="K254" s="492"/>
      <c r="L254" s="496">
        <v>5</v>
      </c>
      <c r="M254" s="496">
        <v>5155</v>
      </c>
      <c r="N254" s="492">
        <v>1</v>
      </c>
      <c r="O254" s="492">
        <v>1031</v>
      </c>
      <c r="P254" s="496">
        <v>4</v>
      </c>
      <c r="Q254" s="496">
        <v>4128</v>
      </c>
      <c r="R254" s="510">
        <v>0.80077594568380217</v>
      </c>
      <c r="S254" s="497">
        <v>1032</v>
      </c>
    </row>
    <row r="255" spans="1:19" ht="14.4" customHeight="1" x14ac:dyDescent="0.3">
      <c r="A255" s="491" t="s">
        <v>1555</v>
      </c>
      <c r="B255" s="492" t="s">
        <v>1556</v>
      </c>
      <c r="C255" s="492" t="s">
        <v>470</v>
      </c>
      <c r="D255" s="492" t="s">
        <v>1548</v>
      </c>
      <c r="E255" s="492" t="s">
        <v>1569</v>
      </c>
      <c r="F255" s="492" t="s">
        <v>1604</v>
      </c>
      <c r="G255" s="492" t="s">
        <v>1605</v>
      </c>
      <c r="H255" s="496">
        <v>291</v>
      </c>
      <c r="I255" s="496">
        <v>4933.34</v>
      </c>
      <c r="J255" s="492">
        <v>29.601224048961964</v>
      </c>
      <c r="K255" s="492">
        <v>16.953058419243987</v>
      </c>
      <c r="L255" s="496">
        <v>5</v>
      </c>
      <c r="M255" s="496">
        <v>166.65999999999997</v>
      </c>
      <c r="N255" s="492">
        <v>1</v>
      </c>
      <c r="O255" s="492">
        <v>33.331999999999994</v>
      </c>
      <c r="P255" s="496">
        <v>24</v>
      </c>
      <c r="Q255" s="496">
        <v>800</v>
      </c>
      <c r="R255" s="510">
        <v>4.800192007680308</v>
      </c>
      <c r="S255" s="497">
        <v>33.333333333333336</v>
      </c>
    </row>
    <row r="256" spans="1:19" ht="14.4" customHeight="1" x14ac:dyDescent="0.3">
      <c r="A256" s="491" t="s">
        <v>1555</v>
      </c>
      <c r="B256" s="492" t="s">
        <v>1556</v>
      </c>
      <c r="C256" s="492" t="s">
        <v>470</v>
      </c>
      <c r="D256" s="492" t="s">
        <v>1548</v>
      </c>
      <c r="E256" s="492" t="s">
        <v>1569</v>
      </c>
      <c r="F256" s="492" t="s">
        <v>1610</v>
      </c>
      <c r="G256" s="492" t="s">
        <v>1611</v>
      </c>
      <c r="H256" s="496">
        <v>1</v>
      </c>
      <c r="I256" s="496">
        <v>82</v>
      </c>
      <c r="J256" s="492">
        <v>3.8139534883720932E-2</v>
      </c>
      <c r="K256" s="492">
        <v>82</v>
      </c>
      <c r="L256" s="496">
        <v>25</v>
      </c>
      <c r="M256" s="496">
        <v>2150</v>
      </c>
      <c r="N256" s="492">
        <v>1</v>
      </c>
      <c r="O256" s="492">
        <v>86</v>
      </c>
      <c r="P256" s="496">
        <v>30</v>
      </c>
      <c r="Q256" s="496">
        <v>2580</v>
      </c>
      <c r="R256" s="510">
        <v>1.2</v>
      </c>
      <c r="S256" s="497">
        <v>86</v>
      </c>
    </row>
    <row r="257" spans="1:19" ht="14.4" customHeight="1" x14ac:dyDescent="0.3">
      <c r="A257" s="491" t="s">
        <v>1555</v>
      </c>
      <c r="B257" s="492" t="s">
        <v>1556</v>
      </c>
      <c r="C257" s="492" t="s">
        <v>470</v>
      </c>
      <c r="D257" s="492" t="s">
        <v>1548</v>
      </c>
      <c r="E257" s="492" t="s">
        <v>1569</v>
      </c>
      <c r="F257" s="492" t="s">
        <v>1612</v>
      </c>
      <c r="G257" s="492" t="s">
        <v>1613</v>
      </c>
      <c r="H257" s="496"/>
      <c r="I257" s="496"/>
      <c r="J257" s="492"/>
      <c r="K257" s="492"/>
      <c r="L257" s="496">
        <v>5</v>
      </c>
      <c r="M257" s="496">
        <v>160</v>
      </c>
      <c r="N257" s="492">
        <v>1</v>
      </c>
      <c r="O257" s="492">
        <v>32</v>
      </c>
      <c r="P257" s="496"/>
      <c r="Q257" s="496"/>
      <c r="R257" s="510"/>
      <c r="S257" s="497"/>
    </row>
    <row r="258" spans="1:19" ht="14.4" customHeight="1" x14ac:dyDescent="0.3">
      <c r="A258" s="491" t="s">
        <v>1555</v>
      </c>
      <c r="B258" s="492" t="s">
        <v>1556</v>
      </c>
      <c r="C258" s="492" t="s">
        <v>470</v>
      </c>
      <c r="D258" s="492" t="s">
        <v>1548</v>
      </c>
      <c r="E258" s="492" t="s">
        <v>1569</v>
      </c>
      <c r="F258" s="492" t="s">
        <v>1702</v>
      </c>
      <c r="G258" s="492" t="s">
        <v>1703</v>
      </c>
      <c r="H258" s="496"/>
      <c r="I258" s="496"/>
      <c r="J258" s="492"/>
      <c r="K258" s="492"/>
      <c r="L258" s="496">
        <v>1</v>
      </c>
      <c r="M258" s="496">
        <v>122</v>
      </c>
      <c r="N258" s="492">
        <v>1</v>
      </c>
      <c r="O258" s="492">
        <v>122</v>
      </c>
      <c r="P258" s="496"/>
      <c r="Q258" s="496"/>
      <c r="R258" s="510"/>
      <c r="S258" s="497"/>
    </row>
    <row r="259" spans="1:19" ht="14.4" customHeight="1" x14ac:dyDescent="0.3">
      <c r="A259" s="491" t="s">
        <v>1555</v>
      </c>
      <c r="B259" s="492" t="s">
        <v>1556</v>
      </c>
      <c r="C259" s="492" t="s">
        <v>470</v>
      </c>
      <c r="D259" s="492" t="s">
        <v>1548</v>
      </c>
      <c r="E259" s="492" t="s">
        <v>1569</v>
      </c>
      <c r="F259" s="492" t="s">
        <v>1623</v>
      </c>
      <c r="G259" s="492" t="s">
        <v>1624</v>
      </c>
      <c r="H259" s="496">
        <v>1</v>
      </c>
      <c r="I259" s="496">
        <v>158</v>
      </c>
      <c r="J259" s="492">
        <v>0.97530864197530864</v>
      </c>
      <c r="K259" s="492">
        <v>158</v>
      </c>
      <c r="L259" s="496">
        <v>1</v>
      </c>
      <c r="M259" s="496">
        <v>162</v>
      </c>
      <c r="N259" s="492">
        <v>1</v>
      </c>
      <c r="O259" s="492">
        <v>162</v>
      </c>
      <c r="P259" s="496"/>
      <c r="Q259" s="496"/>
      <c r="R259" s="510"/>
      <c r="S259" s="497"/>
    </row>
    <row r="260" spans="1:19" ht="14.4" customHeight="1" x14ac:dyDescent="0.3">
      <c r="A260" s="491" t="s">
        <v>1555</v>
      </c>
      <c r="B260" s="492" t="s">
        <v>1556</v>
      </c>
      <c r="C260" s="492" t="s">
        <v>470</v>
      </c>
      <c r="D260" s="492" t="s">
        <v>1548</v>
      </c>
      <c r="E260" s="492" t="s">
        <v>1569</v>
      </c>
      <c r="F260" s="492" t="s">
        <v>1631</v>
      </c>
      <c r="G260" s="492" t="s">
        <v>1632</v>
      </c>
      <c r="H260" s="496"/>
      <c r="I260" s="496"/>
      <c r="J260" s="492"/>
      <c r="K260" s="492"/>
      <c r="L260" s="496"/>
      <c r="M260" s="496"/>
      <c r="N260" s="492"/>
      <c r="O260" s="492"/>
      <c r="P260" s="496">
        <v>3</v>
      </c>
      <c r="Q260" s="496">
        <v>3189</v>
      </c>
      <c r="R260" s="510"/>
      <c r="S260" s="497">
        <v>1063</v>
      </c>
    </row>
    <row r="261" spans="1:19" ht="14.4" customHeight="1" x14ac:dyDescent="0.3">
      <c r="A261" s="491" t="s">
        <v>1555</v>
      </c>
      <c r="B261" s="492" t="s">
        <v>1556</v>
      </c>
      <c r="C261" s="492" t="s">
        <v>470</v>
      </c>
      <c r="D261" s="492" t="s">
        <v>1548</v>
      </c>
      <c r="E261" s="492" t="s">
        <v>1569</v>
      </c>
      <c r="F261" s="492" t="s">
        <v>1633</v>
      </c>
      <c r="G261" s="492" t="s">
        <v>1634</v>
      </c>
      <c r="H261" s="496"/>
      <c r="I261" s="496"/>
      <c r="J261" s="492"/>
      <c r="K261" s="492"/>
      <c r="L261" s="496"/>
      <c r="M261" s="496"/>
      <c r="N261" s="492"/>
      <c r="O261" s="492"/>
      <c r="P261" s="496">
        <v>1</v>
      </c>
      <c r="Q261" s="496">
        <v>123</v>
      </c>
      <c r="R261" s="510"/>
      <c r="S261" s="497">
        <v>123</v>
      </c>
    </row>
    <row r="262" spans="1:19" ht="14.4" customHeight="1" x14ac:dyDescent="0.3">
      <c r="A262" s="491" t="s">
        <v>1555</v>
      </c>
      <c r="B262" s="492" t="s">
        <v>1556</v>
      </c>
      <c r="C262" s="492" t="s">
        <v>470</v>
      </c>
      <c r="D262" s="492" t="s">
        <v>1548</v>
      </c>
      <c r="E262" s="492" t="s">
        <v>1569</v>
      </c>
      <c r="F262" s="492" t="s">
        <v>1637</v>
      </c>
      <c r="G262" s="492" t="s">
        <v>1638</v>
      </c>
      <c r="H262" s="496"/>
      <c r="I262" s="496"/>
      <c r="J262" s="492"/>
      <c r="K262" s="492"/>
      <c r="L262" s="496">
        <v>5</v>
      </c>
      <c r="M262" s="496">
        <v>3580</v>
      </c>
      <c r="N262" s="492">
        <v>1</v>
      </c>
      <c r="O262" s="492">
        <v>716</v>
      </c>
      <c r="P262" s="496"/>
      <c r="Q262" s="496"/>
      <c r="R262" s="510"/>
      <c r="S262" s="497"/>
    </row>
    <row r="263" spans="1:19" ht="14.4" customHeight="1" x14ac:dyDescent="0.3">
      <c r="A263" s="491" t="s">
        <v>1555</v>
      </c>
      <c r="B263" s="492" t="s">
        <v>1556</v>
      </c>
      <c r="C263" s="492" t="s">
        <v>470</v>
      </c>
      <c r="D263" s="492" t="s">
        <v>1548</v>
      </c>
      <c r="E263" s="492" t="s">
        <v>1569</v>
      </c>
      <c r="F263" s="492" t="s">
        <v>1641</v>
      </c>
      <c r="G263" s="492" t="s">
        <v>1642</v>
      </c>
      <c r="H263" s="496"/>
      <c r="I263" s="496"/>
      <c r="J263" s="492"/>
      <c r="K263" s="492"/>
      <c r="L263" s="496">
        <v>1</v>
      </c>
      <c r="M263" s="496">
        <v>183</v>
      </c>
      <c r="N263" s="492">
        <v>1</v>
      </c>
      <c r="O263" s="492">
        <v>183</v>
      </c>
      <c r="P263" s="496"/>
      <c r="Q263" s="496"/>
      <c r="R263" s="510"/>
      <c r="S263" s="497"/>
    </row>
    <row r="264" spans="1:19" ht="14.4" customHeight="1" x14ac:dyDescent="0.3">
      <c r="A264" s="491" t="s">
        <v>1555</v>
      </c>
      <c r="B264" s="492" t="s">
        <v>1556</v>
      </c>
      <c r="C264" s="492" t="s">
        <v>470</v>
      </c>
      <c r="D264" s="492" t="s">
        <v>1548</v>
      </c>
      <c r="E264" s="492" t="s">
        <v>1569</v>
      </c>
      <c r="F264" s="492" t="s">
        <v>1649</v>
      </c>
      <c r="G264" s="492" t="s">
        <v>1650</v>
      </c>
      <c r="H264" s="496"/>
      <c r="I264" s="496"/>
      <c r="J264" s="492"/>
      <c r="K264" s="492"/>
      <c r="L264" s="496">
        <v>1</v>
      </c>
      <c r="M264" s="496">
        <v>636</v>
      </c>
      <c r="N264" s="492">
        <v>1</v>
      </c>
      <c r="O264" s="492">
        <v>636</v>
      </c>
      <c r="P264" s="496"/>
      <c r="Q264" s="496"/>
      <c r="R264" s="510"/>
      <c r="S264" s="497"/>
    </row>
    <row r="265" spans="1:19" ht="14.4" customHeight="1" x14ac:dyDescent="0.3">
      <c r="A265" s="491" t="s">
        <v>1555</v>
      </c>
      <c r="B265" s="492" t="s">
        <v>1556</v>
      </c>
      <c r="C265" s="492" t="s">
        <v>470</v>
      </c>
      <c r="D265" s="492" t="s">
        <v>1548</v>
      </c>
      <c r="E265" s="492" t="s">
        <v>1569</v>
      </c>
      <c r="F265" s="492" t="s">
        <v>1655</v>
      </c>
      <c r="G265" s="492" t="s">
        <v>1656</v>
      </c>
      <c r="H265" s="496"/>
      <c r="I265" s="496"/>
      <c r="J265" s="492"/>
      <c r="K265" s="492"/>
      <c r="L265" s="496">
        <v>5</v>
      </c>
      <c r="M265" s="496">
        <v>1235</v>
      </c>
      <c r="N265" s="492">
        <v>1</v>
      </c>
      <c r="O265" s="492">
        <v>247</v>
      </c>
      <c r="P265" s="496">
        <v>5</v>
      </c>
      <c r="Q265" s="496">
        <v>1550</v>
      </c>
      <c r="R265" s="510">
        <v>1.2550607287449393</v>
      </c>
      <c r="S265" s="497">
        <v>310</v>
      </c>
    </row>
    <row r="266" spans="1:19" ht="14.4" customHeight="1" x14ac:dyDescent="0.3">
      <c r="A266" s="491" t="s">
        <v>1555</v>
      </c>
      <c r="B266" s="492" t="s">
        <v>1556</v>
      </c>
      <c r="C266" s="492" t="s">
        <v>470</v>
      </c>
      <c r="D266" s="492" t="s">
        <v>1548</v>
      </c>
      <c r="E266" s="492" t="s">
        <v>1569</v>
      </c>
      <c r="F266" s="492" t="s">
        <v>1708</v>
      </c>
      <c r="G266" s="492" t="s">
        <v>1709</v>
      </c>
      <c r="H266" s="496">
        <v>1</v>
      </c>
      <c r="I266" s="496">
        <v>3535</v>
      </c>
      <c r="J266" s="492">
        <v>0.47641509433962265</v>
      </c>
      <c r="K266" s="492">
        <v>3535</v>
      </c>
      <c r="L266" s="496">
        <v>2</v>
      </c>
      <c r="M266" s="496">
        <v>7420</v>
      </c>
      <c r="N266" s="492">
        <v>1</v>
      </c>
      <c r="O266" s="492">
        <v>3710</v>
      </c>
      <c r="P266" s="496">
        <v>1</v>
      </c>
      <c r="Q266" s="496">
        <v>3713</v>
      </c>
      <c r="R266" s="510">
        <v>0.50040431266846364</v>
      </c>
      <c r="S266" s="497">
        <v>3713</v>
      </c>
    </row>
    <row r="267" spans="1:19" ht="14.4" customHeight="1" x14ac:dyDescent="0.3">
      <c r="A267" s="491" t="s">
        <v>1555</v>
      </c>
      <c r="B267" s="492" t="s">
        <v>1556</v>
      </c>
      <c r="C267" s="492" t="s">
        <v>470</v>
      </c>
      <c r="D267" s="492" t="s">
        <v>1548</v>
      </c>
      <c r="E267" s="492" t="s">
        <v>1569</v>
      </c>
      <c r="F267" s="492" t="s">
        <v>1663</v>
      </c>
      <c r="G267" s="492" t="s">
        <v>1664</v>
      </c>
      <c r="H267" s="496"/>
      <c r="I267" s="496"/>
      <c r="J267" s="492"/>
      <c r="K267" s="492"/>
      <c r="L267" s="496">
        <v>8</v>
      </c>
      <c r="M267" s="496">
        <v>6720</v>
      </c>
      <c r="N267" s="492">
        <v>1</v>
      </c>
      <c r="O267" s="492">
        <v>840</v>
      </c>
      <c r="P267" s="496">
        <v>7</v>
      </c>
      <c r="Q267" s="496">
        <v>5880</v>
      </c>
      <c r="R267" s="510">
        <v>0.875</v>
      </c>
      <c r="S267" s="497">
        <v>840</v>
      </c>
    </row>
    <row r="268" spans="1:19" ht="14.4" customHeight="1" x14ac:dyDescent="0.3">
      <c r="A268" s="491" t="s">
        <v>1555</v>
      </c>
      <c r="B268" s="492" t="s">
        <v>1556</v>
      </c>
      <c r="C268" s="492" t="s">
        <v>470</v>
      </c>
      <c r="D268" s="492" t="s">
        <v>1548</v>
      </c>
      <c r="E268" s="492" t="s">
        <v>1569</v>
      </c>
      <c r="F268" s="492" t="s">
        <v>1715</v>
      </c>
      <c r="G268" s="492" t="s">
        <v>1716</v>
      </c>
      <c r="H268" s="496"/>
      <c r="I268" s="496"/>
      <c r="J268" s="492"/>
      <c r="K268" s="492"/>
      <c r="L268" s="496">
        <v>5</v>
      </c>
      <c r="M268" s="496">
        <v>6000</v>
      </c>
      <c r="N268" s="492">
        <v>1</v>
      </c>
      <c r="O268" s="492">
        <v>1200</v>
      </c>
      <c r="P268" s="496">
        <v>1</v>
      </c>
      <c r="Q268" s="496">
        <v>1201</v>
      </c>
      <c r="R268" s="510">
        <v>0.20016666666666666</v>
      </c>
      <c r="S268" s="497">
        <v>1201</v>
      </c>
    </row>
    <row r="269" spans="1:19" ht="14.4" customHeight="1" x14ac:dyDescent="0.3">
      <c r="A269" s="491" t="s">
        <v>1555</v>
      </c>
      <c r="B269" s="492" t="s">
        <v>1556</v>
      </c>
      <c r="C269" s="492" t="s">
        <v>470</v>
      </c>
      <c r="D269" s="492" t="s">
        <v>1548</v>
      </c>
      <c r="E269" s="492" t="s">
        <v>1569</v>
      </c>
      <c r="F269" s="492" t="s">
        <v>1671</v>
      </c>
      <c r="G269" s="492" t="s">
        <v>1672</v>
      </c>
      <c r="H269" s="496"/>
      <c r="I269" s="496"/>
      <c r="J269" s="492"/>
      <c r="K269" s="492"/>
      <c r="L269" s="496">
        <v>1</v>
      </c>
      <c r="M269" s="496">
        <v>909</v>
      </c>
      <c r="N269" s="492">
        <v>1</v>
      </c>
      <c r="O269" s="492">
        <v>909</v>
      </c>
      <c r="P269" s="496"/>
      <c r="Q269" s="496"/>
      <c r="R269" s="510"/>
      <c r="S269" s="497"/>
    </row>
    <row r="270" spans="1:19" ht="14.4" customHeight="1" x14ac:dyDescent="0.3">
      <c r="A270" s="491" t="s">
        <v>1555</v>
      </c>
      <c r="B270" s="492" t="s">
        <v>1556</v>
      </c>
      <c r="C270" s="492" t="s">
        <v>470</v>
      </c>
      <c r="D270" s="492" t="s">
        <v>596</v>
      </c>
      <c r="E270" s="492" t="s">
        <v>1557</v>
      </c>
      <c r="F270" s="492" t="s">
        <v>1558</v>
      </c>
      <c r="G270" s="492" t="s">
        <v>1559</v>
      </c>
      <c r="H270" s="496">
        <v>22</v>
      </c>
      <c r="I270" s="496">
        <v>2554.2000000000003</v>
      </c>
      <c r="J270" s="492">
        <v>2.1153846153846159</v>
      </c>
      <c r="K270" s="492">
        <v>116.10000000000001</v>
      </c>
      <c r="L270" s="496">
        <v>10.4</v>
      </c>
      <c r="M270" s="496">
        <v>1207.4399999999998</v>
      </c>
      <c r="N270" s="492">
        <v>1</v>
      </c>
      <c r="O270" s="492">
        <v>116.09999999999998</v>
      </c>
      <c r="P270" s="496">
        <v>21.1</v>
      </c>
      <c r="Q270" s="496">
        <v>2449.71</v>
      </c>
      <c r="R270" s="510">
        <v>2.0288461538461542</v>
      </c>
      <c r="S270" s="497">
        <v>116.1</v>
      </c>
    </row>
    <row r="271" spans="1:19" ht="14.4" customHeight="1" x14ac:dyDescent="0.3">
      <c r="A271" s="491" t="s">
        <v>1555</v>
      </c>
      <c r="B271" s="492" t="s">
        <v>1556</v>
      </c>
      <c r="C271" s="492" t="s">
        <v>470</v>
      </c>
      <c r="D271" s="492" t="s">
        <v>596</v>
      </c>
      <c r="E271" s="492" t="s">
        <v>1557</v>
      </c>
      <c r="F271" s="492" t="s">
        <v>1560</v>
      </c>
      <c r="G271" s="492" t="s">
        <v>1561</v>
      </c>
      <c r="H271" s="496">
        <v>19.510000000000002</v>
      </c>
      <c r="I271" s="496">
        <v>2946.76</v>
      </c>
      <c r="J271" s="492">
        <v>1.9127352979358694</v>
      </c>
      <c r="K271" s="492">
        <v>151.03844182470527</v>
      </c>
      <c r="L271" s="496">
        <v>10.199999999999999</v>
      </c>
      <c r="M271" s="496">
        <v>1540.6</v>
      </c>
      <c r="N271" s="492">
        <v>1</v>
      </c>
      <c r="O271" s="492">
        <v>151.0392156862745</v>
      </c>
      <c r="P271" s="496">
        <v>17.7</v>
      </c>
      <c r="Q271" s="496">
        <v>2673.3900000000003</v>
      </c>
      <c r="R271" s="510">
        <v>1.735291444891601</v>
      </c>
      <c r="S271" s="497">
        <v>151.03898305084749</v>
      </c>
    </row>
    <row r="272" spans="1:19" ht="14.4" customHeight="1" x14ac:dyDescent="0.3">
      <c r="A272" s="491" t="s">
        <v>1555</v>
      </c>
      <c r="B272" s="492" t="s">
        <v>1556</v>
      </c>
      <c r="C272" s="492" t="s">
        <v>470</v>
      </c>
      <c r="D272" s="492" t="s">
        <v>596</v>
      </c>
      <c r="E272" s="492" t="s">
        <v>1557</v>
      </c>
      <c r="F272" s="492" t="s">
        <v>1562</v>
      </c>
      <c r="G272" s="492" t="s">
        <v>1563</v>
      </c>
      <c r="H272" s="496">
        <v>5.4</v>
      </c>
      <c r="I272" s="496">
        <v>1369.17</v>
      </c>
      <c r="J272" s="492">
        <v>2.7</v>
      </c>
      <c r="K272" s="492">
        <v>253.54999999999998</v>
      </c>
      <c r="L272" s="496">
        <v>1.9999999999999998</v>
      </c>
      <c r="M272" s="496">
        <v>507.09999999999997</v>
      </c>
      <c r="N272" s="492">
        <v>1</v>
      </c>
      <c r="O272" s="492">
        <v>253.55</v>
      </c>
      <c r="P272" s="496">
        <v>5.5</v>
      </c>
      <c r="Q272" s="496">
        <v>1394.53</v>
      </c>
      <c r="R272" s="510">
        <v>2.7500098599881682</v>
      </c>
      <c r="S272" s="497">
        <v>253.55090909090907</v>
      </c>
    </row>
    <row r="273" spans="1:19" ht="14.4" customHeight="1" x14ac:dyDescent="0.3">
      <c r="A273" s="491" t="s">
        <v>1555</v>
      </c>
      <c r="B273" s="492" t="s">
        <v>1556</v>
      </c>
      <c r="C273" s="492" t="s">
        <v>470</v>
      </c>
      <c r="D273" s="492" t="s">
        <v>596</v>
      </c>
      <c r="E273" s="492" t="s">
        <v>1569</v>
      </c>
      <c r="F273" s="492" t="s">
        <v>1574</v>
      </c>
      <c r="G273" s="492" t="s">
        <v>1575</v>
      </c>
      <c r="H273" s="496"/>
      <c r="I273" s="496"/>
      <c r="J273" s="492"/>
      <c r="K273" s="492"/>
      <c r="L273" s="496">
        <v>1</v>
      </c>
      <c r="M273" s="496">
        <v>106</v>
      </c>
      <c r="N273" s="492">
        <v>1</v>
      </c>
      <c r="O273" s="492">
        <v>106</v>
      </c>
      <c r="P273" s="496">
        <v>4</v>
      </c>
      <c r="Q273" s="496">
        <v>424</v>
      </c>
      <c r="R273" s="510">
        <v>4</v>
      </c>
      <c r="S273" s="497">
        <v>106</v>
      </c>
    </row>
    <row r="274" spans="1:19" ht="14.4" customHeight="1" x14ac:dyDescent="0.3">
      <c r="A274" s="491" t="s">
        <v>1555</v>
      </c>
      <c r="B274" s="492" t="s">
        <v>1556</v>
      </c>
      <c r="C274" s="492" t="s">
        <v>470</v>
      </c>
      <c r="D274" s="492" t="s">
        <v>596</v>
      </c>
      <c r="E274" s="492" t="s">
        <v>1569</v>
      </c>
      <c r="F274" s="492" t="s">
        <v>1578</v>
      </c>
      <c r="G274" s="492" t="s">
        <v>1579</v>
      </c>
      <c r="H274" s="496">
        <v>1</v>
      </c>
      <c r="I274" s="496">
        <v>35</v>
      </c>
      <c r="J274" s="492"/>
      <c r="K274" s="492">
        <v>35</v>
      </c>
      <c r="L274" s="496"/>
      <c r="M274" s="496"/>
      <c r="N274" s="492"/>
      <c r="O274" s="492"/>
      <c r="P274" s="496">
        <v>1</v>
      </c>
      <c r="Q274" s="496">
        <v>37</v>
      </c>
      <c r="R274" s="510"/>
      <c r="S274" s="497">
        <v>37</v>
      </c>
    </row>
    <row r="275" spans="1:19" ht="14.4" customHeight="1" x14ac:dyDescent="0.3">
      <c r="A275" s="491" t="s">
        <v>1555</v>
      </c>
      <c r="B275" s="492" t="s">
        <v>1556</v>
      </c>
      <c r="C275" s="492" t="s">
        <v>470</v>
      </c>
      <c r="D275" s="492" t="s">
        <v>596</v>
      </c>
      <c r="E275" s="492" t="s">
        <v>1569</v>
      </c>
      <c r="F275" s="492" t="s">
        <v>1584</v>
      </c>
      <c r="G275" s="492" t="s">
        <v>1585</v>
      </c>
      <c r="H275" s="496">
        <v>0</v>
      </c>
      <c r="I275" s="496">
        <v>0</v>
      </c>
      <c r="J275" s="492"/>
      <c r="K275" s="492"/>
      <c r="L275" s="496">
        <v>0</v>
      </c>
      <c r="M275" s="496">
        <v>0</v>
      </c>
      <c r="N275" s="492"/>
      <c r="O275" s="492"/>
      <c r="P275" s="496">
        <v>10</v>
      </c>
      <c r="Q275" s="496">
        <v>6660</v>
      </c>
      <c r="R275" s="510"/>
      <c r="S275" s="497">
        <v>666</v>
      </c>
    </row>
    <row r="276" spans="1:19" ht="14.4" customHeight="1" x14ac:dyDescent="0.3">
      <c r="A276" s="491" t="s">
        <v>1555</v>
      </c>
      <c r="B276" s="492" t="s">
        <v>1556</v>
      </c>
      <c r="C276" s="492" t="s">
        <v>470</v>
      </c>
      <c r="D276" s="492" t="s">
        <v>596</v>
      </c>
      <c r="E276" s="492" t="s">
        <v>1569</v>
      </c>
      <c r="F276" s="492" t="s">
        <v>1588</v>
      </c>
      <c r="G276" s="492" t="s">
        <v>1589</v>
      </c>
      <c r="H276" s="496"/>
      <c r="I276" s="496"/>
      <c r="J276" s="492"/>
      <c r="K276" s="492"/>
      <c r="L276" s="496"/>
      <c r="M276" s="496"/>
      <c r="N276" s="492"/>
      <c r="O276" s="492"/>
      <c r="P276" s="496">
        <v>1</v>
      </c>
      <c r="Q276" s="496">
        <v>251</v>
      </c>
      <c r="R276" s="510"/>
      <c r="S276" s="497">
        <v>251</v>
      </c>
    </row>
    <row r="277" spans="1:19" ht="14.4" customHeight="1" x14ac:dyDescent="0.3">
      <c r="A277" s="491" t="s">
        <v>1555</v>
      </c>
      <c r="B277" s="492" t="s">
        <v>1556</v>
      </c>
      <c r="C277" s="492" t="s">
        <v>470</v>
      </c>
      <c r="D277" s="492" t="s">
        <v>596</v>
      </c>
      <c r="E277" s="492" t="s">
        <v>1569</v>
      </c>
      <c r="F277" s="492" t="s">
        <v>1590</v>
      </c>
      <c r="G277" s="492" t="s">
        <v>1591</v>
      </c>
      <c r="H277" s="496">
        <v>64</v>
      </c>
      <c r="I277" s="496">
        <v>7552</v>
      </c>
      <c r="J277" s="492">
        <v>0.99894179894179891</v>
      </c>
      <c r="K277" s="492">
        <v>118</v>
      </c>
      <c r="L277" s="496">
        <v>60</v>
      </c>
      <c r="M277" s="496">
        <v>7560</v>
      </c>
      <c r="N277" s="492">
        <v>1</v>
      </c>
      <c r="O277" s="492">
        <v>126</v>
      </c>
      <c r="P277" s="496">
        <v>112</v>
      </c>
      <c r="Q277" s="496">
        <v>14112</v>
      </c>
      <c r="R277" s="510">
        <v>1.8666666666666667</v>
      </c>
      <c r="S277" s="497">
        <v>126</v>
      </c>
    </row>
    <row r="278" spans="1:19" ht="14.4" customHeight="1" x14ac:dyDescent="0.3">
      <c r="A278" s="491" t="s">
        <v>1555</v>
      </c>
      <c r="B278" s="492" t="s">
        <v>1556</v>
      </c>
      <c r="C278" s="492" t="s">
        <v>470</v>
      </c>
      <c r="D278" s="492" t="s">
        <v>596</v>
      </c>
      <c r="E278" s="492" t="s">
        <v>1569</v>
      </c>
      <c r="F278" s="492" t="s">
        <v>1680</v>
      </c>
      <c r="G278" s="492" t="s">
        <v>1681</v>
      </c>
      <c r="H278" s="496"/>
      <c r="I278" s="496"/>
      <c r="J278" s="492"/>
      <c r="K278" s="492"/>
      <c r="L278" s="496"/>
      <c r="M278" s="496"/>
      <c r="N278" s="492"/>
      <c r="O278" s="492"/>
      <c r="P278" s="496">
        <v>1</v>
      </c>
      <c r="Q278" s="496">
        <v>1544</v>
      </c>
      <c r="R278" s="510"/>
      <c r="S278" s="497">
        <v>1544</v>
      </c>
    </row>
    <row r="279" spans="1:19" ht="14.4" customHeight="1" x14ac:dyDescent="0.3">
      <c r="A279" s="491" t="s">
        <v>1555</v>
      </c>
      <c r="B279" s="492" t="s">
        <v>1556</v>
      </c>
      <c r="C279" s="492" t="s">
        <v>470</v>
      </c>
      <c r="D279" s="492" t="s">
        <v>596</v>
      </c>
      <c r="E279" s="492" t="s">
        <v>1569</v>
      </c>
      <c r="F279" s="492" t="s">
        <v>1594</v>
      </c>
      <c r="G279" s="492" t="s">
        <v>1595</v>
      </c>
      <c r="H279" s="496">
        <v>58</v>
      </c>
      <c r="I279" s="496">
        <v>28188</v>
      </c>
      <c r="J279" s="492">
        <v>2.0880000000000001</v>
      </c>
      <c r="K279" s="492">
        <v>486</v>
      </c>
      <c r="L279" s="496">
        <v>27</v>
      </c>
      <c r="M279" s="496">
        <v>13500</v>
      </c>
      <c r="N279" s="492">
        <v>1</v>
      </c>
      <c r="O279" s="492">
        <v>500</v>
      </c>
      <c r="P279" s="496">
        <v>46</v>
      </c>
      <c r="Q279" s="496">
        <v>23046</v>
      </c>
      <c r="R279" s="510">
        <v>1.707111111111111</v>
      </c>
      <c r="S279" s="497">
        <v>501</v>
      </c>
    </row>
    <row r="280" spans="1:19" ht="14.4" customHeight="1" x14ac:dyDescent="0.3">
      <c r="A280" s="491" t="s">
        <v>1555</v>
      </c>
      <c r="B280" s="492" t="s">
        <v>1556</v>
      </c>
      <c r="C280" s="492" t="s">
        <v>470</v>
      </c>
      <c r="D280" s="492" t="s">
        <v>596</v>
      </c>
      <c r="E280" s="492" t="s">
        <v>1569</v>
      </c>
      <c r="F280" s="492" t="s">
        <v>1596</v>
      </c>
      <c r="G280" s="492" t="s">
        <v>1597</v>
      </c>
      <c r="H280" s="496">
        <v>75</v>
      </c>
      <c r="I280" s="496">
        <v>49950</v>
      </c>
      <c r="J280" s="492">
        <v>2.5366918896958</v>
      </c>
      <c r="K280" s="492">
        <v>666</v>
      </c>
      <c r="L280" s="496">
        <v>29</v>
      </c>
      <c r="M280" s="496">
        <v>19691</v>
      </c>
      <c r="N280" s="492">
        <v>1</v>
      </c>
      <c r="O280" s="492">
        <v>679</v>
      </c>
      <c r="P280" s="496">
        <v>37</v>
      </c>
      <c r="Q280" s="496">
        <v>25123</v>
      </c>
      <c r="R280" s="510">
        <v>1.2758620689655173</v>
      </c>
      <c r="S280" s="497">
        <v>679</v>
      </c>
    </row>
    <row r="281" spans="1:19" ht="14.4" customHeight="1" x14ac:dyDescent="0.3">
      <c r="A281" s="491" t="s">
        <v>1555</v>
      </c>
      <c r="B281" s="492" t="s">
        <v>1556</v>
      </c>
      <c r="C281" s="492" t="s">
        <v>470</v>
      </c>
      <c r="D281" s="492" t="s">
        <v>596</v>
      </c>
      <c r="E281" s="492" t="s">
        <v>1569</v>
      </c>
      <c r="F281" s="492" t="s">
        <v>1598</v>
      </c>
      <c r="G281" s="492" t="s">
        <v>1599</v>
      </c>
      <c r="H281" s="496">
        <v>32</v>
      </c>
      <c r="I281" s="496">
        <v>32384</v>
      </c>
      <c r="J281" s="492">
        <v>2.0940187520206921</v>
      </c>
      <c r="K281" s="492">
        <v>1012</v>
      </c>
      <c r="L281" s="496">
        <v>15</v>
      </c>
      <c r="M281" s="496">
        <v>15465</v>
      </c>
      <c r="N281" s="492">
        <v>1</v>
      </c>
      <c r="O281" s="492">
        <v>1031</v>
      </c>
      <c r="P281" s="496">
        <v>32</v>
      </c>
      <c r="Q281" s="496">
        <v>33024</v>
      </c>
      <c r="R281" s="510">
        <v>2.1354025218234725</v>
      </c>
      <c r="S281" s="497">
        <v>1032</v>
      </c>
    </row>
    <row r="282" spans="1:19" ht="14.4" customHeight="1" x14ac:dyDescent="0.3">
      <c r="A282" s="491" t="s">
        <v>1555</v>
      </c>
      <c r="B282" s="492" t="s">
        <v>1556</v>
      </c>
      <c r="C282" s="492" t="s">
        <v>470</v>
      </c>
      <c r="D282" s="492" t="s">
        <v>596</v>
      </c>
      <c r="E282" s="492" t="s">
        <v>1569</v>
      </c>
      <c r="F282" s="492" t="s">
        <v>1682</v>
      </c>
      <c r="G282" s="492" t="s">
        <v>1683</v>
      </c>
      <c r="H282" s="496">
        <v>22</v>
      </c>
      <c r="I282" s="496">
        <v>44374</v>
      </c>
      <c r="J282" s="492">
        <v>2.1150619637750236</v>
      </c>
      <c r="K282" s="492">
        <v>2017</v>
      </c>
      <c r="L282" s="496">
        <v>10</v>
      </c>
      <c r="M282" s="496">
        <v>20980</v>
      </c>
      <c r="N282" s="492">
        <v>1</v>
      </c>
      <c r="O282" s="492">
        <v>2098</v>
      </c>
      <c r="P282" s="496">
        <v>16</v>
      </c>
      <c r="Q282" s="496">
        <v>33600</v>
      </c>
      <c r="R282" s="510">
        <v>1.6015252621544327</v>
      </c>
      <c r="S282" s="497">
        <v>2100</v>
      </c>
    </row>
    <row r="283" spans="1:19" ht="14.4" customHeight="1" x14ac:dyDescent="0.3">
      <c r="A283" s="491" t="s">
        <v>1555</v>
      </c>
      <c r="B283" s="492" t="s">
        <v>1556</v>
      </c>
      <c r="C283" s="492" t="s">
        <v>470</v>
      </c>
      <c r="D283" s="492" t="s">
        <v>596</v>
      </c>
      <c r="E283" s="492" t="s">
        <v>1569</v>
      </c>
      <c r="F283" s="492" t="s">
        <v>1684</v>
      </c>
      <c r="G283" s="492" t="s">
        <v>1685</v>
      </c>
      <c r="H283" s="496">
        <v>1</v>
      </c>
      <c r="I283" s="496">
        <v>1235</v>
      </c>
      <c r="J283" s="492">
        <v>0.97014925373134331</v>
      </c>
      <c r="K283" s="492">
        <v>1235</v>
      </c>
      <c r="L283" s="496">
        <v>1</v>
      </c>
      <c r="M283" s="496">
        <v>1273</v>
      </c>
      <c r="N283" s="492">
        <v>1</v>
      </c>
      <c r="O283" s="492">
        <v>1273</v>
      </c>
      <c r="P283" s="496"/>
      <c r="Q283" s="496"/>
      <c r="R283" s="510"/>
      <c r="S283" s="497"/>
    </row>
    <row r="284" spans="1:19" ht="14.4" customHeight="1" x14ac:dyDescent="0.3">
      <c r="A284" s="491" t="s">
        <v>1555</v>
      </c>
      <c r="B284" s="492" t="s">
        <v>1556</v>
      </c>
      <c r="C284" s="492" t="s">
        <v>470</v>
      </c>
      <c r="D284" s="492" t="s">
        <v>596</v>
      </c>
      <c r="E284" s="492" t="s">
        <v>1569</v>
      </c>
      <c r="F284" s="492" t="s">
        <v>1686</v>
      </c>
      <c r="G284" s="492" t="s">
        <v>1687</v>
      </c>
      <c r="H284" s="496">
        <v>2</v>
      </c>
      <c r="I284" s="496">
        <v>1892</v>
      </c>
      <c r="J284" s="492"/>
      <c r="K284" s="492">
        <v>946</v>
      </c>
      <c r="L284" s="496"/>
      <c r="M284" s="496"/>
      <c r="N284" s="492"/>
      <c r="O284" s="492"/>
      <c r="P284" s="496"/>
      <c r="Q284" s="496"/>
      <c r="R284" s="510"/>
      <c r="S284" s="497"/>
    </row>
    <row r="285" spans="1:19" ht="14.4" customHeight="1" x14ac:dyDescent="0.3">
      <c r="A285" s="491" t="s">
        <v>1555</v>
      </c>
      <c r="B285" s="492" t="s">
        <v>1556</v>
      </c>
      <c r="C285" s="492" t="s">
        <v>470</v>
      </c>
      <c r="D285" s="492" t="s">
        <v>596</v>
      </c>
      <c r="E285" s="492" t="s">
        <v>1569</v>
      </c>
      <c r="F285" s="492" t="s">
        <v>1690</v>
      </c>
      <c r="G285" s="492" t="s">
        <v>1691</v>
      </c>
      <c r="H285" s="496">
        <v>1</v>
      </c>
      <c r="I285" s="496">
        <v>1637</v>
      </c>
      <c r="J285" s="492"/>
      <c r="K285" s="492">
        <v>1637</v>
      </c>
      <c r="L285" s="496"/>
      <c r="M285" s="496"/>
      <c r="N285" s="492"/>
      <c r="O285" s="492"/>
      <c r="P285" s="496">
        <v>3</v>
      </c>
      <c r="Q285" s="496">
        <v>5034</v>
      </c>
      <c r="R285" s="510"/>
      <c r="S285" s="497">
        <v>1678</v>
      </c>
    </row>
    <row r="286" spans="1:19" ht="14.4" customHeight="1" x14ac:dyDescent="0.3">
      <c r="A286" s="491" t="s">
        <v>1555</v>
      </c>
      <c r="B286" s="492" t="s">
        <v>1556</v>
      </c>
      <c r="C286" s="492" t="s">
        <v>470</v>
      </c>
      <c r="D286" s="492" t="s">
        <v>596</v>
      </c>
      <c r="E286" s="492" t="s">
        <v>1569</v>
      </c>
      <c r="F286" s="492" t="s">
        <v>1692</v>
      </c>
      <c r="G286" s="492" t="s">
        <v>1693</v>
      </c>
      <c r="H286" s="496"/>
      <c r="I286" s="496"/>
      <c r="J286" s="492"/>
      <c r="K286" s="492"/>
      <c r="L286" s="496"/>
      <c r="M286" s="496"/>
      <c r="N286" s="492"/>
      <c r="O286" s="492"/>
      <c r="P286" s="496">
        <v>2</v>
      </c>
      <c r="Q286" s="496">
        <v>2790</v>
      </c>
      <c r="R286" s="510"/>
      <c r="S286" s="497">
        <v>1395</v>
      </c>
    </row>
    <row r="287" spans="1:19" ht="14.4" customHeight="1" x14ac:dyDescent="0.3">
      <c r="A287" s="491" t="s">
        <v>1555</v>
      </c>
      <c r="B287" s="492" t="s">
        <v>1556</v>
      </c>
      <c r="C287" s="492" t="s">
        <v>470</v>
      </c>
      <c r="D287" s="492" t="s">
        <v>596</v>
      </c>
      <c r="E287" s="492" t="s">
        <v>1569</v>
      </c>
      <c r="F287" s="492" t="s">
        <v>1694</v>
      </c>
      <c r="G287" s="492" t="s">
        <v>1695</v>
      </c>
      <c r="H287" s="496"/>
      <c r="I287" s="496"/>
      <c r="J287" s="492"/>
      <c r="K287" s="492"/>
      <c r="L287" s="496"/>
      <c r="M287" s="496"/>
      <c r="N287" s="492"/>
      <c r="O287" s="492"/>
      <c r="P287" s="496">
        <v>2</v>
      </c>
      <c r="Q287" s="496">
        <v>3136</v>
      </c>
      <c r="R287" s="510"/>
      <c r="S287" s="497">
        <v>1568</v>
      </c>
    </row>
    <row r="288" spans="1:19" ht="14.4" customHeight="1" x14ac:dyDescent="0.3">
      <c r="A288" s="491" t="s">
        <v>1555</v>
      </c>
      <c r="B288" s="492" t="s">
        <v>1556</v>
      </c>
      <c r="C288" s="492" t="s">
        <v>470</v>
      </c>
      <c r="D288" s="492" t="s">
        <v>596</v>
      </c>
      <c r="E288" s="492" t="s">
        <v>1569</v>
      </c>
      <c r="F288" s="492" t="s">
        <v>1604</v>
      </c>
      <c r="G288" s="492" t="s">
        <v>1605</v>
      </c>
      <c r="H288" s="496"/>
      <c r="I288" s="496"/>
      <c r="J288" s="492"/>
      <c r="K288" s="492"/>
      <c r="L288" s="496">
        <v>11</v>
      </c>
      <c r="M288" s="496">
        <v>366.66999999999996</v>
      </c>
      <c r="N288" s="492">
        <v>1</v>
      </c>
      <c r="O288" s="492">
        <v>33.333636363636359</v>
      </c>
      <c r="P288" s="496">
        <v>103</v>
      </c>
      <c r="Q288" s="496">
        <v>3433.33</v>
      </c>
      <c r="R288" s="510">
        <v>9.3635421496168227</v>
      </c>
      <c r="S288" s="497">
        <v>33.333300970873786</v>
      </c>
    </row>
    <row r="289" spans="1:19" ht="14.4" customHeight="1" x14ac:dyDescent="0.3">
      <c r="A289" s="491" t="s">
        <v>1555</v>
      </c>
      <c r="B289" s="492" t="s">
        <v>1556</v>
      </c>
      <c r="C289" s="492" t="s">
        <v>470</v>
      </c>
      <c r="D289" s="492" t="s">
        <v>596</v>
      </c>
      <c r="E289" s="492" t="s">
        <v>1569</v>
      </c>
      <c r="F289" s="492" t="s">
        <v>1606</v>
      </c>
      <c r="G289" s="492" t="s">
        <v>1607</v>
      </c>
      <c r="H289" s="496">
        <v>1</v>
      </c>
      <c r="I289" s="496">
        <v>108</v>
      </c>
      <c r="J289" s="492"/>
      <c r="K289" s="492">
        <v>108</v>
      </c>
      <c r="L289" s="496"/>
      <c r="M289" s="496"/>
      <c r="N289" s="492"/>
      <c r="O289" s="492"/>
      <c r="P289" s="496"/>
      <c r="Q289" s="496"/>
      <c r="R289" s="510"/>
      <c r="S289" s="497"/>
    </row>
    <row r="290" spans="1:19" ht="14.4" customHeight="1" x14ac:dyDescent="0.3">
      <c r="A290" s="491" t="s">
        <v>1555</v>
      </c>
      <c r="B290" s="492" t="s">
        <v>1556</v>
      </c>
      <c r="C290" s="492" t="s">
        <v>470</v>
      </c>
      <c r="D290" s="492" t="s">
        <v>596</v>
      </c>
      <c r="E290" s="492" t="s">
        <v>1569</v>
      </c>
      <c r="F290" s="492" t="s">
        <v>1608</v>
      </c>
      <c r="G290" s="492" t="s">
        <v>1609</v>
      </c>
      <c r="H290" s="496">
        <v>1</v>
      </c>
      <c r="I290" s="496">
        <v>36</v>
      </c>
      <c r="J290" s="492"/>
      <c r="K290" s="492">
        <v>36</v>
      </c>
      <c r="L290" s="496"/>
      <c r="M290" s="496"/>
      <c r="N290" s="492"/>
      <c r="O290" s="492"/>
      <c r="P290" s="496"/>
      <c r="Q290" s="496"/>
      <c r="R290" s="510"/>
      <c r="S290" s="497"/>
    </row>
    <row r="291" spans="1:19" ht="14.4" customHeight="1" x14ac:dyDescent="0.3">
      <c r="A291" s="491" t="s">
        <v>1555</v>
      </c>
      <c r="B291" s="492" t="s">
        <v>1556</v>
      </c>
      <c r="C291" s="492" t="s">
        <v>470</v>
      </c>
      <c r="D291" s="492" t="s">
        <v>596</v>
      </c>
      <c r="E291" s="492" t="s">
        <v>1569</v>
      </c>
      <c r="F291" s="492" t="s">
        <v>1610</v>
      </c>
      <c r="G291" s="492" t="s">
        <v>1611</v>
      </c>
      <c r="H291" s="496">
        <v>130</v>
      </c>
      <c r="I291" s="496">
        <v>10660</v>
      </c>
      <c r="J291" s="492">
        <v>1.9675156884459211</v>
      </c>
      <c r="K291" s="492">
        <v>82</v>
      </c>
      <c r="L291" s="496">
        <v>63</v>
      </c>
      <c r="M291" s="496">
        <v>5418</v>
      </c>
      <c r="N291" s="492">
        <v>1</v>
      </c>
      <c r="O291" s="492">
        <v>86</v>
      </c>
      <c r="P291" s="496">
        <v>115</v>
      </c>
      <c r="Q291" s="496">
        <v>9890</v>
      </c>
      <c r="R291" s="510">
        <v>1.8253968253968254</v>
      </c>
      <c r="S291" s="497">
        <v>86</v>
      </c>
    </row>
    <row r="292" spans="1:19" ht="14.4" customHeight="1" x14ac:dyDescent="0.3">
      <c r="A292" s="491" t="s">
        <v>1555</v>
      </c>
      <c r="B292" s="492" t="s">
        <v>1556</v>
      </c>
      <c r="C292" s="492" t="s">
        <v>470</v>
      </c>
      <c r="D292" s="492" t="s">
        <v>596</v>
      </c>
      <c r="E292" s="492" t="s">
        <v>1569</v>
      </c>
      <c r="F292" s="492" t="s">
        <v>1623</v>
      </c>
      <c r="G292" s="492" t="s">
        <v>1624</v>
      </c>
      <c r="H292" s="496">
        <v>1</v>
      </c>
      <c r="I292" s="496">
        <v>158</v>
      </c>
      <c r="J292" s="492">
        <v>0.97530864197530864</v>
      </c>
      <c r="K292" s="492">
        <v>158</v>
      </c>
      <c r="L292" s="496">
        <v>1</v>
      </c>
      <c r="M292" s="496">
        <v>162</v>
      </c>
      <c r="N292" s="492">
        <v>1</v>
      </c>
      <c r="O292" s="492">
        <v>162</v>
      </c>
      <c r="P292" s="496">
        <v>4</v>
      </c>
      <c r="Q292" s="496">
        <v>648</v>
      </c>
      <c r="R292" s="510">
        <v>4</v>
      </c>
      <c r="S292" s="497">
        <v>162</v>
      </c>
    </row>
    <row r="293" spans="1:19" ht="14.4" customHeight="1" x14ac:dyDescent="0.3">
      <c r="A293" s="491" t="s">
        <v>1555</v>
      </c>
      <c r="B293" s="492" t="s">
        <v>1556</v>
      </c>
      <c r="C293" s="492" t="s">
        <v>470</v>
      </c>
      <c r="D293" s="492" t="s">
        <v>596</v>
      </c>
      <c r="E293" s="492" t="s">
        <v>1569</v>
      </c>
      <c r="F293" s="492" t="s">
        <v>1627</v>
      </c>
      <c r="G293" s="492" t="s">
        <v>1628</v>
      </c>
      <c r="H293" s="496"/>
      <c r="I293" s="496"/>
      <c r="J293" s="492"/>
      <c r="K293" s="492"/>
      <c r="L293" s="496"/>
      <c r="M293" s="496"/>
      <c r="N293" s="492"/>
      <c r="O293" s="492"/>
      <c r="P293" s="496">
        <v>2</v>
      </c>
      <c r="Q293" s="496">
        <v>890</v>
      </c>
      <c r="R293" s="510"/>
      <c r="S293" s="497">
        <v>445</v>
      </c>
    </row>
    <row r="294" spans="1:19" ht="14.4" customHeight="1" x14ac:dyDescent="0.3">
      <c r="A294" s="491" t="s">
        <v>1555</v>
      </c>
      <c r="B294" s="492" t="s">
        <v>1556</v>
      </c>
      <c r="C294" s="492" t="s">
        <v>470</v>
      </c>
      <c r="D294" s="492" t="s">
        <v>596</v>
      </c>
      <c r="E294" s="492" t="s">
        <v>1569</v>
      </c>
      <c r="F294" s="492" t="s">
        <v>1629</v>
      </c>
      <c r="G294" s="492" t="s">
        <v>1630</v>
      </c>
      <c r="H294" s="496">
        <v>1</v>
      </c>
      <c r="I294" s="496">
        <v>704</v>
      </c>
      <c r="J294" s="492"/>
      <c r="K294" s="492">
        <v>704</v>
      </c>
      <c r="L294" s="496"/>
      <c r="M294" s="496"/>
      <c r="N294" s="492"/>
      <c r="O294" s="492"/>
      <c r="P294" s="496"/>
      <c r="Q294" s="496"/>
      <c r="R294" s="510"/>
      <c r="S294" s="497"/>
    </row>
    <row r="295" spans="1:19" ht="14.4" customHeight="1" x14ac:dyDescent="0.3">
      <c r="A295" s="491" t="s">
        <v>1555</v>
      </c>
      <c r="B295" s="492" t="s">
        <v>1556</v>
      </c>
      <c r="C295" s="492" t="s">
        <v>470</v>
      </c>
      <c r="D295" s="492" t="s">
        <v>596</v>
      </c>
      <c r="E295" s="492" t="s">
        <v>1569</v>
      </c>
      <c r="F295" s="492" t="s">
        <v>1631</v>
      </c>
      <c r="G295" s="492" t="s">
        <v>1632</v>
      </c>
      <c r="H295" s="496">
        <v>17</v>
      </c>
      <c r="I295" s="496">
        <v>17850</v>
      </c>
      <c r="J295" s="492">
        <v>2.0990122295390403</v>
      </c>
      <c r="K295" s="492">
        <v>1050</v>
      </c>
      <c r="L295" s="496">
        <v>8</v>
      </c>
      <c r="M295" s="496">
        <v>8504</v>
      </c>
      <c r="N295" s="492">
        <v>1</v>
      </c>
      <c r="O295" s="492">
        <v>1063</v>
      </c>
      <c r="P295" s="496">
        <v>11</v>
      </c>
      <c r="Q295" s="496">
        <v>11693</v>
      </c>
      <c r="R295" s="510">
        <v>1.375</v>
      </c>
      <c r="S295" s="497">
        <v>1063</v>
      </c>
    </row>
    <row r="296" spans="1:19" ht="14.4" customHeight="1" x14ac:dyDescent="0.3">
      <c r="A296" s="491" t="s">
        <v>1555</v>
      </c>
      <c r="B296" s="492" t="s">
        <v>1556</v>
      </c>
      <c r="C296" s="492" t="s">
        <v>470</v>
      </c>
      <c r="D296" s="492" t="s">
        <v>596</v>
      </c>
      <c r="E296" s="492" t="s">
        <v>1569</v>
      </c>
      <c r="F296" s="492" t="s">
        <v>1633</v>
      </c>
      <c r="G296" s="492" t="s">
        <v>1634</v>
      </c>
      <c r="H296" s="496"/>
      <c r="I296" s="496"/>
      <c r="J296" s="492"/>
      <c r="K296" s="492"/>
      <c r="L296" s="496"/>
      <c r="M296" s="496"/>
      <c r="N296" s="492"/>
      <c r="O296" s="492"/>
      <c r="P296" s="496">
        <v>1</v>
      </c>
      <c r="Q296" s="496">
        <v>123</v>
      </c>
      <c r="R296" s="510"/>
      <c r="S296" s="497">
        <v>123</v>
      </c>
    </row>
    <row r="297" spans="1:19" ht="14.4" customHeight="1" x14ac:dyDescent="0.3">
      <c r="A297" s="491" t="s">
        <v>1555</v>
      </c>
      <c r="B297" s="492" t="s">
        <v>1556</v>
      </c>
      <c r="C297" s="492" t="s">
        <v>470</v>
      </c>
      <c r="D297" s="492" t="s">
        <v>596</v>
      </c>
      <c r="E297" s="492" t="s">
        <v>1569</v>
      </c>
      <c r="F297" s="492" t="s">
        <v>1637</v>
      </c>
      <c r="G297" s="492" t="s">
        <v>1638</v>
      </c>
      <c r="H297" s="496">
        <v>26</v>
      </c>
      <c r="I297" s="496">
        <v>17966</v>
      </c>
      <c r="J297" s="492">
        <v>1.9301675977653632</v>
      </c>
      <c r="K297" s="492">
        <v>691</v>
      </c>
      <c r="L297" s="496">
        <v>13</v>
      </c>
      <c r="M297" s="496">
        <v>9308</v>
      </c>
      <c r="N297" s="492">
        <v>1</v>
      </c>
      <c r="O297" s="492">
        <v>716</v>
      </c>
      <c r="P297" s="496">
        <v>19</v>
      </c>
      <c r="Q297" s="496">
        <v>13604</v>
      </c>
      <c r="R297" s="510">
        <v>1.4615384615384615</v>
      </c>
      <c r="S297" s="497">
        <v>716</v>
      </c>
    </row>
    <row r="298" spans="1:19" ht="14.4" customHeight="1" x14ac:dyDescent="0.3">
      <c r="A298" s="491" t="s">
        <v>1555</v>
      </c>
      <c r="B298" s="492" t="s">
        <v>1556</v>
      </c>
      <c r="C298" s="492" t="s">
        <v>470</v>
      </c>
      <c r="D298" s="492" t="s">
        <v>596</v>
      </c>
      <c r="E298" s="492" t="s">
        <v>1569</v>
      </c>
      <c r="F298" s="492" t="s">
        <v>1641</v>
      </c>
      <c r="G298" s="492" t="s">
        <v>1642</v>
      </c>
      <c r="H298" s="496"/>
      <c r="I298" s="496"/>
      <c r="J298" s="492"/>
      <c r="K298" s="492"/>
      <c r="L298" s="496"/>
      <c r="M298" s="496"/>
      <c r="N298" s="492"/>
      <c r="O298" s="492"/>
      <c r="P298" s="496">
        <v>1</v>
      </c>
      <c r="Q298" s="496">
        <v>183</v>
      </c>
      <c r="R298" s="510"/>
      <c r="S298" s="497">
        <v>183</v>
      </c>
    </row>
    <row r="299" spans="1:19" ht="14.4" customHeight="1" x14ac:dyDescent="0.3">
      <c r="A299" s="491" t="s">
        <v>1555</v>
      </c>
      <c r="B299" s="492" t="s">
        <v>1556</v>
      </c>
      <c r="C299" s="492" t="s">
        <v>470</v>
      </c>
      <c r="D299" s="492" t="s">
        <v>596</v>
      </c>
      <c r="E299" s="492" t="s">
        <v>1569</v>
      </c>
      <c r="F299" s="492" t="s">
        <v>1647</v>
      </c>
      <c r="G299" s="492" t="s">
        <v>1648</v>
      </c>
      <c r="H299" s="496">
        <v>4</v>
      </c>
      <c r="I299" s="496">
        <v>1424</v>
      </c>
      <c r="J299" s="492">
        <v>1.956043956043956</v>
      </c>
      <c r="K299" s="492">
        <v>356</v>
      </c>
      <c r="L299" s="496">
        <v>2</v>
      </c>
      <c r="M299" s="496">
        <v>728</v>
      </c>
      <c r="N299" s="492">
        <v>1</v>
      </c>
      <c r="O299" s="492">
        <v>364</v>
      </c>
      <c r="P299" s="496">
        <v>3</v>
      </c>
      <c r="Q299" s="496">
        <v>1170</v>
      </c>
      <c r="R299" s="510">
        <v>1.6071428571428572</v>
      </c>
      <c r="S299" s="497">
        <v>390</v>
      </c>
    </row>
    <row r="300" spans="1:19" ht="14.4" customHeight="1" x14ac:dyDescent="0.3">
      <c r="A300" s="491" t="s">
        <v>1555</v>
      </c>
      <c r="B300" s="492" t="s">
        <v>1556</v>
      </c>
      <c r="C300" s="492" t="s">
        <v>470</v>
      </c>
      <c r="D300" s="492" t="s">
        <v>596</v>
      </c>
      <c r="E300" s="492" t="s">
        <v>1569</v>
      </c>
      <c r="F300" s="492" t="s">
        <v>1706</v>
      </c>
      <c r="G300" s="492" t="s">
        <v>1707</v>
      </c>
      <c r="H300" s="496">
        <v>1</v>
      </c>
      <c r="I300" s="496">
        <v>1598</v>
      </c>
      <c r="J300" s="492"/>
      <c r="K300" s="492">
        <v>1598</v>
      </c>
      <c r="L300" s="496"/>
      <c r="M300" s="496"/>
      <c r="N300" s="492"/>
      <c r="O300" s="492"/>
      <c r="P300" s="496"/>
      <c r="Q300" s="496"/>
      <c r="R300" s="510"/>
      <c r="S300" s="497"/>
    </row>
    <row r="301" spans="1:19" ht="14.4" customHeight="1" x14ac:dyDescent="0.3">
      <c r="A301" s="491" t="s">
        <v>1555</v>
      </c>
      <c r="B301" s="492" t="s">
        <v>1556</v>
      </c>
      <c r="C301" s="492" t="s">
        <v>470</v>
      </c>
      <c r="D301" s="492" t="s">
        <v>596</v>
      </c>
      <c r="E301" s="492" t="s">
        <v>1569</v>
      </c>
      <c r="F301" s="492" t="s">
        <v>1651</v>
      </c>
      <c r="G301" s="492" t="s">
        <v>1652</v>
      </c>
      <c r="H301" s="496">
        <v>2</v>
      </c>
      <c r="I301" s="496">
        <v>232</v>
      </c>
      <c r="J301" s="492"/>
      <c r="K301" s="492">
        <v>116</v>
      </c>
      <c r="L301" s="496"/>
      <c r="M301" s="496"/>
      <c r="N301" s="492"/>
      <c r="O301" s="492"/>
      <c r="P301" s="496">
        <v>4</v>
      </c>
      <c r="Q301" s="496">
        <v>480</v>
      </c>
      <c r="R301" s="510"/>
      <c r="S301" s="497">
        <v>120</v>
      </c>
    </row>
    <row r="302" spans="1:19" ht="14.4" customHeight="1" x14ac:dyDescent="0.3">
      <c r="A302" s="491" t="s">
        <v>1555</v>
      </c>
      <c r="B302" s="492" t="s">
        <v>1556</v>
      </c>
      <c r="C302" s="492" t="s">
        <v>470</v>
      </c>
      <c r="D302" s="492" t="s">
        <v>596</v>
      </c>
      <c r="E302" s="492" t="s">
        <v>1569</v>
      </c>
      <c r="F302" s="492" t="s">
        <v>1655</v>
      </c>
      <c r="G302" s="492" t="s">
        <v>1656</v>
      </c>
      <c r="H302" s="496">
        <v>22</v>
      </c>
      <c r="I302" s="496">
        <v>5346</v>
      </c>
      <c r="J302" s="492">
        <v>2.1643724696356275</v>
      </c>
      <c r="K302" s="492">
        <v>243</v>
      </c>
      <c r="L302" s="496">
        <v>10</v>
      </c>
      <c r="M302" s="496">
        <v>2470</v>
      </c>
      <c r="N302" s="492">
        <v>1</v>
      </c>
      <c r="O302" s="492">
        <v>247</v>
      </c>
      <c r="P302" s="496">
        <v>22</v>
      </c>
      <c r="Q302" s="496">
        <v>6820</v>
      </c>
      <c r="R302" s="510">
        <v>2.7611336032388665</v>
      </c>
      <c r="S302" s="497">
        <v>310</v>
      </c>
    </row>
    <row r="303" spans="1:19" ht="14.4" customHeight="1" x14ac:dyDescent="0.3">
      <c r="A303" s="491" t="s">
        <v>1555</v>
      </c>
      <c r="B303" s="492" t="s">
        <v>1556</v>
      </c>
      <c r="C303" s="492" t="s">
        <v>470</v>
      </c>
      <c r="D303" s="492" t="s">
        <v>596</v>
      </c>
      <c r="E303" s="492" t="s">
        <v>1569</v>
      </c>
      <c r="F303" s="492" t="s">
        <v>1708</v>
      </c>
      <c r="G303" s="492" t="s">
        <v>1709</v>
      </c>
      <c r="H303" s="496"/>
      <c r="I303" s="496"/>
      <c r="J303" s="492"/>
      <c r="K303" s="492"/>
      <c r="L303" s="496"/>
      <c r="M303" s="496"/>
      <c r="N303" s="492"/>
      <c r="O303" s="492"/>
      <c r="P303" s="496">
        <v>3</v>
      </c>
      <c r="Q303" s="496">
        <v>11139</v>
      </c>
      <c r="R303" s="510"/>
      <c r="S303" s="497">
        <v>3713</v>
      </c>
    </row>
    <row r="304" spans="1:19" ht="14.4" customHeight="1" x14ac:dyDescent="0.3">
      <c r="A304" s="491" t="s">
        <v>1555</v>
      </c>
      <c r="B304" s="492" t="s">
        <v>1556</v>
      </c>
      <c r="C304" s="492" t="s">
        <v>470</v>
      </c>
      <c r="D304" s="492" t="s">
        <v>596</v>
      </c>
      <c r="E304" s="492" t="s">
        <v>1569</v>
      </c>
      <c r="F304" s="492" t="s">
        <v>1657</v>
      </c>
      <c r="G304" s="492" t="s">
        <v>1658</v>
      </c>
      <c r="H304" s="496"/>
      <c r="I304" s="496"/>
      <c r="J304" s="492"/>
      <c r="K304" s="492"/>
      <c r="L304" s="496">
        <v>2</v>
      </c>
      <c r="M304" s="496">
        <v>3468</v>
      </c>
      <c r="N304" s="492">
        <v>1</v>
      </c>
      <c r="O304" s="492">
        <v>1734</v>
      </c>
      <c r="P304" s="496">
        <v>3</v>
      </c>
      <c r="Q304" s="496">
        <v>5205</v>
      </c>
      <c r="R304" s="510">
        <v>1.5008650519031141</v>
      </c>
      <c r="S304" s="497">
        <v>1735</v>
      </c>
    </row>
    <row r="305" spans="1:19" ht="14.4" customHeight="1" x14ac:dyDescent="0.3">
      <c r="A305" s="491" t="s">
        <v>1555</v>
      </c>
      <c r="B305" s="492" t="s">
        <v>1556</v>
      </c>
      <c r="C305" s="492" t="s">
        <v>470</v>
      </c>
      <c r="D305" s="492" t="s">
        <v>596</v>
      </c>
      <c r="E305" s="492" t="s">
        <v>1569</v>
      </c>
      <c r="F305" s="492" t="s">
        <v>1711</v>
      </c>
      <c r="G305" s="492" t="s">
        <v>1712</v>
      </c>
      <c r="H305" s="496"/>
      <c r="I305" s="496"/>
      <c r="J305" s="492"/>
      <c r="K305" s="492"/>
      <c r="L305" s="496"/>
      <c r="M305" s="496"/>
      <c r="N305" s="492"/>
      <c r="O305" s="492"/>
      <c r="P305" s="496">
        <v>1</v>
      </c>
      <c r="Q305" s="496">
        <v>1002</v>
      </c>
      <c r="R305" s="510"/>
      <c r="S305" s="497">
        <v>1002</v>
      </c>
    </row>
    <row r="306" spans="1:19" ht="14.4" customHeight="1" x14ac:dyDescent="0.3">
      <c r="A306" s="491" t="s">
        <v>1555</v>
      </c>
      <c r="B306" s="492" t="s">
        <v>1556</v>
      </c>
      <c r="C306" s="492" t="s">
        <v>470</v>
      </c>
      <c r="D306" s="492" t="s">
        <v>596</v>
      </c>
      <c r="E306" s="492" t="s">
        <v>1569</v>
      </c>
      <c r="F306" s="492" t="s">
        <v>1713</v>
      </c>
      <c r="G306" s="492" t="s">
        <v>1714</v>
      </c>
      <c r="H306" s="496">
        <v>1</v>
      </c>
      <c r="I306" s="496">
        <v>862</v>
      </c>
      <c r="J306" s="492"/>
      <c r="K306" s="492">
        <v>862</v>
      </c>
      <c r="L306" s="496"/>
      <c r="M306" s="496"/>
      <c r="N306" s="492"/>
      <c r="O306" s="492"/>
      <c r="P306" s="496"/>
      <c r="Q306" s="496"/>
      <c r="R306" s="510"/>
      <c r="S306" s="497"/>
    </row>
    <row r="307" spans="1:19" ht="14.4" customHeight="1" x14ac:dyDescent="0.3">
      <c r="A307" s="491" t="s">
        <v>1555</v>
      </c>
      <c r="B307" s="492" t="s">
        <v>1556</v>
      </c>
      <c r="C307" s="492" t="s">
        <v>470</v>
      </c>
      <c r="D307" s="492" t="s">
        <v>596</v>
      </c>
      <c r="E307" s="492" t="s">
        <v>1569</v>
      </c>
      <c r="F307" s="492" t="s">
        <v>1659</v>
      </c>
      <c r="G307" s="492" t="s">
        <v>1660</v>
      </c>
      <c r="H307" s="496"/>
      <c r="I307" s="496"/>
      <c r="J307" s="492"/>
      <c r="K307" s="492"/>
      <c r="L307" s="496"/>
      <c r="M307" s="496"/>
      <c r="N307" s="492"/>
      <c r="O307" s="492"/>
      <c r="P307" s="496">
        <v>3</v>
      </c>
      <c r="Q307" s="496">
        <v>993</v>
      </c>
      <c r="R307" s="510"/>
      <c r="S307" s="497">
        <v>331</v>
      </c>
    </row>
    <row r="308" spans="1:19" ht="14.4" customHeight="1" x14ac:dyDescent="0.3">
      <c r="A308" s="491" t="s">
        <v>1555</v>
      </c>
      <c r="B308" s="492" t="s">
        <v>1556</v>
      </c>
      <c r="C308" s="492" t="s">
        <v>470</v>
      </c>
      <c r="D308" s="492" t="s">
        <v>596</v>
      </c>
      <c r="E308" s="492" t="s">
        <v>1569</v>
      </c>
      <c r="F308" s="492" t="s">
        <v>1663</v>
      </c>
      <c r="G308" s="492" t="s">
        <v>1664</v>
      </c>
      <c r="H308" s="496">
        <v>26</v>
      </c>
      <c r="I308" s="496">
        <v>21190</v>
      </c>
      <c r="J308" s="492">
        <v>2.5226190476190475</v>
      </c>
      <c r="K308" s="492">
        <v>815</v>
      </c>
      <c r="L308" s="496">
        <v>10</v>
      </c>
      <c r="M308" s="496">
        <v>8400</v>
      </c>
      <c r="N308" s="492">
        <v>1</v>
      </c>
      <c r="O308" s="492">
        <v>840</v>
      </c>
      <c r="P308" s="496">
        <v>21</v>
      </c>
      <c r="Q308" s="496">
        <v>17640</v>
      </c>
      <c r="R308" s="510">
        <v>2.1</v>
      </c>
      <c r="S308" s="497">
        <v>840</v>
      </c>
    </row>
    <row r="309" spans="1:19" ht="14.4" customHeight="1" x14ac:dyDescent="0.3">
      <c r="A309" s="491" t="s">
        <v>1555</v>
      </c>
      <c r="B309" s="492" t="s">
        <v>1556</v>
      </c>
      <c r="C309" s="492" t="s">
        <v>470</v>
      </c>
      <c r="D309" s="492" t="s">
        <v>596</v>
      </c>
      <c r="E309" s="492" t="s">
        <v>1569</v>
      </c>
      <c r="F309" s="492" t="s">
        <v>1715</v>
      </c>
      <c r="G309" s="492" t="s">
        <v>1716</v>
      </c>
      <c r="H309" s="496">
        <v>1</v>
      </c>
      <c r="I309" s="496">
        <v>1165</v>
      </c>
      <c r="J309" s="492">
        <v>0.24270833333333333</v>
      </c>
      <c r="K309" s="492">
        <v>1165</v>
      </c>
      <c r="L309" s="496">
        <v>4</v>
      </c>
      <c r="M309" s="496">
        <v>4800</v>
      </c>
      <c r="N309" s="492">
        <v>1</v>
      </c>
      <c r="O309" s="492">
        <v>1200</v>
      </c>
      <c r="P309" s="496">
        <v>6</v>
      </c>
      <c r="Q309" s="496">
        <v>7206</v>
      </c>
      <c r="R309" s="510">
        <v>1.50125</v>
      </c>
      <c r="S309" s="497">
        <v>1201</v>
      </c>
    </row>
    <row r="310" spans="1:19" ht="14.4" customHeight="1" x14ac:dyDescent="0.3">
      <c r="A310" s="491" t="s">
        <v>1555</v>
      </c>
      <c r="B310" s="492" t="s">
        <v>1556</v>
      </c>
      <c r="C310" s="492" t="s">
        <v>470</v>
      </c>
      <c r="D310" s="492" t="s">
        <v>596</v>
      </c>
      <c r="E310" s="492" t="s">
        <v>1569</v>
      </c>
      <c r="F310" s="492" t="s">
        <v>1717</v>
      </c>
      <c r="G310" s="492" t="s">
        <v>1718</v>
      </c>
      <c r="H310" s="496"/>
      <c r="I310" s="496"/>
      <c r="J310" s="492"/>
      <c r="K310" s="492"/>
      <c r="L310" s="496">
        <v>1</v>
      </c>
      <c r="M310" s="496">
        <v>1369</v>
      </c>
      <c r="N310" s="492">
        <v>1</v>
      </c>
      <c r="O310" s="492">
        <v>1369</v>
      </c>
      <c r="P310" s="496"/>
      <c r="Q310" s="496"/>
      <c r="R310" s="510"/>
      <c r="S310" s="497"/>
    </row>
    <row r="311" spans="1:19" ht="14.4" customHeight="1" x14ac:dyDescent="0.3">
      <c r="A311" s="491" t="s">
        <v>1555</v>
      </c>
      <c r="B311" s="492" t="s">
        <v>1556</v>
      </c>
      <c r="C311" s="492" t="s">
        <v>470</v>
      </c>
      <c r="D311" s="492" t="s">
        <v>596</v>
      </c>
      <c r="E311" s="492" t="s">
        <v>1569</v>
      </c>
      <c r="F311" s="492" t="s">
        <v>1667</v>
      </c>
      <c r="G311" s="492" t="s">
        <v>1668</v>
      </c>
      <c r="H311" s="496"/>
      <c r="I311" s="496"/>
      <c r="J311" s="492"/>
      <c r="K311" s="492"/>
      <c r="L311" s="496"/>
      <c r="M311" s="496"/>
      <c r="N311" s="492"/>
      <c r="O311" s="492"/>
      <c r="P311" s="496">
        <v>2</v>
      </c>
      <c r="Q311" s="496">
        <v>3154</v>
      </c>
      <c r="R311" s="510"/>
      <c r="S311" s="497">
        <v>1577</v>
      </c>
    </row>
    <row r="312" spans="1:19" ht="14.4" customHeight="1" x14ac:dyDescent="0.3">
      <c r="A312" s="491" t="s">
        <v>1555</v>
      </c>
      <c r="B312" s="492" t="s">
        <v>1556</v>
      </c>
      <c r="C312" s="492" t="s">
        <v>470</v>
      </c>
      <c r="D312" s="492" t="s">
        <v>596</v>
      </c>
      <c r="E312" s="492" t="s">
        <v>1569</v>
      </c>
      <c r="F312" s="492" t="s">
        <v>1721</v>
      </c>
      <c r="G312" s="492" t="s">
        <v>1722</v>
      </c>
      <c r="H312" s="496"/>
      <c r="I312" s="496"/>
      <c r="J312" s="492"/>
      <c r="K312" s="492"/>
      <c r="L312" s="496"/>
      <c r="M312" s="496"/>
      <c r="N312" s="492"/>
      <c r="O312" s="492"/>
      <c r="P312" s="496">
        <v>1</v>
      </c>
      <c r="Q312" s="496">
        <v>589</v>
      </c>
      <c r="R312" s="510"/>
      <c r="S312" s="497">
        <v>589</v>
      </c>
    </row>
    <row r="313" spans="1:19" ht="14.4" customHeight="1" x14ac:dyDescent="0.3">
      <c r="A313" s="491" t="s">
        <v>1555</v>
      </c>
      <c r="B313" s="492" t="s">
        <v>1556</v>
      </c>
      <c r="C313" s="492" t="s">
        <v>470</v>
      </c>
      <c r="D313" s="492" t="s">
        <v>597</v>
      </c>
      <c r="E313" s="492" t="s">
        <v>1557</v>
      </c>
      <c r="F313" s="492" t="s">
        <v>1560</v>
      </c>
      <c r="G313" s="492" t="s">
        <v>1561</v>
      </c>
      <c r="H313" s="496"/>
      <c r="I313" s="496"/>
      <c r="J313" s="492"/>
      <c r="K313" s="492"/>
      <c r="L313" s="496"/>
      <c r="M313" s="496"/>
      <c r="N313" s="492"/>
      <c r="O313" s="492"/>
      <c r="P313" s="496">
        <v>2.4000000000000004</v>
      </c>
      <c r="Q313" s="496">
        <v>362.4</v>
      </c>
      <c r="R313" s="510"/>
      <c r="S313" s="497">
        <v>150.99999999999997</v>
      </c>
    </row>
    <row r="314" spans="1:19" ht="14.4" customHeight="1" x14ac:dyDescent="0.3">
      <c r="A314" s="491" t="s">
        <v>1555</v>
      </c>
      <c r="B314" s="492" t="s">
        <v>1556</v>
      </c>
      <c r="C314" s="492" t="s">
        <v>470</v>
      </c>
      <c r="D314" s="492" t="s">
        <v>597</v>
      </c>
      <c r="E314" s="492" t="s">
        <v>1557</v>
      </c>
      <c r="F314" s="492" t="s">
        <v>1562</v>
      </c>
      <c r="G314" s="492" t="s">
        <v>1563</v>
      </c>
      <c r="H314" s="496"/>
      <c r="I314" s="496"/>
      <c r="J314" s="492"/>
      <c r="K314" s="492"/>
      <c r="L314" s="496"/>
      <c r="M314" s="496"/>
      <c r="N314" s="492"/>
      <c r="O314" s="492"/>
      <c r="P314" s="496">
        <v>3.0999999999999996</v>
      </c>
      <c r="Q314" s="496">
        <v>786.04</v>
      </c>
      <c r="R314" s="510"/>
      <c r="S314" s="497">
        <v>253.56129032258067</v>
      </c>
    </row>
    <row r="315" spans="1:19" ht="14.4" customHeight="1" x14ac:dyDescent="0.3">
      <c r="A315" s="491" t="s">
        <v>1555</v>
      </c>
      <c r="B315" s="492" t="s">
        <v>1556</v>
      </c>
      <c r="C315" s="492" t="s">
        <v>470</v>
      </c>
      <c r="D315" s="492" t="s">
        <v>597</v>
      </c>
      <c r="E315" s="492" t="s">
        <v>1569</v>
      </c>
      <c r="F315" s="492" t="s">
        <v>1590</v>
      </c>
      <c r="G315" s="492" t="s">
        <v>1591</v>
      </c>
      <c r="H315" s="496"/>
      <c r="I315" s="496"/>
      <c r="J315" s="492"/>
      <c r="K315" s="492"/>
      <c r="L315" s="496"/>
      <c r="M315" s="496"/>
      <c r="N315" s="492"/>
      <c r="O315" s="492"/>
      <c r="P315" s="496">
        <v>27</v>
      </c>
      <c r="Q315" s="496">
        <v>3402</v>
      </c>
      <c r="R315" s="510"/>
      <c r="S315" s="497">
        <v>126</v>
      </c>
    </row>
    <row r="316" spans="1:19" ht="14.4" customHeight="1" x14ac:dyDescent="0.3">
      <c r="A316" s="491" t="s">
        <v>1555</v>
      </c>
      <c r="B316" s="492" t="s">
        <v>1556</v>
      </c>
      <c r="C316" s="492" t="s">
        <v>470</v>
      </c>
      <c r="D316" s="492" t="s">
        <v>597</v>
      </c>
      <c r="E316" s="492" t="s">
        <v>1569</v>
      </c>
      <c r="F316" s="492" t="s">
        <v>1594</v>
      </c>
      <c r="G316" s="492" t="s">
        <v>1595</v>
      </c>
      <c r="H316" s="496"/>
      <c r="I316" s="496"/>
      <c r="J316" s="492"/>
      <c r="K316" s="492"/>
      <c r="L316" s="496"/>
      <c r="M316" s="496"/>
      <c r="N316" s="492"/>
      <c r="O316" s="492"/>
      <c r="P316" s="496">
        <v>4</v>
      </c>
      <c r="Q316" s="496">
        <v>2004</v>
      </c>
      <c r="R316" s="510"/>
      <c r="S316" s="497">
        <v>501</v>
      </c>
    </row>
    <row r="317" spans="1:19" ht="14.4" customHeight="1" x14ac:dyDescent="0.3">
      <c r="A317" s="491" t="s">
        <v>1555</v>
      </c>
      <c r="B317" s="492" t="s">
        <v>1556</v>
      </c>
      <c r="C317" s="492" t="s">
        <v>470</v>
      </c>
      <c r="D317" s="492" t="s">
        <v>597</v>
      </c>
      <c r="E317" s="492" t="s">
        <v>1569</v>
      </c>
      <c r="F317" s="492" t="s">
        <v>1596</v>
      </c>
      <c r="G317" s="492" t="s">
        <v>1597</v>
      </c>
      <c r="H317" s="496"/>
      <c r="I317" s="496"/>
      <c r="J317" s="492"/>
      <c r="K317" s="492"/>
      <c r="L317" s="496"/>
      <c r="M317" s="496"/>
      <c r="N317" s="492"/>
      <c r="O317" s="492"/>
      <c r="P317" s="496">
        <v>26</v>
      </c>
      <c r="Q317" s="496">
        <v>17654</v>
      </c>
      <c r="R317" s="510"/>
      <c r="S317" s="497">
        <v>679</v>
      </c>
    </row>
    <row r="318" spans="1:19" ht="14.4" customHeight="1" x14ac:dyDescent="0.3">
      <c r="A318" s="491" t="s">
        <v>1555</v>
      </c>
      <c r="B318" s="492" t="s">
        <v>1556</v>
      </c>
      <c r="C318" s="492" t="s">
        <v>470</v>
      </c>
      <c r="D318" s="492" t="s">
        <v>597</v>
      </c>
      <c r="E318" s="492" t="s">
        <v>1569</v>
      </c>
      <c r="F318" s="492" t="s">
        <v>1598</v>
      </c>
      <c r="G318" s="492" t="s">
        <v>1599</v>
      </c>
      <c r="H318" s="496"/>
      <c r="I318" s="496"/>
      <c r="J318" s="492"/>
      <c r="K318" s="492"/>
      <c r="L318" s="496"/>
      <c r="M318" s="496"/>
      <c r="N318" s="492"/>
      <c r="O318" s="492"/>
      <c r="P318" s="496">
        <v>1</v>
      </c>
      <c r="Q318" s="496">
        <v>1032</v>
      </c>
      <c r="R318" s="510"/>
      <c r="S318" s="497">
        <v>1032</v>
      </c>
    </row>
    <row r="319" spans="1:19" ht="14.4" customHeight="1" x14ac:dyDescent="0.3">
      <c r="A319" s="491" t="s">
        <v>1555</v>
      </c>
      <c r="B319" s="492" t="s">
        <v>1556</v>
      </c>
      <c r="C319" s="492" t="s">
        <v>470</v>
      </c>
      <c r="D319" s="492" t="s">
        <v>597</v>
      </c>
      <c r="E319" s="492" t="s">
        <v>1569</v>
      </c>
      <c r="F319" s="492" t="s">
        <v>1604</v>
      </c>
      <c r="G319" s="492" t="s">
        <v>1605</v>
      </c>
      <c r="H319" s="496"/>
      <c r="I319" s="496"/>
      <c r="J319" s="492"/>
      <c r="K319" s="492"/>
      <c r="L319" s="496"/>
      <c r="M319" s="496"/>
      <c r="N319" s="492"/>
      <c r="O319" s="492"/>
      <c r="P319" s="496">
        <v>23</v>
      </c>
      <c r="Q319" s="496">
        <v>766.66000000000008</v>
      </c>
      <c r="R319" s="510"/>
      <c r="S319" s="497">
        <v>33.333043478260876</v>
      </c>
    </row>
    <row r="320" spans="1:19" ht="14.4" customHeight="1" x14ac:dyDescent="0.3">
      <c r="A320" s="491" t="s">
        <v>1555</v>
      </c>
      <c r="B320" s="492" t="s">
        <v>1556</v>
      </c>
      <c r="C320" s="492" t="s">
        <v>470</v>
      </c>
      <c r="D320" s="492" t="s">
        <v>597</v>
      </c>
      <c r="E320" s="492" t="s">
        <v>1569</v>
      </c>
      <c r="F320" s="492" t="s">
        <v>1610</v>
      </c>
      <c r="G320" s="492" t="s">
        <v>1611</v>
      </c>
      <c r="H320" s="496"/>
      <c r="I320" s="496"/>
      <c r="J320" s="492"/>
      <c r="K320" s="492"/>
      <c r="L320" s="496"/>
      <c r="M320" s="496"/>
      <c r="N320" s="492"/>
      <c r="O320" s="492"/>
      <c r="P320" s="496">
        <v>27</v>
      </c>
      <c r="Q320" s="496">
        <v>2322</v>
      </c>
      <c r="R320" s="510"/>
      <c r="S320" s="497">
        <v>86</v>
      </c>
    </row>
    <row r="321" spans="1:19" ht="14.4" customHeight="1" x14ac:dyDescent="0.3">
      <c r="A321" s="491" t="s">
        <v>1555</v>
      </c>
      <c r="B321" s="492" t="s">
        <v>1556</v>
      </c>
      <c r="C321" s="492" t="s">
        <v>470</v>
      </c>
      <c r="D321" s="492" t="s">
        <v>597</v>
      </c>
      <c r="E321" s="492" t="s">
        <v>1569</v>
      </c>
      <c r="F321" s="492" t="s">
        <v>1631</v>
      </c>
      <c r="G321" s="492" t="s">
        <v>1632</v>
      </c>
      <c r="H321" s="496"/>
      <c r="I321" s="496"/>
      <c r="J321" s="492"/>
      <c r="K321" s="492"/>
      <c r="L321" s="496"/>
      <c r="M321" s="496"/>
      <c r="N321" s="492"/>
      <c r="O321" s="492"/>
      <c r="P321" s="496">
        <v>2</v>
      </c>
      <c r="Q321" s="496">
        <v>2126</v>
      </c>
      <c r="R321" s="510"/>
      <c r="S321" s="497">
        <v>1063</v>
      </c>
    </row>
    <row r="322" spans="1:19" ht="14.4" customHeight="1" x14ac:dyDescent="0.3">
      <c r="A322" s="491" t="s">
        <v>1555</v>
      </c>
      <c r="B322" s="492" t="s">
        <v>1556</v>
      </c>
      <c r="C322" s="492" t="s">
        <v>470</v>
      </c>
      <c r="D322" s="492" t="s">
        <v>597</v>
      </c>
      <c r="E322" s="492" t="s">
        <v>1569</v>
      </c>
      <c r="F322" s="492" t="s">
        <v>1649</v>
      </c>
      <c r="G322" s="492" t="s">
        <v>1650</v>
      </c>
      <c r="H322" s="496"/>
      <c r="I322" s="496"/>
      <c r="J322" s="492"/>
      <c r="K322" s="492"/>
      <c r="L322" s="496"/>
      <c r="M322" s="496"/>
      <c r="N322" s="492"/>
      <c r="O322" s="492"/>
      <c r="P322" s="496">
        <v>1</v>
      </c>
      <c r="Q322" s="496">
        <v>505</v>
      </c>
      <c r="R322" s="510"/>
      <c r="S322" s="497">
        <v>505</v>
      </c>
    </row>
    <row r="323" spans="1:19" ht="14.4" customHeight="1" x14ac:dyDescent="0.3">
      <c r="A323" s="491" t="s">
        <v>1555</v>
      </c>
      <c r="B323" s="492" t="s">
        <v>1556</v>
      </c>
      <c r="C323" s="492" t="s">
        <v>470</v>
      </c>
      <c r="D323" s="492" t="s">
        <v>597</v>
      </c>
      <c r="E323" s="492" t="s">
        <v>1569</v>
      </c>
      <c r="F323" s="492" t="s">
        <v>1706</v>
      </c>
      <c r="G323" s="492" t="s">
        <v>1707</v>
      </c>
      <c r="H323" s="496"/>
      <c r="I323" s="496"/>
      <c r="J323" s="492"/>
      <c r="K323" s="492"/>
      <c r="L323" s="496"/>
      <c r="M323" s="496"/>
      <c r="N323" s="492"/>
      <c r="O323" s="492"/>
      <c r="P323" s="496">
        <v>1</v>
      </c>
      <c r="Q323" s="496">
        <v>1670</v>
      </c>
      <c r="R323" s="510"/>
      <c r="S323" s="497">
        <v>1670</v>
      </c>
    </row>
    <row r="324" spans="1:19" ht="14.4" customHeight="1" x14ac:dyDescent="0.3">
      <c r="A324" s="491" t="s">
        <v>1555</v>
      </c>
      <c r="B324" s="492" t="s">
        <v>1556</v>
      </c>
      <c r="C324" s="492" t="s">
        <v>470</v>
      </c>
      <c r="D324" s="492" t="s">
        <v>597</v>
      </c>
      <c r="E324" s="492" t="s">
        <v>1569</v>
      </c>
      <c r="F324" s="492" t="s">
        <v>1651</v>
      </c>
      <c r="G324" s="492" t="s">
        <v>1652</v>
      </c>
      <c r="H324" s="496"/>
      <c r="I324" s="496"/>
      <c r="J324" s="492"/>
      <c r="K324" s="492"/>
      <c r="L324" s="496"/>
      <c r="M324" s="496"/>
      <c r="N324" s="492"/>
      <c r="O324" s="492"/>
      <c r="P324" s="496">
        <v>1</v>
      </c>
      <c r="Q324" s="496">
        <v>120</v>
      </c>
      <c r="R324" s="510"/>
      <c r="S324" s="497">
        <v>120</v>
      </c>
    </row>
    <row r="325" spans="1:19" ht="14.4" customHeight="1" x14ac:dyDescent="0.3">
      <c r="A325" s="491" t="s">
        <v>1555</v>
      </c>
      <c r="B325" s="492" t="s">
        <v>1556</v>
      </c>
      <c r="C325" s="492" t="s">
        <v>470</v>
      </c>
      <c r="D325" s="492" t="s">
        <v>597</v>
      </c>
      <c r="E325" s="492" t="s">
        <v>1569</v>
      </c>
      <c r="F325" s="492" t="s">
        <v>1655</v>
      </c>
      <c r="G325" s="492" t="s">
        <v>1656</v>
      </c>
      <c r="H325" s="496"/>
      <c r="I325" s="496"/>
      <c r="J325" s="492"/>
      <c r="K325" s="492"/>
      <c r="L325" s="496"/>
      <c r="M325" s="496"/>
      <c r="N325" s="492"/>
      <c r="O325" s="492"/>
      <c r="P325" s="496">
        <v>3</v>
      </c>
      <c r="Q325" s="496">
        <v>930</v>
      </c>
      <c r="R325" s="510"/>
      <c r="S325" s="497">
        <v>310</v>
      </c>
    </row>
    <row r="326" spans="1:19" ht="14.4" customHeight="1" x14ac:dyDescent="0.3">
      <c r="A326" s="491" t="s">
        <v>1555</v>
      </c>
      <c r="B326" s="492" t="s">
        <v>1556</v>
      </c>
      <c r="C326" s="492" t="s">
        <v>470</v>
      </c>
      <c r="D326" s="492" t="s">
        <v>597</v>
      </c>
      <c r="E326" s="492" t="s">
        <v>1569</v>
      </c>
      <c r="F326" s="492" t="s">
        <v>1708</v>
      </c>
      <c r="G326" s="492" t="s">
        <v>1709</v>
      </c>
      <c r="H326" s="496"/>
      <c r="I326" s="496"/>
      <c r="J326" s="492"/>
      <c r="K326" s="492"/>
      <c r="L326" s="496"/>
      <c r="M326" s="496"/>
      <c r="N326" s="492"/>
      <c r="O326" s="492"/>
      <c r="P326" s="496">
        <v>1</v>
      </c>
      <c r="Q326" s="496">
        <v>3713</v>
      </c>
      <c r="R326" s="510"/>
      <c r="S326" s="497">
        <v>3713</v>
      </c>
    </row>
    <row r="327" spans="1:19" ht="14.4" customHeight="1" x14ac:dyDescent="0.3">
      <c r="A327" s="491" t="s">
        <v>1555</v>
      </c>
      <c r="B327" s="492" t="s">
        <v>1556</v>
      </c>
      <c r="C327" s="492" t="s">
        <v>470</v>
      </c>
      <c r="D327" s="492" t="s">
        <v>597</v>
      </c>
      <c r="E327" s="492" t="s">
        <v>1569</v>
      </c>
      <c r="F327" s="492" t="s">
        <v>1671</v>
      </c>
      <c r="G327" s="492" t="s">
        <v>1672</v>
      </c>
      <c r="H327" s="496"/>
      <c r="I327" s="496"/>
      <c r="J327" s="492"/>
      <c r="K327" s="492"/>
      <c r="L327" s="496"/>
      <c r="M327" s="496"/>
      <c r="N327" s="492"/>
      <c r="O327" s="492"/>
      <c r="P327" s="496">
        <v>2</v>
      </c>
      <c r="Q327" s="496">
        <v>1650</v>
      </c>
      <c r="R327" s="510"/>
      <c r="S327" s="497">
        <v>825</v>
      </c>
    </row>
    <row r="328" spans="1:19" ht="14.4" customHeight="1" x14ac:dyDescent="0.3">
      <c r="A328" s="491" t="s">
        <v>1555</v>
      </c>
      <c r="B328" s="492" t="s">
        <v>1556</v>
      </c>
      <c r="C328" s="492" t="s">
        <v>470</v>
      </c>
      <c r="D328" s="492" t="s">
        <v>1552</v>
      </c>
      <c r="E328" s="492" t="s">
        <v>1557</v>
      </c>
      <c r="F328" s="492" t="s">
        <v>1558</v>
      </c>
      <c r="G328" s="492" t="s">
        <v>1559</v>
      </c>
      <c r="H328" s="496">
        <v>3.6</v>
      </c>
      <c r="I328" s="496">
        <v>417.95999999999992</v>
      </c>
      <c r="J328" s="492">
        <v>17.999999999999996</v>
      </c>
      <c r="K328" s="492">
        <v>116.09999999999998</v>
      </c>
      <c r="L328" s="496">
        <v>0.2</v>
      </c>
      <c r="M328" s="496">
        <v>23.22</v>
      </c>
      <c r="N328" s="492">
        <v>1</v>
      </c>
      <c r="O328" s="492">
        <v>116.1</v>
      </c>
      <c r="P328" s="496"/>
      <c r="Q328" s="496"/>
      <c r="R328" s="510"/>
      <c r="S328" s="497"/>
    </row>
    <row r="329" spans="1:19" ht="14.4" customHeight="1" x14ac:dyDescent="0.3">
      <c r="A329" s="491" t="s">
        <v>1555</v>
      </c>
      <c r="B329" s="492" t="s">
        <v>1556</v>
      </c>
      <c r="C329" s="492" t="s">
        <v>470</v>
      </c>
      <c r="D329" s="492" t="s">
        <v>1552</v>
      </c>
      <c r="E329" s="492" t="s">
        <v>1557</v>
      </c>
      <c r="F329" s="492" t="s">
        <v>1560</v>
      </c>
      <c r="G329" s="492" t="s">
        <v>1561</v>
      </c>
      <c r="H329" s="496">
        <v>17.700000000000003</v>
      </c>
      <c r="I329" s="496">
        <v>2643.39</v>
      </c>
      <c r="J329" s="492">
        <v>3.5721969215800211</v>
      </c>
      <c r="K329" s="492">
        <v>149.34406779661015</v>
      </c>
      <c r="L329" s="496">
        <v>4.9000000000000004</v>
      </c>
      <c r="M329" s="496">
        <v>739.99</v>
      </c>
      <c r="N329" s="492">
        <v>1</v>
      </c>
      <c r="O329" s="492">
        <v>151.01836734693876</v>
      </c>
      <c r="P329" s="496"/>
      <c r="Q329" s="496"/>
      <c r="R329" s="510"/>
      <c r="S329" s="497"/>
    </row>
    <row r="330" spans="1:19" ht="14.4" customHeight="1" x14ac:dyDescent="0.3">
      <c r="A330" s="491" t="s">
        <v>1555</v>
      </c>
      <c r="B330" s="492" t="s">
        <v>1556</v>
      </c>
      <c r="C330" s="492" t="s">
        <v>470</v>
      </c>
      <c r="D330" s="492" t="s">
        <v>1552</v>
      </c>
      <c r="E330" s="492" t="s">
        <v>1557</v>
      </c>
      <c r="F330" s="492" t="s">
        <v>1562</v>
      </c>
      <c r="G330" s="492" t="s">
        <v>1563</v>
      </c>
      <c r="H330" s="496">
        <v>6</v>
      </c>
      <c r="I330" s="496">
        <v>1521.3</v>
      </c>
      <c r="J330" s="492">
        <v>5</v>
      </c>
      <c r="K330" s="492">
        <v>253.54999999999998</v>
      </c>
      <c r="L330" s="496">
        <v>1.2</v>
      </c>
      <c r="M330" s="496">
        <v>304.26</v>
      </c>
      <c r="N330" s="492">
        <v>1</v>
      </c>
      <c r="O330" s="492">
        <v>253.55</v>
      </c>
      <c r="P330" s="496"/>
      <c r="Q330" s="496"/>
      <c r="R330" s="510"/>
      <c r="S330" s="497"/>
    </row>
    <row r="331" spans="1:19" ht="14.4" customHeight="1" x14ac:dyDescent="0.3">
      <c r="A331" s="491" t="s">
        <v>1555</v>
      </c>
      <c r="B331" s="492" t="s">
        <v>1556</v>
      </c>
      <c r="C331" s="492" t="s">
        <v>470</v>
      </c>
      <c r="D331" s="492" t="s">
        <v>1552</v>
      </c>
      <c r="E331" s="492" t="s">
        <v>1557</v>
      </c>
      <c r="F331" s="492" t="s">
        <v>1679</v>
      </c>
      <c r="G331" s="492" t="s">
        <v>504</v>
      </c>
      <c r="H331" s="496">
        <v>0.2</v>
      </c>
      <c r="I331" s="496">
        <v>6.76</v>
      </c>
      <c r="J331" s="492"/>
      <c r="K331" s="492">
        <v>33.799999999999997</v>
      </c>
      <c r="L331" s="496"/>
      <c r="M331" s="496"/>
      <c r="N331" s="492"/>
      <c r="O331" s="492"/>
      <c r="P331" s="496"/>
      <c r="Q331" s="496"/>
      <c r="R331" s="510"/>
      <c r="S331" s="497"/>
    </row>
    <row r="332" spans="1:19" ht="14.4" customHeight="1" x14ac:dyDescent="0.3">
      <c r="A332" s="491" t="s">
        <v>1555</v>
      </c>
      <c r="B332" s="492" t="s">
        <v>1556</v>
      </c>
      <c r="C332" s="492" t="s">
        <v>470</v>
      </c>
      <c r="D332" s="492" t="s">
        <v>1552</v>
      </c>
      <c r="E332" s="492" t="s">
        <v>1569</v>
      </c>
      <c r="F332" s="492" t="s">
        <v>1572</v>
      </c>
      <c r="G332" s="492" t="s">
        <v>1573</v>
      </c>
      <c r="H332" s="496">
        <v>2</v>
      </c>
      <c r="I332" s="496">
        <v>162</v>
      </c>
      <c r="J332" s="492">
        <v>0.97590361445783136</v>
      </c>
      <c r="K332" s="492">
        <v>81</v>
      </c>
      <c r="L332" s="496">
        <v>2</v>
      </c>
      <c r="M332" s="496">
        <v>166</v>
      </c>
      <c r="N332" s="492">
        <v>1</v>
      </c>
      <c r="O332" s="492">
        <v>83</v>
      </c>
      <c r="P332" s="496"/>
      <c r="Q332" s="496"/>
      <c r="R332" s="510"/>
      <c r="S332" s="497"/>
    </row>
    <row r="333" spans="1:19" ht="14.4" customHeight="1" x14ac:dyDescent="0.3">
      <c r="A333" s="491" t="s">
        <v>1555</v>
      </c>
      <c r="B333" s="492" t="s">
        <v>1556</v>
      </c>
      <c r="C333" s="492" t="s">
        <v>470</v>
      </c>
      <c r="D333" s="492" t="s">
        <v>1552</v>
      </c>
      <c r="E333" s="492" t="s">
        <v>1569</v>
      </c>
      <c r="F333" s="492" t="s">
        <v>1578</v>
      </c>
      <c r="G333" s="492" t="s">
        <v>1579</v>
      </c>
      <c r="H333" s="496">
        <v>6</v>
      </c>
      <c r="I333" s="496">
        <v>210</v>
      </c>
      <c r="J333" s="492"/>
      <c r="K333" s="492">
        <v>35</v>
      </c>
      <c r="L333" s="496"/>
      <c r="M333" s="496"/>
      <c r="N333" s="492"/>
      <c r="O333" s="492"/>
      <c r="P333" s="496"/>
      <c r="Q333" s="496"/>
      <c r="R333" s="510"/>
      <c r="S333" s="497"/>
    </row>
    <row r="334" spans="1:19" ht="14.4" customHeight="1" x14ac:dyDescent="0.3">
      <c r="A334" s="491" t="s">
        <v>1555</v>
      </c>
      <c r="B334" s="492" t="s">
        <v>1556</v>
      </c>
      <c r="C334" s="492" t="s">
        <v>470</v>
      </c>
      <c r="D334" s="492" t="s">
        <v>1552</v>
      </c>
      <c r="E334" s="492" t="s">
        <v>1569</v>
      </c>
      <c r="F334" s="492" t="s">
        <v>1590</v>
      </c>
      <c r="G334" s="492" t="s">
        <v>1591</v>
      </c>
      <c r="H334" s="496">
        <v>134</v>
      </c>
      <c r="I334" s="496">
        <v>15812</v>
      </c>
      <c r="J334" s="492">
        <v>2.852092352092352</v>
      </c>
      <c r="K334" s="492">
        <v>118</v>
      </c>
      <c r="L334" s="496">
        <v>44</v>
      </c>
      <c r="M334" s="496">
        <v>5544</v>
      </c>
      <c r="N334" s="492">
        <v>1</v>
      </c>
      <c r="O334" s="492">
        <v>126</v>
      </c>
      <c r="P334" s="496"/>
      <c r="Q334" s="496"/>
      <c r="R334" s="510"/>
      <c r="S334" s="497"/>
    </row>
    <row r="335" spans="1:19" ht="14.4" customHeight="1" x14ac:dyDescent="0.3">
      <c r="A335" s="491" t="s">
        <v>1555</v>
      </c>
      <c r="B335" s="492" t="s">
        <v>1556</v>
      </c>
      <c r="C335" s="492" t="s">
        <v>470</v>
      </c>
      <c r="D335" s="492" t="s">
        <v>1552</v>
      </c>
      <c r="E335" s="492" t="s">
        <v>1569</v>
      </c>
      <c r="F335" s="492" t="s">
        <v>1592</v>
      </c>
      <c r="G335" s="492" t="s">
        <v>1593</v>
      </c>
      <c r="H335" s="496">
        <v>1</v>
      </c>
      <c r="I335" s="496">
        <v>532</v>
      </c>
      <c r="J335" s="492"/>
      <c r="K335" s="492">
        <v>532</v>
      </c>
      <c r="L335" s="496"/>
      <c r="M335" s="496"/>
      <c r="N335" s="492"/>
      <c r="O335" s="492"/>
      <c r="P335" s="496"/>
      <c r="Q335" s="496"/>
      <c r="R335" s="510"/>
      <c r="S335" s="497"/>
    </row>
    <row r="336" spans="1:19" ht="14.4" customHeight="1" x14ac:dyDescent="0.3">
      <c r="A336" s="491" t="s">
        <v>1555</v>
      </c>
      <c r="B336" s="492" t="s">
        <v>1556</v>
      </c>
      <c r="C336" s="492" t="s">
        <v>470</v>
      </c>
      <c r="D336" s="492" t="s">
        <v>1552</v>
      </c>
      <c r="E336" s="492" t="s">
        <v>1569</v>
      </c>
      <c r="F336" s="492" t="s">
        <v>1680</v>
      </c>
      <c r="G336" s="492" t="s">
        <v>1681</v>
      </c>
      <c r="H336" s="496">
        <v>2</v>
      </c>
      <c r="I336" s="496">
        <v>2990</v>
      </c>
      <c r="J336" s="492"/>
      <c r="K336" s="492">
        <v>1495</v>
      </c>
      <c r="L336" s="496"/>
      <c r="M336" s="496"/>
      <c r="N336" s="492"/>
      <c r="O336" s="492"/>
      <c r="P336" s="496"/>
      <c r="Q336" s="496"/>
      <c r="R336" s="510"/>
      <c r="S336" s="497"/>
    </row>
    <row r="337" spans="1:19" ht="14.4" customHeight="1" x14ac:dyDescent="0.3">
      <c r="A337" s="491" t="s">
        <v>1555</v>
      </c>
      <c r="B337" s="492" t="s">
        <v>1556</v>
      </c>
      <c r="C337" s="492" t="s">
        <v>470</v>
      </c>
      <c r="D337" s="492" t="s">
        <v>1552</v>
      </c>
      <c r="E337" s="492" t="s">
        <v>1569</v>
      </c>
      <c r="F337" s="492" t="s">
        <v>1594</v>
      </c>
      <c r="G337" s="492" t="s">
        <v>1595</v>
      </c>
      <c r="H337" s="496">
        <v>70</v>
      </c>
      <c r="I337" s="496">
        <v>34020</v>
      </c>
      <c r="J337" s="492">
        <v>2.1262500000000002</v>
      </c>
      <c r="K337" s="492">
        <v>486</v>
      </c>
      <c r="L337" s="496">
        <v>32</v>
      </c>
      <c r="M337" s="496">
        <v>16000</v>
      </c>
      <c r="N337" s="492">
        <v>1</v>
      </c>
      <c r="O337" s="492">
        <v>500</v>
      </c>
      <c r="P337" s="496"/>
      <c r="Q337" s="496"/>
      <c r="R337" s="510"/>
      <c r="S337" s="497"/>
    </row>
    <row r="338" spans="1:19" ht="14.4" customHeight="1" x14ac:dyDescent="0.3">
      <c r="A338" s="491" t="s">
        <v>1555</v>
      </c>
      <c r="B338" s="492" t="s">
        <v>1556</v>
      </c>
      <c r="C338" s="492" t="s">
        <v>470</v>
      </c>
      <c r="D338" s="492" t="s">
        <v>1552</v>
      </c>
      <c r="E338" s="492" t="s">
        <v>1569</v>
      </c>
      <c r="F338" s="492" t="s">
        <v>1596</v>
      </c>
      <c r="G338" s="492" t="s">
        <v>1597</v>
      </c>
      <c r="H338" s="496">
        <v>54</v>
      </c>
      <c r="I338" s="496">
        <v>35964</v>
      </c>
      <c r="J338" s="492">
        <v>10.593225331369661</v>
      </c>
      <c r="K338" s="492">
        <v>666</v>
      </c>
      <c r="L338" s="496">
        <v>5</v>
      </c>
      <c r="M338" s="496">
        <v>3395</v>
      </c>
      <c r="N338" s="492">
        <v>1</v>
      </c>
      <c r="O338" s="492">
        <v>679</v>
      </c>
      <c r="P338" s="496"/>
      <c r="Q338" s="496"/>
      <c r="R338" s="510"/>
      <c r="S338" s="497"/>
    </row>
    <row r="339" spans="1:19" ht="14.4" customHeight="1" x14ac:dyDescent="0.3">
      <c r="A339" s="491" t="s">
        <v>1555</v>
      </c>
      <c r="B339" s="492" t="s">
        <v>1556</v>
      </c>
      <c r="C339" s="492" t="s">
        <v>470</v>
      </c>
      <c r="D339" s="492" t="s">
        <v>1552</v>
      </c>
      <c r="E339" s="492" t="s">
        <v>1569</v>
      </c>
      <c r="F339" s="492" t="s">
        <v>1598</v>
      </c>
      <c r="G339" s="492" t="s">
        <v>1599</v>
      </c>
      <c r="H339" s="496">
        <v>39</v>
      </c>
      <c r="I339" s="496">
        <v>39468</v>
      </c>
      <c r="J339" s="492">
        <v>1.7400581959262851</v>
      </c>
      <c r="K339" s="492">
        <v>1012</v>
      </c>
      <c r="L339" s="496">
        <v>22</v>
      </c>
      <c r="M339" s="496">
        <v>22682</v>
      </c>
      <c r="N339" s="492">
        <v>1</v>
      </c>
      <c r="O339" s="492">
        <v>1031</v>
      </c>
      <c r="P339" s="496"/>
      <c r="Q339" s="496"/>
      <c r="R339" s="510"/>
      <c r="S339" s="497"/>
    </row>
    <row r="340" spans="1:19" ht="14.4" customHeight="1" x14ac:dyDescent="0.3">
      <c r="A340" s="491" t="s">
        <v>1555</v>
      </c>
      <c r="B340" s="492" t="s">
        <v>1556</v>
      </c>
      <c r="C340" s="492" t="s">
        <v>470</v>
      </c>
      <c r="D340" s="492" t="s">
        <v>1552</v>
      </c>
      <c r="E340" s="492" t="s">
        <v>1569</v>
      </c>
      <c r="F340" s="492" t="s">
        <v>1682</v>
      </c>
      <c r="G340" s="492" t="s">
        <v>1683</v>
      </c>
      <c r="H340" s="496">
        <v>6</v>
      </c>
      <c r="I340" s="496">
        <v>12102</v>
      </c>
      <c r="J340" s="492">
        <v>2.8841754051477597</v>
      </c>
      <c r="K340" s="492">
        <v>2017</v>
      </c>
      <c r="L340" s="496">
        <v>2</v>
      </c>
      <c r="M340" s="496">
        <v>4196</v>
      </c>
      <c r="N340" s="492">
        <v>1</v>
      </c>
      <c r="O340" s="492">
        <v>2098</v>
      </c>
      <c r="P340" s="496"/>
      <c r="Q340" s="496"/>
      <c r="R340" s="510"/>
      <c r="S340" s="497"/>
    </row>
    <row r="341" spans="1:19" ht="14.4" customHeight="1" x14ac:dyDescent="0.3">
      <c r="A341" s="491" t="s">
        <v>1555</v>
      </c>
      <c r="B341" s="492" t="s">
        <v>1556</v>
      </c>
      <c r="C341" s="492" t="s">
        <v>470</v>
      </c>
      <c r="D341" s="492" t="s">
        <v>1552</v>
      </c>
      <c r="E341" s="492" t="s">
        <v>1569</v>
      </c>
      <c r="F341" s="492" t="s">
        <v>1684</v>
      </c>
      <c r="G341" s="492" t="s">
        <v>1685</v>
      </c>
      <c r="H341" s="496">
        <v>1</v>
      </c>
      <c r="I341" s="496">
        <v>1235</v>
      </c>
      <c r="J341" s="492"/>
      <c r="K341" s="492">
        <v>1235</v>
      </c>
      <c r="L341" s="496"/>
      <c r="M341" s="496"/>
      <c r="N341" s="492"/>
      <c r="O341" s="492"/>
      <c r="P341" s="496"/>
      <c r="Q341" s="496"/>
      <c r="R341" s="510"/>
      <c r="S341" s="497"/>
    </row>
    <row r="342" spans="1:19" ht="14.4" customHeight="1" x14ac:dyDescent="0.3">
      <c r="A342" s="491" t="s">
        <v>1555</v>
      </c>
      <c r="B342" s="492" t="s">
        <v>1556</v>
      </c>
      <c r="C342" s="492" t="s">
        <v>470</v>
      </c>
      <c r="D342" s="492" t="s">
        <v>1552</v>
      </c>
      <c r="E342" s="492" t="s">
        <v>1569</v>
      </c>
      <c r="F342" s="492" t="s">
        <v>1688</v>
      </c>
      <c r="G342" s="492" t="s">
        <v>1689</v>
      </c>
      <c r="H342" s="496">
        <v>1</v>
      </c>
      <c r="I342" s="496">
        <v>825</v>
      </c>
      <c r="J342" s="492"/>
      <c r="K342" s="492">
        <v>825</v>
      </c>
      <c r="L342" s="496"/>
      <c r="M342" s="496"/>
      <c r="N342" s="492"/>
      <c r="O342" s="492"/>
      <c r="P342" s="496"/>
      <c r="Q342" s="496"/>
      <c r="R342" s="510"/>
      <c r="S342" s="497"/>
    </row>
    <row r="343" spans="1:19" ht="14.4" customHeight="1" x14ac:dyDescent="0.3">
      <c r="A343" s="491" t="s">
        <v>1555</v>
      </c>
      <c r="B343" s="492" t="s">
        <v>1556</v>
      </c>
      <c r="C343" s="492" t="s">
        <v>470</v>
      </c>
      <c r="D343" s="492" t="s">
        <v>1552</v>
      </c>
      <c r="E343" s="492" t="s">
        <v>1569</v>
      </c>
      <c r="F343" s="492" t="s">
        <v>1690</v>
      </c>
      <c r="G343" s="492" t="s">
        <v>1691</v>
      </c>
      <c r="H343" s="496">
        <v>2</v>
      </c>
      <c r="I343" s="496">
        <v>3274</v>
      </c>
      <c r="J343" s="492"/>
      <c r="K343" s="492">
        <v>1637</v>
      </c>
      <c r="L343" s="496"/>
      <c r="M343" s="496"/>
      <c r="N343" s="492"/>
      <c r="O343" s="492"/>
      <c r="P343" s="496"/>
      <c r="Q343" s="496"/>
      <c r="R343" s="510"/>
      <c r="S343" s="497"/>
    </row>
    <row r="344" spans="1:19" ht="14.4" customHeight="1" x14ac:dyDescent="0.3">
      <c r="A344" s="491" t="s">
        <v>1555</v>
      </c>
      <c r="B344" s="492" t="s">
        <v>1556</v>
      </c>
      <c r="C344" s="492" t="s">
        <v>470</v>
      </c>
      <c r="D344" s="492" t="s">
        <v>1552</v>
      </c>
      <c r="E344" s="492" t="s">
        <v>1569</v>
      </c>
      <c r="F344" s="492" t="s">
        <v>1692</v>
      </c>
      <c r="G344" s="492" t="s">
        <v>1693</v>
      </c>
      <c r="H344" s="496">
        <v>3</v>
      </c>
      <c r="I344" s="496">
        <v>4020</v>
      </c>
      <c r="J344" s="492"/>
      <c r="K344" s="492">
        <v>1340</v>
      </c>
      <c r="L344" s="496"/>
      <c r="M344" s="496"/>
      <c r="N344" s="492"/>
      <c r="O344" s="492"/>
      <c r="P344" s="496"/>
      <c r="Q344" s="496"/>
      <c r="R344" s="510"/>
      <c r="S344" s="497"/>
    </row>
    <row r="345" spans="1:19" ht="14.4" customHeight="1" x14ac:dyDescent="0.3">
      <c r="A345" s="491" t="s">
        <v>1555</v>
      </c>
      <c r="B345" s="492" t="s">
        <v>1556</v>
      </c>
      <c r="C345" s="492" t="s">
        <v>470</v>
      </c>
      <c r="D345" s="492" t="s">
        <v>1552</v>
      </c>
      <c r="E345" s="492" t="s">
        <v>1569</v>
      </c>
      <c r="F345" s="492" t="s">
        <v>1604</v>
      </c>
      <c r="G345" s="492" t="s">
        <v>1605</v>
      </c>
      <c r="H345" s="496"/>
      <c r="I345" s="496"/>
      <c r="J345" s="492"/>
      <c r="K345" s="492"/>
      <c r="L345" s="496">
        <v>41</v>
      </c>
      <c r="M345" s="496">
        <v>1366.67</v>
      </c>
      <c r="N345" s="492">
        <v>1</v>
      </c>
      <c r="O345" s="492">
        <v>33.333414634146344</v>
      </c>
      <c r="P345" s="496"/>
      <c r="Q345" s="496"/>
      <c r="R345" s="510"/>
      <c r="S345" s="497"/>
    </row>
    <row r="346" spans="1:19" ht="14.4" customHeight="1" x14ac:dyDescent="0.3">
      <c r="A346" s="491" t="s">
        <v>1555</v>
      </c>
      <c r="B346" s="492" t="s">
        <v>1556</v>
      </c>
      <c r="C346" s="492" t="s">
        <v>470</v>
      </c>
      <c r="D346" s="492" t="s">
        <v>1552</v>
      </c>
      <c r="E346" s="492" t="s">
        <v>1569</v>
      </c>
      <c r="F346" s="492" t="s">
        <v>1610</v>
      </c>
      <c r="G346" s="492" t="s">
        <v>1611</v>
      </c>
      <c r="H346" s="496">
        <v>135</v>
      </c>
      <c r="I346" s="496">
        <v>11070</v>
      </c>
      <c r="J346" s="492">
        <v>3.0647840531561461</v>
      </c>
      <c r="K346" s="492">
        <v>82</v>
      </c>
      <c r="L346" s="496">
        <v>42</v>
      </c>
      <c r="M346" s="496">
        <v>3612</v>
      </c>
      <c r="N346" s="492">
        <v>1</v>
      </c>
      <c r="O346" s="492">
        <v>86</v>
      </c>
      <c r="P346" s="496"/>
      <c r="Q346" s="496"/>
      <c r="R346" s="510"/>
      <c r="S346" s="497"/>
    </row>
    <row r="347" spans="1:19" ht="14.4" customHeight="1" x14ac:dyDescent="0.3">
      <c r="A347" s="491" t="s">
        <v>1555</v>
      </c>
      <c r="B347" s="492" t="s">
        <v>1556</v>
      </c>
      <c r="C347" s="492" t="s">
        <v>470</v>
      </c>
      <c r="D347" s="492" t="s">
        <v>1552</v>
      </c>
      <c r="E347" s="492" t="s">
        <v>1569</v>
      </c>
      <c r="F347" s="492" t="s">
        <v>1622</v>
      </c>
      <c r="G347" s="492" t="s">
        <v>1593</v>
      </c>
      <c r="H347" s="496">
        <v>1</v>
      </c>
      <c r="I347" s="496">
        <v>675</v>
      </c>
      <c r="J347" s="492"/>
      <c r="K347" s="492">
        <v>675</v>
      </c>
      <c r="L347" s="496"/>
      <c r="M347" s="496"/>
      <c r="N347" s="492"/>
      <c r="O347" s="492"/>
      <c r="P347" s="496"/>
      <c r="Q347" s="496"/>
      <c r="R347" s="510"/>
      <c r="S347" s="497"/>
    </row>
    <row r="348" spans="1:19" ht="14.4" customHeight="1" x14ac:dyDescent="0.3">
      <c r="A348" s="491" t="s">
        <v>1555</v>
      </c>
      <c r="B348" s="492" t="s">
        <v>1556</v>
      </c>
      <c r="C348" s="492" t="s">
        <v>470</v>
      </c>
      <c r="D348" s="492" t="s">
        <v>1552</v>
      </c>
      <c r="E348" s="492" t="s">
        <v>1569</v>
      </c>
      <c r="F348" s="492" t="s">
        <v>1623</v>
      </c>
      <c r="G348" s="492" t="s">
        <v>1624</v>
      </c>
      <c r="H348" s="496">
        <v>1</v>
      </c>
      <c r="I348" s="496">
        <v>158</v>
      </c>
      <c r="J348" s="492"/>
      <c r="K348" s="492">
        <v>158</v>
      </c>
      <c r="L348" s="496"/>
      <c r="M348" s="496"/>
      <c r="N348" s="492"/>
      <c r="O348" s="492"/>
      <c r="P348" s="496"/>
      <c r="Q348" s="496"/>
      <c r="R348" s="510"/>
      <c r="S348" s="497"/>
    </row>
    <row r="349" spans="1:19" ht="14.4" customHeight="1" x14ac:dyDescent="0.3">
      <c r="A349" s="491" t="s">
        <v>1555</v>
      </c>
      <c r="B349" s="492" t="s">
        <v>1556</v>
      </c>
      <c r="C349" s="492" t="s">
        <v>470</v>
      </c>
      <c r="D349" s="492" t="s">
        <v>1552</v>
      </c>
      <c r="E349" s="492" t="s">
        <v>1569</v>
      </c>
      <c r="F349" s="492" t="s">
        <v>1629</v>
      </c>
      <c r="G349" s="492" t="s">
        <v>1630</v>
      </c>
      <c r="H349" s="496">
        <v>1</v>
      </c>
      <c r="I349" s="496">
        <v>704</v>
      </c>
      <c r="J349" s="492"/>
      <c r="K349" s="492">
        <v>704</v>
      </c>
      <c r="L349" s="496"/>
      <c r="M349" s="496"/>
      <c r="N349" s="492"/>
      <c r="O349" s="492"/>
      <c r="P349" s="496"/>
      <c r="Q349" s="496"/>
      <c r="R349" s="510"/>
      <c r="S349" s="497"/>
    </row>
    <row r="350" spans="1:19" ht="14.4" customHeight="1" x14ac:dyDescent="0.3">
      <c r="A350" s="491" t="s">
        <v>1555</v>
      </c>
      <c r="B350" s="492" t="s">
        <v>1556</v>
      </c>
      <c r="C350" s="492" t="s">
        <v>470</v>
      </c>
      <c r="D350" s="492" t="s">
        <v>1552</v>
      </c>
      <c r="E350" s="492" t="s">
        <v>1569</v>
      </c>
      <c r="F350" s="492" t="s">
        <v>1631</v>
      </c>
      <c r="G350" s="492" t="s">
        <v>1632</v>
      </c>
      <c r="H350" s="496">
        <v>12</v>
      </c>
      <c r="I350" s="496">
        <v>12600</v>
      </c>
      <c r="J350" s="492">
        <v>3.9510818438381938</v>
      </c>
      <c r="K350" s="492">
        <v>1050</v>
      </c>
      <c r="L350" s="496">
        <v>3</v>
      </c>
      <c r="M350" s="496">
        <v>3189</v>
      </c>
      <c r="N350" s="492">
        <v>1</v>
      </c>
      <c r="O350" s="492">
        <v>1063</v>
      </c>
      <c r="P350" s="496"/>
      <c r="Q350" s="496"/>
      <c r="R350" s="510"/>
      <c r="S350" s="497"/>
    </row>
    <row r="351" spans="1:19" ht="14.4" customHeight="1" x14ac:dyDescent="0.3">
      <c r="A351" s="491" t="s">
        <v>1555</v>
      </c>
      <c r="B351" s="492" t="s">
        <v>1556</v>
      </c>
      <c r="C351" s="492" t="s">
        <v>470</v>
      </c>
      <c r="D351" s="492" t="s">
        <v>1552</v>
      </c>
      <c r="E351" s="492" t="s">
        <v>1569</v>
      </c>
      <c r="F351" s="492" t="s">
        <v>1637</v>
      </c>
      <c r="G351" s="492" t="s">
        <v>1638</v>
      </c>
      <c r="H351" s="496">
        <v>5</v>
      </c>
      <c r="I351" s="496">
        <v>3455</v>
      </c>
      <c r="J351" s="492">
        <v>1.6084729981378025</v>
      </c>
      <c r="K351" s="492">
        <v>691</v>
      </c>
      <c r="L351" s="496">
        <v>3</v>
      </c>
      <c r="M351" s="496">
        <v>2148</v>
      </c>
      <c r="N351" s="492">
        <v>1</v>
      </c>
      <c r="O351" s="492">
        <v>716</v>
      </c>
      <c r="P351" s="496"/>
      <c r="Q351" s="496"/>
      <c r="R351" s="510"/>
      <c r="S351" s="497"/>
    </row>
    <row r="352" spans="1:19" ht="14.4" customHeight="1" x14ac:dyDescent="0.3">
      <c r="A352" s="491" t="s">
        <v>1555</v>
      </c>
      <c r="B352" s="492" t="s">
        <v>1556</v>
      </c>
      <c r="C352" s="492" t="s">
        <v>470</v>
      </c>
      <c r="D352" s="492" t="s">
        <v>1552</v>
      </c>
      <c r="E352" s="492" t="s">
        <v>1569</v>
      </c>
      <c r="F352" s="492" t="s">
        <v>1649</v>
      </c>
      <c r="G352" s="492" t="s">
        <v>1650</v>
      </c>
      <c r="H352" s="496">
        <v>1</v>
      </c>
      <c r="I352" s="496">
        <v>628</v>
      </c>
      <c r="J352" s="492"/>
      <c r="K352" s="492">
        <v>628</v>
      </c>
      <c r="L352" s="496"/>
      <c r="M352" s="496"/>
      <c r="N352" s="492"/>
      <c r="O352" s="492"/>
      <c r="P352" s="496"/>
      <c r="Q352" s="496"/>
      <c r="R352" s="510"/>
      <c r="S352" s="497"/>
    </row>
    <row r="353" spans="1:19" ht="14.4" customHeight="1" x14ac:dyDescent="0.3">
      <c r="A353" s="491" t="s">
        <v>1555</v>
      </c>
      <c r="B353" s="492" t="s">
        <v>1556</v>
      </c>
      <c r="C353" s="492" t="s">
        <v>470</v>
      </c>
      <c r="D353" s="492" t="s">
        <v>1552</v>
      </c>
      <c r="E353" s="492" t="s">
        <v>1569</v>
      </c>
      <c r="F353" s="492" t="s">
        <v>1706</v>
      </c>
      <c r="G353" s="492" t="s">
        <v>1707</v>
      </c>
      <c r="H353" s="496">
        <v>3</v>
      </c>
      <c r="I353" s="496">
        <v>4794</v>
      </c>
      <c r="J353" s="492"/>
      <c r="K353" s="492">
        <v>1598</v>
      </c>
      <c r="L353" s="496"/>
      <c r="M353" s="496"/>
      <c r="N353" s="492"/>
      <c r="O353" s="492"/>
      <c r="P353" s="496"/>
      <c r="Q353" s="496"/>
      <c r="R353" s="510"/>
      <c r="S353" s="497"/>
    </row>
    <row r="354" spans="1:19" ht="14.4" customHeight="1" x14ac:dyDescent="0.3">
      <c r="A354" s="491" t="s">
        <v>1555</v>
      </c>
      <c r="B354" s="492" t="s">
        <v>1556</v>
      </c>
      <c r="C354" s="492" t="s">
        <v>470</v>
      </c>
      <c r="D354" s="492" t="s">
        <v>1552</v>
      </c>
      <c r="E354" s="492" t="s">
        <v>1569</v>
      </c>
      <c r="F354" s="492" t="s">
        <v>1651</v>
      </c>
      <c r="G354" s="492" t="s">
        <v>1652</v>
      </c>
      <c r="H354" s="496"/>
      <c r="I354" s="496"/>
      <c r="J354" s="492"/>
      <c r="K354" s="492"/>
      <c r="L354" s="496">
        <v>1</v>
      </c>
      <c r="M354" s="496">
        <v>120</v>
      </c>
      <c r="N354" s="492">
        <v>1</v>
      </c>
      <c r="O354" s="492">
        <v>120</v>
      </c>
      <c r="P354" s="496"/>
      <c r="Q354" s="496"/>
      <c r="R354" s="510"/>
      <c r="S354" s="497"/>
    </row>
    <row r="355" spans="1:19" ht="14.4" customHeight="1" x14ac:dyDescent="0.3">
      <c r="A355" s="491" t="s">
        <v>1555</v>
      </c>
      <c r="B355" s="492" t="s">
        <v>1556</v>
      </c>
      <c r="C355" s="492" t="s">
        <v>470</v>
      </c>
      <c r="D355" s="492" t="s">
        <v>1552</v>
      </c>
      <c r="E355" s="492" t="s">
        <v>1569</v>
      </c>
      <c r="F355" s="492" t="s">
        <v>1655</v>
      </c>
      <c r="G355" s="492" t="s">
        <v>1656</v>
      </c>
      <c r="H355" s="496">
        <v>20</v>
      </c>
      <c r="I355" s="496">
        <v>4860</v>
      </c>
      <c r="J355" s="492">
        <v>3.2793522267206479</v>
      </c>
      <c r="K355" s="492">
        <v>243</v>
      </c>
      <c r="L355" s="496">
        <v>6</v>
      </c>
      <c r="M355" s="496">
        <v>1482</v>
      </c>
      <c r="N355" s="492">
        <v>1</v>
      </c>
      <c r="O355" s="492">
        <v>247</v>
      </c>
      <c r="P355" s="496"/>
      <c r="Q355" s="496"/>
      <c r="R355" s="510"/>
      <c r="S355" s="497"/>
    </row>
    <row r="356" spans="1:19" ht="14.4" customHeight="1" x14ac:dyDescent="0.3">
      <c r="A356" s="491" t="s">
        <v>1555</v>
      </c>
      <c r="B356" s="492" t="s">
        <v>1556</v>
      </c>
      <c r="C356" s="492" t="s">
        <v>470</v>
      </c>
      <c r="D356" s="492" t="s">
        <v>1552</v>
      </c>
      <c r="E356" s="492" t="s">
        <v>1569</v>
      </c>
      <c r="F356" s="492" t="s">
        <v>1708</v>
      </c>
      <c r="G356" s="492" t="s">
        <v>1709</v>
      </c>
      <c r="H356" s="496">
        <v>1</v>
      </c>
      <c r="I356" s="496">
        <v>3535</v>
      </c>
      <c r="J356" s="492"/>
      <c r="K356" s="492">
        <v>3535</v>
      </c>
      <c r="L356" s="496"/>
      <c r="M356" s="496"/>
      <c r="N356" s="492"/>
      <c r="O356" s="492"/>
      <c r="P356" s="496"/>
      <c r="Q356" s="496"/>
      <c r="R356" s="510"/>
      <c r="S356" s="497"/>
    </row>
    <row r="357" spans="1:19" ht="14.4" customHeight="1" x14ac:dyDescent="0.3">
      <c r="A357" s="491" t="s">
        <v>1555</v>
      </c>
      <c r="B357" s="492" t="s">
        <v>1556</v>
      </c>
      <c r="C357" s="492" t="s">
        <v>470</v>
      </c>
      <c r="D357" s="492" t="s">
        <v>1552</v>
      </c>
      <c r="E357" s="492" t="s">
        <v>1569</v>
      </c>
      <c r="F357" s="492" t="s">
        <v>1657</v>
      </c>
      <c r="G357" s="492" t="s">
        <v>1658</v>
      </c>
      <c r="H357" s="496"/>
      <c r="I357" s="496"/>
      <c r="J357" s="492"/>
      <c r="K357" s="492"/>
      <c r="L357" s="496">
        <v>1</v>
      </c>
      <c r="M357" s="496">
        <v>1734</v>
      </c>
      <c r="N357" s="492">
        <v>1</v>
      </c>
      <c r="O357" s="492">
        <v>1734</v>
      </c>
      <c r="P357" s="496"/>
      <c r="Q357" s="496"/>
      <c r="R357" s="510"/>
      <c r="S357" s="497"/>
    </row>
    <row r="358" spans="1:19" ht="14.4" customHeight="1" x14ac:dyDescent="0.3">
      <c r="A358" s="491" t="s">
        <v>1555</v>
      </c>
      <c r="B358" s="492" t="s">
        <v>1556</v>
      </c>
      <c r="C358" s="492" t="s">
        <v>470</v>
      </c>
      <c r="D358" s="492" t="s">
        <v>1552</v>
      </c>
      <c r="E358" s="492" t="s">
        <v>1569</v>
      </c>
      <c r="F358" s="492" t="s">
        <v>1713</v>
      </c>
      <c r="G358" s="492" t="s">
        <v>1714</v>
      </c>
      <c r="H358" s="496">
        <v>1</v>
      </c>
      <c r="I358" s="496">
        <v>862</v>
      </c>
      <c r="J358" s="492"/>
      <c r="K358" s="492">
        <v>862</v>
      </c>
      <c r="L358" s="496"/>
      <c r="M358" s="496"/>
      <c r="N358" s="492"/>
      <c r="O358" s="492"/>
      <c r="P358" s="496"/>
      <c r="Q358" s="496"/>
      <c r="R358" s="510"/>
      <c r="S358" s="497"/>
    </row>
    <row r="359" spans="1:19" ht="14.4" customHeight="1" x14ac:dyDescent="0.3">
      <c r="A359" s="491" t="s">
        <v>1555</v>
      </c>
      <c r="B359" s="492" t="s">
        <v>1556</v>
      </c>
      <c r="C359" s="492" t="s">
        <v>470</v>
      </c>
      <c r="D359" s="492" t="s">
        <v>1552</v>
      </c>
      <c r="E359" s="492" t="s">
        <v>1569</v>
      </c>
      <c r="F359" s="492" t="s">
        <v>1661</v>
      </c>
      <c r="G359" s="492" t="s">
        <v>1662</v>
      </c>
      <c r="H359" s="496"/>
      <c r="I359" s="496"/>
      <c r="J359" s="492"/>
      <c r="K359" s="492"/>
      <c r="L359" s="496">
        <v>1</v>
      </c>
      <c r="M359" s="496">
        <v>1033</v>
      </c>
      <c r="N359" s="492">
        <v>1</v>
      </c>
      <c r="O359" s="492">
        <v>1033</v>
      </c>
      <c r="P359" s="496"/>
      <c r="Q359" s="496"/>
      <c r="R359" s="510"/>
      <c r="S359" s="497"/>
    </row>
    <row r="360" spans="1:19" ht="14.4" customHeight="1" x14ac:dyDescent="0.3">
      <c r="A360" s="491" t="s">
        <v>1555</v>
      </c>
      <c r="B360" s="492" t="s">
        <v>1556</v>
      </c>
      <c r="C360" s="492" t="s">
        <v>470</v>
      </c>
      <c r="D360" s="492" t="s">
        <v>1552</v>
      </c>
      <c r="E360" s="492" t="s">
        <v>1569</v>
      </c>
      <c r="F360" s="492" t="s">
        <v>1663</v>
      </c>
      <c r="G360" s="492" t="s">
        <v>1664</v>
      </c>
      <c r="H360" s="496">
        <v>28</v>
      </c>
      <c r="I360" s="496">
        <v>22820</v>
      </c>
      <c r="J360" s="492">
        <v>4.5277777777777777</v>
      </c>
      <c r="K360" s="492">
        <v>815</v>
      </c>
      <c r="L360" s="496">
        <v>6</v>
      </c>
      <c r="M360" s="496">
        <v>5040</v>
      </c>
      <c r="N360" s="492">
        <v>1</v>
      </c>
      <c r="O360" s="492">
        <v>840</v>
      </c>
      <c r="P360" s="496"/>
      <c r="Q360" s="496"/>
      <c r="R360" s="510"/>
      <c r="S360" s="497"/>
    </row>
    <row r="361" spans="1:19" ht="14.4" customHeight="1" x14ac:dyDescent="0.3">
      <c r="A361" s="491" t="s">
        <v>1555</v>
      </c>
      <c r="B361" s="492" t="s">
        <v>1556</v>
      </c>
      <c r="C361" s="492" t="s">
        <v>470</v>
      </c>
      <c r="D361" s="492" t="s">
        <v>1552</v>
      </c>
      <c r="E361" s="492" t="s">
        <v>1569</v>
      </c>
      <c r="F361" s="492" t="s">
        <v>1667</v>
      </c>
      <c r="G361" s="492" t="s">
        <v>1668</v>
      </c>
      <c r="H361" s="496">
        <v>1</v>
      </c>
      <c r="I361" s="496">
        <v>1803</v>
      </c>
      <c r="J361" s="492"/>
      <c r="K361" s="492">
        <v>1803</v>
      </c>
      <c r="L361" s="496"/>
      <c r="M361" s="496"/>
      <c r="N361" s="492"/>
      <c r="O361" s="492"/>
      <c r="P361" s="496"/>
      <c r="Q361" s="496"/>
      <c r="R361" s="510"/>
      <c r="S361" s="497"/>
    </row>
    <row r="362" spans="1:19" ht="14.4" customHeight="1" x14ac:dyDescent="0.3">
      <c r="A362" s="491" t="s">
        <v>1555</v>
      </c>
      <c r="B362" s="492" t="s">
        <v>1556</v>
      </c>
      <c r="C362" s="492" t="s">
        <v>470</v>
      </c>
      <c r="D362" s="492" t="s">
        <v>1552</v>
      </c>
      <c r="E362" s="492" t="s">
        <v>1569</v>
      </c>
      <c r="F362" s="492" t="s">
        <v>1671</v>
      </c>
      <c r="G362" s="492" t="s">
        <v>1672</v>
      </c>
      <c r="H362" s="496">
        <v>1</v>
      </c>
      <c r="I362" s="496">
        <v>885</v>
      </c>
      <c r="J362" s="492"/>
      <c r="K362" s="492">
        <v>885</v>
      </c>
      <c r="L362" s="496"/>
      <c r="M362" s="496"/>
      <c r="N362" s="492"/>
      <c r="O362" s="492"/>
      <c r="P362" s="496"/>
      <c r="Q362" s="496"/>
      <c r="R362" s="510"/>
      <c r="S362" s="497"/>
    </row>
    <row r="363" spans="1:19" ht="14.4" customHeight="1" x14ac:dyDescent="0.3">
      <c r="A363" s="491" t="s">
        <v>1555</v>
      </c>
      <c r="B363" s="492" t="s">
        <v>1556</v>
      </c>
      <c r="C363" s="492" t="s">
        <v>470</v>
      </c>
      <c r="D363" s="492" t="s">
        <v>1552</v>
      </c>
      <c r="E363" s="492" t="s">
        <v>1569</v>
      </c>
      <c r="F363" s="492" t="s">
        <v>1677</v>
      </c>
      <c r="G363" s="492" t="s">
        <v>1678</v>
      </c>
      <c r="H363" s="496">
        <v>1</v>
      </c>
      <c r="I363" s="496">
        <v>107</v>
      </c>
      <c r="J363" s="492">
        <v>0.963963963963964</v>
      </c>
      <c r="K363" s="492">
        <v>107</v>
      </c>
      <c r="L363" s="496">
        <v>1</v>
      </c>
      <c r="M363" s="496">
        <v>111</v>
      </c>
      <c r="N363" s="492">
        <v>1</v>
      </c>
      <c r="O363" s="492">
        <v>111</v>
      </c>
      <c r="P363" s="496"/>
      <c r="Q363" s="496"/>
      <c r="R363" s="510"/>
      <c r="S363" s="497"/>
    </row>
    <row r="364" spans="1:19" ht="14.4" customHeight="1" x14ac:dyDescent="0.3">
      <c r="A364" s="491" t="s">
        <v>1555</v>
      </c>
      <c r="B364" s="492" t="s">
        <v>1556</v>
      </c>
      <c r="C364" s="492" t="s">
        <v>470</v>
      </c>
      <c r="D364" s="492" t="s">
        <v>598</v>
      </c>
      <c r="E364" s="492" t="s">
        <v>1557</v>
      </c>
      <c r="F364" s="492" t="s">
        <v>1560</v>
      </c>
      <c r="G364" s="492" t="s">
        <v>1561</v>
      </c>
      <c r="H364" s="496">
        <v>12.100000000000001</v>
      </c>
      <c r="I364" s="496">
        <v>1827.49</v>
      </c>
      <c r="J364" s="492">
        <v>0.84611502597390587</v>
      </c>
      <c r="K364" s="492">
        <v>151.03223140495865</v>
      </c>
      <c r="L364" s="496">
        <v>14.299999999999999</v>
      </c>
      <c r="M364" s="496">
        <v>2159.8599999999997</v>
      </c>
      <c r="N364" s="492">
        <v>1</v>
      </c>
      <c r="O364" s="492">
        <v>151.03916083916081</v>
      </c>
      <c r="P364" s="496">
        <v>10.799999999999999</v>
      </c>
      <c r="Q364" s="496">
        <v>1631.19</v>
      </c>
      <c r="R364" s="510">
        <v>0.75522950561610491</v>
      </c>
      <c r="S364" s="497">
        <v>151.03611111111113</v>
      </c>
    </row>
    <row r="365" spans="1:19" ht="14.4" customHeight="1" x14ac:dyDescent="0.3">
      <c r="A365" s="491" t="s">
        <v>1555</v>
      </c>
      <c r="B365" s="492" t="s">
        <v>1556</v>
      </c>
      <c r="C365" s="492" t="s">
        <v>470</v>
      </c>
      <c r="D365" s="492" t="s">
        <v>598</v>
      </c>
      <c r="E365" s="492" t="s">
        <v>1569</v>
      </c>
      <c r="F365" s="492" t="s">
        <v>1578</v>
      </c>
      <c r="G365" s="492" t="s">
        <v>1579</v>
      </c>
      <c r="H365" s="496">
        <v>2</v>
      </c>
      <c r="I365" s="496">
        <v>70</v>
      </c>
      <c r="J365" s="492"/>
      <c r="K365" s="492">
        <v>35</v>
      </c>
      <c r="L365" s="496"/>
      <c r="M365" s="496"/>
      <c r="N365" s="492"/>
      <c r="O365" s="492"/>
      <c r="P365" s="496">
        <v>4</v>
      </c>
      <c r="Q365" s="496">
        <v>148</v>
      </c>
      <c r="R365" s="510"/>
      <c r="S365" s="497">
        <v>37</v>
      </c>
    </row>
    <row r="366" spans="1:19" ht="14.4" customHeight="1" x14ac:dyDescent="0.3">
      <c r="A366" s="491" t="s">
        <v>1555</v>
      </c>
      <c r="B366" s="492" t="s">
        <v>1556</v>
      </c>
      <c r="C366" s="492" t="s">
        <v>470</v>
      </c>
      <c r="D366" s="492" t="s">
        <v>598</v>
      </c>
      <c r="E366" s="492" t="s">
        <v>1569</v>
      </c>
      <c r="F366" s="492" t="s">
        <v>1588</v>
      </c>
      <c r="G366" s="492" t="s">
        <v>1589</v>
      </c>
      <c r="H366" s="496">
        <v>2</v>
      </c>
      <c r="I366" s="496">
        <v>470</v>
      </c>
      <c r="J366" s="492"/>
      <c r="K366" s="492">
        <v>235</v>
      </c>
      <c r="L366" s="496"/>
      <c r="M366" s="496"/>
      <c r="N366" s="492"/>
      <c r="O366" s="492"/>
      <c r="P366" s="496"/>
      <c r="Q366" s="496"/>
      <c r="R366" s="510"/>
      <c r="S366" s="497"/>
    </row>
    <row r="367" spans="1:19" ht="14.4" customHeight="1" x14ac:dyDescent="0.3">
      <c r="A367" s="491" t="s">
        <v>1555</v>
      </c>
      <c r="B367" s="492" t="s">
        <v>1556</v>
      </c>
      <c r="C367" s="492" t="s">
        <v>470</v>
      </c>
      <c r="D367" s="492" t="s">
        <v>598</v>
      </c>
      <c r="E367" s="492" t="s">
        <v>1569</v>
      </c>
      <c r="F367" s="492" t="s">
        <v>1590</v>
      </c>
      <c r="G367" s="492" t="s">
        <v>1591</v>
      </c>
      <c r="H367" s="496">
        <v>30</v>
      </c>
      <c r="I367" s="496">
        <v>3540</v>
      </c>
      <c r="J367" s="492">
        <v>1.0034013605442176</v>
      </c>
      <c r="K367" s="492">
        <v>118</v>
      </c>
      <c r="L367" s="496">
        <v>28</v>
      </c>
      <c r="M367" s="496">
        <v>3528</v>
      </c>
      <c r="N367" s="492">
        <v>1</v>
      </c>
      <c r="O367" s="492">
        <v>126</v>
      </c>
      <c r="P367" s="496">
        <v>30</v>
      </c>
      <c r="Q367" s="496">
        <v>3780</v>
      </c>
      <c r="R367" s="510">
        <v>1.0714285714285714</v>
      </c>
      <c r="S367" s="497">
        <v>126</v>
      </c>
    </row>
    <row r="368" spans="1:19" ht="14.4" customHeight="1" x14ac:dyDescent="0.3">
      <c r="A368" s="491" t="s">
        <v>1555</v>
      </c>
      <c r="B368" s="492" t="s">
        <v>1556</v>
      </c>
      <c r="C368" s="492" t="s">
        <v>470</v>
      </c>
      <c r="D368" s="492" t="s">
        <v>598</v>
      </c>
      <c r="E368" s="492" t="s">
        <v>1569</v>
      </c>
      <c r="F368" s="492" t="s">
        <v>1592</v>
      </c>
      <c r="G368" s="492" t="s">
        <v>1593</v>
      </c>
      <c r="H368" s="496"/>
      <c r="I368" s="496"/>
      <c r="J368" s="492"/>
      <c r="K368" s="492"/>
      <c r="L368" s="496"/>
      <c r="M368" s="496"/>
      <c r="N368" s="492"/>
      <c r="O368" s="492"/>
      <c r="P368" s="496">
        <v>1</v>
      </c>
      <c r="Q368" s="496">
        <v>541</v>
      </c>
      <c r="R368" s="510"/>
      <c r="S368" s="497">
        <v>541</v>
      </c>
    </row>
    <row r="369" spans="1:19" ht="14.4" customHeight="1" x14ac:dyDescent="0.3">
      <c r="A369" s="491" t="s">
        <v>1555</v>
      </c>
      <c r="B369" s="492" t="s">
        <v>1556</v>
      </c>
      <c r="C369" s="492" t="s">
        <v>470</v>
      </c>
      <c r="D369" s="492" t="s">
        <v>598</v>
      </c>
      <c r="E369" s="492" t="s">
        <v>1569</v>
      </c>
      <c r="F369" s="492" t="s">
        <v>1680</v>
      </c>
      <c r="G369" s="492" t="s">
        <v>1681</v>
      </c>
      <c r="H369" s="496"/>
      <c r="I369" s="496"/>
      <c r="J369" s="492"/>
      <c r="K369" s="492"/>
      <c r="L369" s="496">
        <v>1</v>
      </c>
      <c r="M369" s="496">
        <v>1543</v>
      </c>
      <c r="N369" s="492">
        <v>1</v>
      </c>
      <c r="O369" s="492">
        <v>1543</v>
      </c>
      <c r="P369" s="496"/>
      <c r="Q369" s="496"/>
      <c r="R369" s="510"/>
      <c r="S369" s="497"/>
    </row>
    <row r="370" spans="1:19" ht="14.4" customHeight="1" x14ac:dyDescent="0.3">
      <c r="A370" s="491" t="s">
        <v>1555</v>
      </c>
      <c r="B370" s="492" t="s">
        <v>1556</v>
      </c>
      <c r="C370" s="492" t="s">
        <v>470</v>
      </c>
      <c r="D370" s="492" t="s">
        <v>598</v>
      </c>
      <c r="E370" s="492" t="s">
        <v>1569</v>
      </c>
      <c r="F370" s="492" t="s">
        <v>1594</v>
      </c>
      <c r="G370" s="492" t="s">
        <v>1595</v>
      </c>
      <c r="H370" s="496">
        <v>16</v>
      </c>
      <c r="I370" s="496">
        <v>7776</v>
      </c>
      <c r="J370" s="492">
        <v>1.0367999999999999</v>
      </c>
      <c r="K370" s="492">
        <v>486</v>
      </c>
      <c r="L370" s="496">
        <v>15</v>
      </c>
      <c r="M370" s="496">
        <v>7500</v>
      </c>
      <c r="N370" s="492">
        <v>1</v>
      </c>
      <c r="O370" s="492">
        <v>500</v>
      </c>
      <c r="P370" s="496">
        <v>16</v>
      </c>
      <c r="Q370" s="496">
        <v>8016</v>
      </c>
      <c r="R370" s="510">
        <v>1.0688</v>
      </c>
      <c r="S370" s="497">
        <v>501</v>
      </c>
    </row>
    <row r="371" spans="1:19" ht="14.4" customHeight="1" x14ac:dyDescent="0.3">
      <c r="A371" s="491" t="s">
        <v>1555</v>
      </c>
      <c r="B371" s="492" t="s">
        <v>1556</v>
      </c>
      <c r="C371" s="492" t="s">
        <v>470</v>
      </c>
      <c r="D371" s="492" t="s">
        <v>598</v>
      </c>
      <c r="E371" s="492" t="s">
        <v>1569</v>
      </c>
      <c r="F371" s="492" t="s">
        <v>1596</v>
      </c>
      <c r="G371" s="492" t="s">
        <v>1597</v>
      </c>
      <c r="H371" s="496">
        <v>57</v>
      </c>
      <c r="I371" s="496">
        <v>37962</v>
      </c>
      <c r="J371" s="492">
        <v>1.4712812960235642</v>
      </c>
      <c r="K371" s="492">
        <v>666</v>
      </c>
      <c r="L371" s="496">
        <v>38</v>
      </c>
      <c r="M371" s="496">
        <v>25802</v>
      </c>
      <c r="N371" s="492">
        <v>1</v>
      </c>
      <c r="O371" s="492">
        <v>679</v>
      </c>
      <c r="P371" s="496">
        <v>38</v>
      </c>
      <c r="Q371" s="496">
        <v>25802</v>
      </c>
      <c r="R371" s="510">
        <v>1</v>
      </c>
      <c r="S371" s="497">
        <v>679</v>
      </c>
    </row>
    <row r="372" spans="1:19" ht="14.4" customHeight="1" x14ac:dyDescent="0.3">
      <c r="A372" s="491" t="s">
        <v>1555</v>
      </c>
      <c r="B372" s="492" t="s">
        <v>1556</v>
      </c>
      <c r="C372" s="492" t="s">
        <v>470</v>
      </c>
      <c r="D372" s="492" t="s">
        <v>598</v>
      </c>
      <c r="E372" s="492" t="s">
        <v>1569</v>
      </c>
      <c r="F372" s="492" t="s">
        <v>1598</v>
      </c>
      <c r="G372" s="492" t="s">
        <v>1599</v>
      </c>
      <c r="H372" s="496">
        <v>5</v>
      </c>
      <c r="I372" s="496">
        <v>5060</v>
      </c>
      <c r="J372" s="492">
        <v>1.2269641125121242</v>
      </c>
      <c r="K372" s="492">
        <v>1012</v>
      </c>
      <c r="L372" s="496">
        <v>4</v>
      </c>
      <c r="M372" s="496">
        <v>4124</v>
      </c>
      <c r="N372" s="492">
        <v>1</v>
      </c>
      <c r="O372" s="492">
        <v>1031</v>
      </c>
      <c r="P372" s="496">
        <v>11</v>
      </c>
      <c r="Q372" s="496">
        <v>11352</v>
      </c>
      <c r="R372" s="510">
        <v>2.7526673132880699</v>
      </c>
      <c r="S372" s="497">
        <v>1032</v>
      </c>
    </row>
    <row r="373" spans="1:19" ht="14.4" customHeight="1" x14ac:dyDescent="0.3">
      <c r="A373" s="491" t="s">
        <v>1555</v>
      </c>
      <c r="B373" s="492" t="s">
        <v>1556</v>
      </c>
      <c r="C373" s="492" t="s">
        <v>470</v>
      </c>
      <c r="D373" s="492" t="s">
        <v>598</v>
      </c>
      <c r="E373" s="492" t="s">
        <v>1569</v>
      </c>
      <c r="F373" s="492" t="s">
        <v>1682</v>
      </c>
      <c r="G373" s="492" t="s">
        <v>1683</v>
      </c>
      <c r="H373" s="496"/>
      <c r="I373" s="496"/>
      <c r="J373" s="492"/>
      <c r="K373" s="492"/>
      <c r="L373" s="496">
        <v>1</v>
      </c>
      <c r="M373" s="496">
        <v>2098</v>
      </c>
      <c r="N373" s="492">
        <v>1</v>
      </c>
      <c r="O373" s="492">
        <v>2098</v>
      </c>
      <c r="P373" s="496"/>
      <c r="Q373" s="496"/>
      <c r="R373" s="510"/>
      <c r="S373" s="497"/>
    </row>
    <row r="374" spans="1:19" ht="14.4" customHeight="1" x14ac:dyDescent="0.3">
      <c r="A374" s="491" t="s">
        <v>1555</v>
      </c>
      <c r="B374" s="492" t="s">
        <v>1556</v>
      </c>
      <c r="C374" s="492" t="s">
        <v>470</v>
      </c>
      <c r="D374" s="492" t="s">
        <v>598</v>
      </c>
      <c r="E374" s="492" t="s">
        <v>1569</v>
      </c>
      <c r="F374" s="492" t="s">
        <v>1684</v>
      </c>
      <c r="G374" s="492" t="s">
        <v>1685</v>
      </c>
      <c r="H374" s="496"/>
      <c r="I374" s="496"/>
      <c r="J374" s="492"/>
      <c r="K374" s="492"/>
      <c r="L374" s="496">
        <v>3</v>
      </c>
      <c r="M374" s="496">
        <v>3819</v>
      </c>
      <c r="N374" s="492">
        <v>1</v>
      </c>
      <c r="O374" s="492">
        <v>1273</v>
      </c>
      <c r="P374" s="496">
        <v>1</v>
      </c>
      <c r="Q374" s="496">
        <v>1275</v>
      </c>
      <c r="R374" s="510">
        <v>0.33385703063629224</v>
      </c>
      <c r="S374" s="497">
        <v>1275</v>
      </c>
    </row>
    <row r="375" spans="1:19" ht="14.4" customHeight="1" x14ac:dyDescent="0.3">
      <c r="A375" s="491" t="s">
        <v>1555</v>
      </c>
      <c r="B375" s="492" t="s">
        <v>1556</v>
      </c>
      <c r="C375" s="492" t="s">
        <v>470</v>
      </c>
      <c r="D375" s="492" t="s">
        <v>598</v>
      </c>
      <c r="E375" s="492" t="s">
        <v>1569</v>
      </c>
      <c r="F375" s="492" t="s">
        <v>1686</v>
      </c>
      <c r="G375" s="492" t="s">
        <v>1687</v>
      </c>
      <c r="H375" s="496"/>
      <c r="I375" s="496"/>
      <c r="J375" s="492"/>
      <c r="K375" s="492"/>
      <c r="L375" s="496">
        <v>2</v>
      </c>
      <c r="M375" s="496">
        <v>1942</v>
      </c>
      <c r="N375" s="492">
        <v>1</v>
      </c>
      <c r="O375" s="492">
        <v>971</v>
      </c>
      <c r="P375" s="496">
        <v>1</v>
      </c>
      <c r="Q375" s="496">
        <v>972</v>
      </c>
      <c r="R375" s="510">
        <v>0.50051493305870232</v>
      </c>
      <c r="S375" s="497">
        <v>972</v>
      </c>
    </row>
    <row r="376" spans="1:19" ht="14.4" customHeight="1" x14ac:dyDescent="0.3">
      <c r="A376" s="491" t="s">
        <v>1555</v>
      </c>
      <c r="B376" s="492" t="s">
        <v>1556</v>
      </c>
      <c r="C376" s="492" t="s">
        <v>470</v>
      </c>
      <c r="D376" s="492" t="s">
        <v>598</v>
      </c>
      <c r="E376" s="492" t="s">
        <v>1569</v>
      </c>
      <c r="F376" s="492" t="s">
        <v>1688</v>
      </c>
      <c r="G376" s="492" t="s">
        <v>1689</v>
      </c>
      <c r="H376" s="496">
        <v>1</v>
      </c>
      <c r="I376" s="496">
        <v>825</v>
      </c>
      <c r="J376" s="492">
        <v>0.97748815165876779</v>
      </c>
      <c r="K376" s="492">
        <v>825</v>
      </c>
      <c r="L376" s="496">
        <v>1</v>
      </c>
      <c r="M376" s="496">
        <v>844</v>
      </c>
      <c r="N376" s="492">
        <v>1</v>
      </c>
      <c r="O376" s="492">
        <v>844</v>
      </c>
      <c r="P376" s="496"/>
      <c r="Q376" s="496"/>
      <c r="R376" s="510"/>
      <c r="S376" s="497"/>
    </row>
    <row r="377" spans="1:19" ht="14.4" customHeight="1" x14ac:dyDescent="0.3">
      <c r="A377" s="491" t="s">
        <v>1555</v>
      </c>
      <c r="B377" s="492" t="s">
        <v>1556</v>
      </c>
      <c r="C377" s="492" t="s">
        <v>470</v>
      </c>
      <c r="D377" s="492" t="s">
        <v>598</v>
      </c>
      <c r="E377" s="492" t="s">
        <v>1569</v>
      </c>
      <c r="F377" s="492" t="s">
        <v>1690</v>
      </c>
      <c r="G377" s="492" t="s">
        <v>1691</v>
      </c>
      <c r="H377" s="496">
        <v>2</v>
      </c>
      <c r="I377" s="496">
        <v>3274</v>
      </c>
      <c r="J377" s="492">
        <v>0.9761478831246273</v>
      </c>
      <c r="K377" s="492">
        <v>1637</v>
      </c>
      <c r="L377" s="496">
        <v>2</v>
      </c>
      <c r="M377" s="496">
        <v>3354</v>
      </c>
      <c r="N377" s="492">
        <v>1</v>
      </c>
      <c r="O377" s="492">
        <v>1677</v>
      </c>
      <c r="P377" s="496">
        <v>1</v>
      </c>
      <c r="Q377" s="496">
        <v>1678</v>
      </c>
      <c r="R377" s="510">
        <v>0.50029815146094214</v>
      </c>
      <c r="S377" s="497">
        <v>1678</v>
      </c>
    </row>
    <row r="378" spans="1:19" ht="14.4" customHeight="1" x14ac:dyDescent="0.3">
      <c r="A378" s="491" t="s">
        <v>1555</v>
      </c>
      <c r="B378" s="492" t="s">
        <v>1556</v>
      </c>
      <c r="C378" s="492" t="s">
        <v>470</v>
      </c>
      <c r="D378" s="492" t="s">
        <v>598</v>
      </c>
      <c r="E378" s="492" t="s">
        <v>1569</v>
      </c>
      <c r="F378" s="492" t="s">
        <v>1692</v>
      </c>
      <c r="G378" s="492" t="s">
        <v>1693</v>
      </c>
      <c r="H378" s="496">
        <v>7</v>
      </c>
      <c r="I378" s="496">
        <v>9380</v>
      </c>
      <c r="J378" s="492">
        <v>0.96195262024407757</v>
      </c>
      <c r="K378" s="492">
        <v>1340</v>
      </c>
      <c r="L378" s="496">
        <v>7</v>
      </c>
      <c r="M378" s="496">
        <v>9751</v>
      </c>
      <c r="N378" s="492">
        <v>1</v>
      </c>
      <c r="O378" s="492">
        <v>1393</v>
      </c>
      <c r="P378" s="496">
        <v>5</v>
      </c>
      <c r="Q378" s="496">
        <v>6975</v>
      </c>
      <c r="R378" s="510">
        <v>0.71531125012819197</v>
      </c>
      <c r="S378" s="497">
        <v>1395</v>
      </c>
    </row>
    <row r="379" spans="1:19" ht="14.4" customHeight="1" x14ac:dyDescent="0.3">
      <c r="A379" s="491" t="s">
        <v>1555</v>
      </c>
      <c r="B379" s="492" t="s">
        <v>1556</v>
      </c>
      <c r="C379" s="492" t="s">
        <v>470</v>
      </c>
      <c r="D379" s="492" t="s">
        <v>598</v>
      </c>
      <c r="E379" s="492" t="s">
        <v>1569</v>
      </c>
      <c r="F379" s="492" t="s">
        <v>1694</v>
      </c>
      <c r="G379" s="492" t="s">
        <v>1695</v>
      </c>
      <c r="H379" s="496">
        <v>1</v>
      </c>
      <c r="I379" s="496">
        <v>1511</v>
      </c>
      <c r="J379" s="492">
        <v>0.48213146139119334</v>
      </c>
      <c r="K379" s="492">
        <v>1511</v>
      </c>
      <c r="L379" s="496">
        <v>2</v>
      </c>
      <c r="M379" s="496">
        <v>3134</v>
      </c>
      <c r="N379" s="492">
        <v>1</v>
      </c>
      <c r="O379" s="492">
        <v>1567</v>
      </c>
      <c r="P379" s="496"/>
      <c r="Q379" s="496"/>
      <c r="R379" s="510"/>
      <c r="S379" s="497"/>
    </row>
    <row r="380" spans="1:19" ht="14.4" customHeight="1" x14ac:dyDescent="0.3">
      <c r="A380" s="491" t="s">
        <v>1555</v>
      </c>
      <c r="B380" s="492" t="s">
        <v>1556</v>
      </c>
      <c r="C380" s="492" t="s">
        <v>470</v>
      </c>
      <c r="D380" s="492" t="s">
        <v>598</v>
      </c>
      <c r="E380" s="492" t="s">
        <v>1569</v>
      </c>
      <c r="F380" s="492" t="s">
        <v>1604</v>
      </c>
      <c r="G380" s="492" t="s">
        <v>1605</v>
      </c>
      <c r="H380" s="496"/>
      <c r="I380" s="496"/>
      <c r="J380" s="492"/>
      <c r="K380" s="492"/>
      <c r="L380" s="496">
        <v>11</v>
      </c>
      <c r="M380" s="496">
        <v>366.67</v>
      </c>
      <c r="N380" s="492">
        <v>1</v>
      </c>
      <c r="O380" s="492">
        <v>33.333636363636366</v>
      </c>
      <c r="P380" s="496">
        <v>22</v>
      </c>
      <c r="Q380" s="496">
        <v>733.32999999999993</v>
      </c>
      <c r="R380" s="510">
        <v>1.9999727275206587</v>
      </c>
      <c r="S380" s="497">
        <v>33.333181818181814</v>
      </c>
    </row>
    <row r="381" spans="1:19" ht="14.4" customHeight="1" x14ac:dyDescent="0.3">
      <c r="A381" s="491" t="s">
        <v>1555</v>
      </c>
      <c r="B381" s="492" t="s">
        <v>1556</v>
      </c>
      <c r="C381" s="492" t="s">
        <v>470</v>
      </c>
      <c r="D381" s="492" t="s">
        <v>598</v>
      </c>
      <c r="E381" s="492" t="s">
        <v>1569</v>
      </c>
      <c r="F381" s="492" t="s">
        <v>1610</v>
      </c>
      <c r="G381" s="492" t="s">
        <v>1611</v>
      </c>
      <c r="H381" s="496">
        <v>84</v>
      </c>
      <c r="I381" s="496">
        <v>6888</v>
      </c>
      <c r="J381" s="492">
        <v>0.82570127067849441</v>
      </c>
      <c r="K381" s="492">
        <v>82</v>
      </c>
      <c r="L381" s="496">
        <v>97</v>
      </c>
      <c r="M381" s="496">
        <v>8342</v>
      </c>
      <c r="N381" s="492">
        <v>1</v>
      </c>
      <c r="O381" s="492">
        <v>86</v>
      </c>
      <c r="P381" s="496">
        <v>83</v>
      </c>
      <c r="Q381" s="496">
        <v>7138</v>
      </c>
      <c r="R381" s="510">
        <v>0.85567010309278346</v>
      </c>
      <c r="S381" s="497">
        <v>86</v>
      </c>
    </row>
    <row r="382" spans="1:19" ht="14.4" customHeight="1" x14ac:dyDescent="0.3">
      <c r="A382" s="491" t="s">
        <v>1555</v>
      </c>
      <c r="B382" s="492" t="s">
        <v>1556</v>
      </c>
      <c r="C382" s="492" t="s">
        <v>470</v>
      </c>
      <c r="D382" s="492" t="s">
        <v>598</v>
      </c>
      <c r="E382" s="492" t="s">
        <v>1569</v>
      </c>
      <c r="F382" s="492" t="s">
        <v>1622</v>
      </c>
      <c r="G382" s="492" t="s">
        <v>1593</v>
      </c>
      <c r="H382" s="496"/>
      <c r="I382" s="496"/>
      <c r="J382" s="492"/>
      <c r="K382" s="492"/>
      <c r="L382" s="496">
        <v>2</v>
      </c>
      <c r="M382" s="496">
        <v>1376</v>
      </c>
      <c r="N382" s="492">
        <v>1</v>
      </c>
      <c r="O382" s="492">
        <v>688</v>
      </c>
      <c r="P382" s="496"/>
      <c r="Q382" s="496"/>
      <c r="R382" s="510"/>
      <c r="S382" s="497"/>
    </row>
    <row r="383" spans="1:19" ht="14.4" customHeight="1" x14ac:dyDescent="0.3">
      <c r="A383" s="491" t="s">
        <v>1555</v>
      </c>
      <c r="B383" s="492" t="s">
        <v>1556</v>
      </c>
      <c r="C383" s="492" t="s">
        <v>470</v>
      </c>
      <c r="D383" s="492" t="s">
        <v>598</v>
      </c>
      <c r="E383" s="492" t="s">
        <v>1569</v>
      </c>
      <c r="F383" s="492" t="s">
        <v>1623</v>
      </c>
      <c r="G383" s="492" t="s">
        <v>1624</v>
      </c>
      <c r="H383" s="496">
        <v>3</v>
      </c>
      <c r="I383" s="496">
        <v>474</v>
      </c>
      <c r="J383" s="492">
        <v>0.20899470899470898</v>
      </c>
      <c r="K383" s="492">
        <v>158</v>
      </c>
      <c r="L383" s="496">
        <v>14</v>
      </c>
      <c r="M383" s="496">
        <v>2268</v>
      </c>
      <c r="N383" s="492">
        <v>1</v>
      </c>
      <c r="O383" s="492">
        <v>162</v>
      </c>
      <c r="P383" s="496">
        <v>1</v>
      </c>
      <c r="Q383" s="496">
        <v>162</v>
      </c>
      <c r="R383" s="510">
        <v>7.1428571428571425E-2</v>
      </c>
      <c r="S383" s="497">
        <v>162</v>
      </c>
    </row>
    <row r="384" spans="1:19" ht="14.4" customHeight="1" x14ac:dyDescent="0.3">
      <c r="A384" s="491" t="s">
        <v>1555</v>
      </c>
      <c r="B384" s="492" t="s">
        <v>1556</v>
      </c>
      <c r="C384" s="492" t="s">
        <v>470</v>
      </c>
      <c r="D384" s="492" t="s">
        <v>598</v>
      </c>
      <c r="E384" s="492" t="s">
        <v>1569</v>
      </c>
      <c r="F384" s="492" t="s">
        <v>1629</v>
      </c>
      <c r="G384" s="492" t="s">
        <v>1630</v>
      </c>
      <c r="H384" s="496">
        <v>5</v>
      </c>
      <c r="I384" s="496">
        <v>3520</v>
      </c>
      <c r="J384" s="492">
        <v>0.97642163661581138</v>
      </c>
      <c r="K384" s="492">
        <v>704</v>
      </c>
      <c r="L384" s="496">
        <v>5</v>
      </c>
      <c r="M384" s="496">
        <v>3605</v>
      </c>
      <c r="N384" s="492">
        <v>1</v>
      </c>
      <c r="O384" s="492">
        <v>721</v>
      </c>
      <c r="P384" s="496">
        <v>5</v>
      </c>
      <c r="Q384" s="496">
        <v>3610</v>
      </c>
      <c r="R384" s="510">
        <v>1.0013869625520111</v>
      </c>
      <c r="S384" s="497">
        <v>722</v>
      </c>
    </row>
    <row r="385" spans="1:19" ht="14.4" customHeight="1" x14ac:dyDescent="0.3">
      <c r="A385" s="491" t="s">
        <v>1555</v>
      </c>
      <c r="B385" s="492" t="s">
        <v>1556</v>
      </c>
      <c r="C385" s="492" t="s">
        <v>470</v>
      </c>
      <c r="D385" s="492" t="s">
        <v>598</v>
      </c>
      <c r="E385" s="492" t="s">
        <v>1569</v>
      </c>
      <c r="F385" s="492" t="s">
        <v>1631</v>
      </c>
      <c r="G385" s="492" t="s">
        <v>1632</v>
      </c>
      <c r="H385" s="496">
        <v>7</v>
      </c>
      <c r="I385" s="496">
        <v>7350</v>
      </c>
      <c r="J385" s="492">
        <v>0.53187640205514142</v>
      </c>
      <c r="K385" s="492">
        <v>1050</v>
      </c>
      <c r="L385" s="496">
        <v>13</v>
      </c>
      <c r="M385" s="496">
        <v>13819</v>
      </c>
      <c r="N385" s="492">
        <v>1</v>
      </c>
      <c r="O385" s="492">
        <v>1063</v>
      </c>
      <c r="P385" s="496">
        <v>5</v>
      </c>
      <c r="Q385" s="496">
        <v>5315</v>
      </c>
      <c r="R385" s="510">
        <v>0.38461538461538464</v>
      </c>
      <c r="S385" s="497">
        <v>1063</v>
      </c>
    </row>
    <row r="386" spans="1:19" ht="14.4" customHeight="1" x14ac:dyDescent="0.3">
      <c r="A386" s="491" t="s">
        <v>1555</v>
      </c>
      <c r="B386" s="492" t="s">
        <v>1556</v>
      </c>
      <c r="C386" s="492" t="s">
        <v>470</v>
      </c>
      <c r="D386" s="492" t="s">
        <v>598</v>
      </c>
      <c r="E386" s="492" t="s">
        <v>1569</v>
      </c>
      <c r="F386" s="492" t="s">
        <v>1637</v>
      </c>
      <c r="G386" s="492" t="s">
        <v>1638</v>
      </c>
      <c r="H386" s="496"/>
      <c r="I386" s="496"/>
      <c r="J386" s="492"/>
      <c r="K386" s="492"/>
      <c r="L386" s="496"/>
      <c r="M386" s="496"/>
      <c r="N386" s="492"/>
      <c r="O386" s="492"/>
      <c r="P386" s="496">
        <v>5</v>
      </c>
      <c r="Q386" s="496">
        <v>3580</v>
      </c>
      <c r="R386" s="510"/>
      <c r="S386" s="497">
        <v>716</v>
      </c>
    </row>
    <row r="387" spans="1:19" ht="14.4" customHeight="1" x14ac:dyDescent="0.3">
      <c r="A387" s="491" t="s">
        <v>1555</v>
      </c>
      <c r="B387" s="492" t="s">
        <v>1556</v>
      </c>
      <c r="C387" s="492" t="s">
        <v>470</v>
      </c>
      <c r="D387" s="492" t="s">
        <v>598</v>
      </c>
      <c r="E387" s="492" t="s">
        <v>1569</v>
      </c>
      <c r="F387" s="492" t="s">
        <v>1704</v>
      </c>
      <c r="G387" s="492" t="s">
        <v>1705</v>
      </c>
      <c r="H387" s="496">
        <v>2</v>
      </c>
      <c r="I387" s="496">
        <v>788</v>
      </c>
      <c r="J387" s="492"/>
      <c r="K387" s="492">
        <v>394</v>
      </c>
      <c r="L387" s="496"/>
      <c r="M387" s="496"/>
      <c r="N387" s="492"/>
      <c r="O387" s="492"/>
      <c r="P387" s="496"/>
      <c r="Q387" s="496"/>
      <c r="R387" s="510"/>
      <c r="S387" s="497"/>
    </row>
    <row r="388" spans="1:19" ht="14.4" customHeight="1" x14ac:dyDescent="0.3">
      <c r="A388" s="491" t="s">
        <v>1555</v>
      </c>
      <c r="B388" s="492" t="s">
        <v>1556</v>
      </c>
      <c r="C388" s="492" t="s">
        <v>470</v>
      </c>
      <c r="D388" s="492" t="s">
        <v>598</v>
      </c>
      <c r="E388" s="492" t="s">
        <v>1569</v>
      </c>
      <c r="F388" s="492" t="s">
        <v>1649</v>
      </c>
      <c r="G388" s="492" t="s">
        <v>1650</v>
      </c>
      <c r="H388" s="496">
        <v>3</v>
      </c>
      <c r="I388" s="496">
        <v>1884</v>
      </c>
      <c r="J388" s="492">
        <v>0.59245283018867922</v>
      </c>
      <c r="K388" s="492">
        <v>628</v>
      </c>
      <c r="L388" s="496">
        <v>5</v>
      </c>
      <c r="M388" s="496">
        <v>3180</v>
      </c>
      <c r="N388" s="492">
        <v>1</v>
      </c>
      <c r="O388" s="492">
        <v>636</v>
      </c>
      <c r="P388" s="496">
        <v>6</v>
      </c>
      <c r="Q388" s="496">
        <v>3030</v>
      </c>
      <c r="R388" s="510">
        <v>0.95283018867924529</v>
      </c>
      <c r="S388" s="497">
        <v>505</v>
      </c>
    </row>
    <row r="389" spans="1:19" ht="14.4" customHeight="1" x14ac:dyDescent="0.3">
      <c r="A389" s="491" t="s">
        <v>1555</v>
      </c>
      <c r="B389" s="492" t="s">
        <v>1556</v>
      </c>
      <c r="C389" s="492" t="s">
        <v>470</v>
      </c>
      <c r="D389" s="492" t="s">
        <v>598</v>
      </c>
      <c r="E389" s="492" t="s">
        <v>1569</v>
      </c>
      <c r="F389" s="492" t="s">
        <v>1706</v>
      </c>
      <c r="G389" s="492" t="s">
        <v>1707</v>
      </c>
      <c r="H389" s="496">
        <v>2</v>
      </c>
      <c r="I389" s="496">
        <v>3196</v>
      </c>
      <c r="J389" s="492">
        <v>1.9160671462829737</v>
      </c>
      <c r="K389" s="492">
        <v>1598</v>
      </c>
      <c r="L389" s="496">
        <v>1</v>
      </c>
      <c r="M389" s="496">
        <v>1668</v>
      </c>
      <c r="N389" s="492">
        <v>1</v>
      </c>
      <c r="O389" s="492">
        <v>1668</v>
      </c>
      <c r="P389" s="496">
        <v>3</v>
      </c>
      <c r="Q389" s="496">
        <v>5010</v>
      </c>
      <c r="R389" s="510">
        <v>3.0035971223021583</v>
      </c>
      <c r="S389" s="497">
        <v>1670</v>
      </c>
    </row>
    <row r="390" spans="1:19" ht="14.4" customHeight="1" x14ac:dyDescent="0.3">
      <c r="A390" s="491" t="s">
        <v>1555</v>
      </c>
      <c r="B390" s="492" t="s">
        <v>1556</v>
      </c>
      <c r="C390" s="492" t="s">
        <v>470</v>
      </c>
      <c r="D390" s="492" t="s">
        <v>598</v>
      </c>
      <c r="E390" s="492" t="s">
        <v>1569</v>
      </c>
      <c r="F390" s="492" t="s">
        <v>1651</v>
      </c>
      <c r="G390" s="492" t="s">
        <v>1652</v>
      </c>
      <c r="H390" s="496">
        <v>1</v>
      </c>
      <c r="I390" s="496">
        <v>116</v>
      </c>
      <c r="J390" s="492"/>
      <c r="K390" s="492">
        <v>116</v>
      </c>
      <c r="L390" s="496"/>
      <c r="M390" s="496"/>
      <c r="N390" s="492"/>
      <c r="O390" s="492"/>
      <c r="P390" s="496"/>
      <c r="Q390" s="496"/>
      <c r="R390" s="510"/>
      <c r="S390" s="497"/>
    </row>
    <row r="391" spans="1:19" ht="14.4" customHeight="1" x14ac:dyDescent="0.3">
      <c r="A391" s="491" t="s">
        <v>1555</v>
      </c>
      <c r="B391" s="492" t="s">
        <v>1556</v>
      </c>
      <c r="C391" s="492" t="s">
        <v>470</v>
      </c>
      <c r="D391" s="492" t="s">
        <v>598</v>
      </c>
      <c r="E391" s="492" t="s">
        <v>1569</v>
      </c>
      <c r="F391" s="492" t="s">
        <v>1655</v>
      </c>
      <c r="G391" s="492" t="s">
        <v>1656</v>
      </c>
      <c r="H391" s="496">
        <v>3</v>
      </c>
      <c r="I391" s="496">
        <v>729</v>
      </c>
      <c r="J391" s="492">
        <v>0.59028340080971664</v>
      </c>
      <c r="K391" s="492">
        <v>243</v>
      </c>
      <c r="L391" s="496">
        <v>5</v>
      </c>
      <c r="M391" s="496">
        <v>1235</v>
      </c>
      <c r="N391" s="492">
        <v>1</v>
      </c>
      <c r="O391" s="492">
        <v>247</v>
      </c>
      <c r="P391" s="496">
        <v>8</v>
      </c>
      <c r="Q391" s="496">
        <v>2480</v>
      </c>
      <c r="R391" s="510">
        <v>2.0080971659919027</v>
      </c>
      <c r="S391" s="497">
        <v>310</v>
      </c>
    </row>
    <row r="392" spans="1:19" ht="14.4" customHeight="1" x14ac:dyDescent="0.3">
      <c r="A392" s="491" t="s">
        <v>1555</v>
      </c>
      <c r="B392" s="492" t="s">
        <v>1556</v>
      </c>
      <c r="C392" s="492" t="s">
        <v>470</v>
      </c>
      <c r="D392" s="492" t="s">
        <v>598</v>
      </c>
      <c r="E392" s="492" t="s">
        <v>1569</v>
      </c>
      <c r="F392" s="492" t="s">
        <v>1708</v>
      </c>
      <c r="G392" s="492" t="s">
        <v>1709</v>
      </c>
      <c r="H392" s="496">
        <v>2</v>
      </c>
      <c r="I392" s="496">
        <v>7070</v>
      </c>
      <c r="J392" s="492">
        <v>0.23820754716981132</v>
      </c>
      <c r="K392" s="492">
        <v>3535</v>
      </c>
      <c r="L392" s="496">
        <v>8</v>
      </c>
      <c r="M392" s="496">
        <v>29680</v>
      </c>
      <c r="N392" s="492">
        <v>1</v>
      </c>
      <c r="O392" s="492">
        <v>3710</v>
      </c>
      <c r="P392" s="496">
        <v>1</v>
      </c>
      <c r="Q392" s="496">
        <v>3713</v>
      </c>
      <c r="R392" s="510">
        <v>0.12510107816711591</v>
      </c>
      <c r="S392" s="497">
        <v>3713</v>
      </c>
    </row>
    <row r="393" spans="1:19" ht="14.4" customHeight="1" x14ac:dyDescent="0.3">
      <c r="A393" s="491" t="s">
        <v>1555</v>
      </c>
      <c r="B393" s="492" t="s">
        <v>1556</v>
      </c>
      <c r="C393" s="492" t="s">
        <v>470</v>
      </c>
      <c r="D393" s="492" t="s">
        <v>598</v>
      </c>
      <c r="E393" s="492" t="s">
        <v>1569</v>
      </c>
      <c r="F393" s="492" t="s">
        <v>1657</v>
      </c>
      <c r="G393" s="492" t="s">
        <v>1658</v>
      </c>
      <c r="H393" s="496">
        <v>1</v>
      </c>
      <c r="I393" s="496">
        <v>1667</v>
      </c>
      <c r="J393" s="492"/>
      <c r="K393" s="492">
        <v>1667</v>
      </c>
      <c r="L393" s="496"/>
      <c r="M393" s="496"/>
      <c r="N393" s="492"/>
      <c r="O393" s="492"/>
      <c r="P393" s="496"/>
      <c r="Q393" s="496"/>
      <c r="R393" s="510"/>
      <c r="S393" s="497"/>
    </row>
    <row r="394" spans="1:19" ht="14.4" customHeight="1" x14ac:dyDescent="0.3">
      <c r="A394" s="491" t="s">
        <v>1555</v>
      </c>
      <c r="B394" s="492" t="s">
        <v>1556</v>
      </c>
      <c r="C394" s="492" t="s">
        <v>470</v>
      </c>
      <c r="D394" s="492" t="s">
        <v>598</v>
      </c>
      <c r="E394" s="492" t="s">
        <v>1569</v>
      </c>
      <c r="F394" s="492" t="s">
        <v>1710</v>
      </c>
      <c r="G394" s="492" t="s">
        <v>1672</v>
      </c>
      <c r="H394" s="496"/>
      <c r="I394" s="496"/>
      <c r="J394" s="492"/>
      <c r="K394" s="492"/>
      <c r="L394" s="496">
        <v>1</v>
      </c>
      <c r="M394" s="496">
        <v>500</v>
      </c>
      <c r="N394" s="492">
        <v>1</v>
      </c>
      <c r="O394" s="492">
        <v>500</v>
      </c>
      <c r="P394" s="496"/>
      <c r="Q394" s="496"/>
      <c r="R394" s="510"/>
      <c r="S394" s="497"/>
    </row>
    <row r="395" spans="1:19" ht="14.4" customHeight="1" x14ac:dyDescent="0.3">
      <c r="A395" s="491" t="s">
        <v>1555</v>
      </c>
      <c r="B395" s="492" t="s">
        <v>1556</v>
      </c>
      <c r="C395" s="492" t="s">
        <v>470</v>
      </c>
      <c r="D395" s="492" t="s">
        <v>598</v>
      </c>
      <c r="E395" s="492" t="s">
        <v>1569</v>
      </c>
      <c r="F395" s="492" t="s">
        <v>1659</v>
      </c>
      <c r="G395" s="492" t="s">
        <v>1660</v>
      </c>
      <c r="H395" s="496"/>
      <c r="I395" s="496"/>
      <c r="J395" s="492"/>
      <c r="K395" s="492"/>
      <c r="L395" s="496"/>
      <c r="M395" s="496"/>
      <c r="N395" s="492"/>
      <c r="O395" s="492"/>
      <c r="P395" s="496">
        <v>3</v>
      </c>
      <c r="Q395" s="496">
        <v>993</v>
      </c>
      <c r="R395" s="510"/>
      <c r="S395" s="497">
        <v>331</v>
      </c>
    </row>
    <row r="396" spans="1:19" ht="14.4" customHeight="1" x14ac:dyDescent="0.3">
      <c r="A396" s="491" t="s">
        <v>1555</v>
      </c>
      <c r="B396" s="492" t="s">
        <v>1556</v>
      </c>
      <c r="C396" s="492" t="s">
        <v>470</v>
      </c>
      <c r="D396" s="492" t="s">
        <v>598</v>
      </c>
      <c r="E396" s="492" t="s">
        <v>1569</v>
      </c>
      <c r="F396" s="492" t="s">
        <v>1663</v>
      </c>
      <c r="G396" s="492" t="s">
        <v>1664</v>
      </c>
      <c r="H396" s="496">
        <v>1</v>
      </c>
      <c r="I396" s="496">
        <v>815</v>
      </c>
      <c r="J396" s="492">
        <v>0.48511904761904762</v>
      </c>
      <c r="K396" s="492">
        <v>815</v>
      </c>
      <c r="L396" s="496">
        <v>2</v>
      </c>
      <c r="M396" s="496">
        <v>1680</v>
      </c>
      <c r="N396" s="492">
        <v>1</v>
      </c>
      <c r="O396" s="492">
        <v>840</v>
      </c>
      <c r="P396" s="496">
        <v>4</v>
      </c>
      <c r="Q396" s="496">
        <v>3360</v>
      </c>
      <c r="R396" s="510">
        <v>2</v>
      </c>
      <c r="S396" s="497">
        <v>840</v>
      </c>
    </row>
    <row r="397" spans="1:19" ht="14.4" customHeight="1" x14ac:dyDescent="0.3">
      <c r="A397" s="491" t="s">
        <v>1555</v>
      </c>
      <c r="B397" s="492" t="s">
        <v>1556</v>
      </c>
      <c r="C397" s="492" t="s">
        <v>470</v>
      </c>
      <c r="D397" s="492" t="s">
        <v>598</v>
      </c>
      <c r="E397" s="492" t="s">
        <v>1569</v>
      </c>
      <c r="F397" s="492" t="s">
        <v>1715</v>
      </c>
      <c r="G397" s="492" t="s">
        <v>1716</v>
      </c>
      <c r="H397" s="496">
        <v>2</v>
      </c>
      <c r="I397" s="496">
        <v>2330</v>
      </c>
      <c r="J397" s="492">
        <v>0.24270833333333333</v>
      </c>
      <c r="K397" s="492">
        <v>1165</v>
      </c>
      <c r="L397" s="496">
        <v>8</v>
      </c>
      <c r="M397" s="496">
        <v>9600</v>
      </c>
      <c r="N397" s="492">
        <v>1</v>
      </c>
      <c r="O397" s="492">
        <v>1200</v>
      </c>
      <c r="P397" s="496">
        <v>5</v>
      </c>
      <c r="Q397" s="496">
        <v>6005</v>
      </c>
      <c r="R397" s="510">
        <v>0.6255208333333333</v>
      </c>
      <c r="S397" s="497">
        <v>1201</v>
      </c>
    </row>
    <row r="398" spans="1:19" ht="14.4" customHeight="1" x14ac:dyDescent="0.3">
      <c r="A398" s="491" t="s">
        <v>1555</v>
      </c>
      <c r="B398" s="492" t="s">
        <v>1556</v>
      </c>
      <c r="C398" s="492" t="s">
        <v>470</v>
      </c>
      <c r="D398" s="492" t="s">
        <v>598</v>
      </c>
      <c r="E398" s="492" t="s">
        <v>1569</v>
      </c>
      <c r="F398" s="492" t="s">
        <v>1667</v>
      </c>
      <c r="G398" s="492" t="s">
        <v>1668</v>
      </c>
      <c r="H398" s="496"/>
      <c r="I398" s="496"/>
      <c r="J398" s="492"/>
      <c r="K398" s="492"/>
      <c r="L398" s="496"/>
      <c r="M398" s="496"/>
      <c r="N398" s="492"/>
      <c r="O398" s="492"/>
      <c r="P398" s="496">
        <v>1</v>
      </c>
      <c r="Q398" s="496">
        <v>1577</v>
      </c>
      <c r="R398" s="510"/>
      <c r="S398" s="497">
        <v>1577</v>
      </c>
    </row>
    <row r="399" spans="1:19" ht="14.4" customHeight="1" x14ac:dyDescent="0.3">
      <c r="A399" s="491" t="s">
        <v>1555</v>
      </c>
      <c r="B399" s="492" t="s">
        <v>1556</v>
      </c>
      <c r="C399" s="492" t="s">
        <v>470</v>
      </c>
      <c r="D399" s="492" t="s">
        <v>598</v>
      </c>
      <c r="E399" s="492" t="s">
        <v>1569</v>
      </c>
      <c r="F399" s="492" t="s">
        <v>1671</v>
      </c>
      <c r="G399" s="492" t="s">
        <v>1672</v>
      </c>
      <c r="H399" s="496"/>
      <c r="I399" s="496"/>
      <c r="J399" s="492"/>
      <c r="K399" s="492"/>
      <c r="L399" s="496"/>
      <c r="M399" s="496"/>
      <c r="N399" s="492"/>
      <c r="O399" s="492"/>
      <c r="P399" s="496">
        <v>2</v>
      </c>
      <c r="Q399" s="496">
        <v>1650</v>
      </c>
      <c r="R399" s="510"/>
      <c r="S399" s="497">
        <v>825</v>
      </c>
    </row>
    <row r="400" spans="1:19" ht="14.4" customHeight="1" x14ac:dyDescent="0.3">
      <c r="A400" s="491" t="s">
        <v>1555</v>
      </c>
      <c r="B400" s="492" t="s">
        <v>1556</v>
      </c>
      <c r="C400" s="492" t="s">
        <v>470</v>
      </c>
      <c r="D400" s="492" t="s">
        <v>598</v>
      </c>
      <c r="E400" s="492" t="s">
        <v>1569</v>
      </c>
      <c r="F400" s="492" t="s">
        <v>1723</v>
      </c>
      <c r="G400" s="492" t="s">
        <v>1724</v>
      </c>
      <c r="H400" s="496"/>
      <c r="I400" s="496"/>
      <c r="J400" s="492"/>
      <c r="K400" s="492"/>
      <c r="L400" s="496"/>
      <c r="M400" s="496"/>
      <c r="N400" s="492"/>
      <c r="O400" s="492"/>
      <c r="P400" s="496">
        <v>1</v>
      </c>
      <c r="Q400" s="496">
        <v>2222</v>
      </c>
      <c r="R400" s="510"/>
      <c r="S400" s="497">
        <v>2222</v>
      </c>
    </row>
    <row r="401" spans="1:19" ht="14.4" customHeight="1" x14ac:dyDescent="0.3">
      <c r="A401" s="491" t="s">
        <v>1555</v>
      </c>
      <c r="B401" s="492" t="s">
        <v>1556</v>
      </c>
      <c r="C401" s="492" t="s">
        <v>470</v>
      </c>
      <c r="D401" s="492" t="s">
        <v>598</v>
      </c>
      <c r="E401" s="492" t="s">
        <v>1569</v>
      </c>
      <c r="F401" s="492" t="s">
        <v>1725</v>
      </c>
      <c r="G401" s="492" t="s">
        <v>1726</v>
      </c>
      <c r="H401" s="496">
        <v>1</v>
      </c>
      <c r="I401" s="496">
        <v>790</v>
      </c>
      <c r="J401" s="492">
        <v>0.96932515337423308</v>
      </c>
      <c r="K401" s="492">
        <v>790</v>
      </c>
      <c r="L401" s="496">
        <v>1</v>
      </c>
      <c r="M401" s="496">
        <v>815</v>
      </c>
      <c r="N401" s="492">
        <v>1</v>
      </c>
      <c r="O401" s="492">
        <v>815</v>
      </c>
      <c r="P401" s="496"/>
      <c r="Q401" s="496"/>
      <c r="R401" s="510"/>
      <c r="S401" s="497"/>
    </row>
    <row r="402" spans="1:19" ht="14.4" customHeight="1" x14ac:dyDescent="0.3">
      <c r="A402" s="491" t="s">
        <v>1555</v>
      </c>
      <c r="B402" s="492" t="s">
        <v>1556</v>
      </c>
      <c r="C402" s="492" t="s">
        <v>470</v>
      </c>
      <c r="D402" s="492" t="s">
        <v>599</v>
      </c>
      <c r="E402" s="492" t="s">
        <v>1557</v>
      </c>
      <c r="F402" s="492" t="s">
        <v>1560</v>
      </c>
      <c r="G402" s="492" t="s">
        <v>1561</v>
      </c>
      <c r="H402" s="496">
        <v>0.3</v>
      </c>
      <c r="I402" s="496">
        <v>45.3</v>
      </c>
      <c r="J402" s="492">
        <v>0.4998896490840874</v>
      </c>
      <c r="K402" s="492">
        <v>151</v>
      </c>
      <c r="L402" s="496">
        <v>0.6</v>
      </c>
      <c r="M402" s="496">
        <v>90.61999999999999</v>
      </c>
      <c r="N402" s="492">
        <v>1</v>
      </c>
      <c r="O402" s="492">
        <v>151.03333333333333</v>
      </c>
      <c r="P402" s="496"/>
      <c r="Q402" s="496"/>
      <c r="R402" s="510"/>
      <c r="S402" s="497"/>
    </row>
    <row r="403" spans="1:19" ht="14.4" customHeight="1" x14ac:dyDescent="0.3">
      <c r="A403" s="491" t="s">
        <v>1555</v>
      </c>
      <c r="B403" s="492" t="s">
        <v>1556</v>
      </c>
      <c r="C403" s="492" t="s">
        <v>470</v>
      </c>
      <c r="D403" s="492" t="s">
        <v>599</v>
      </c>
      <c r="E403" s="492" t="s">
        <v>1557</v>
      </c>
      <c r="F403" s="492" t="s">
        <v>1562</v>
      </c>
      <c r="G403" s="492" t="s">
        <v>1563</v>
      </c>
      <c r="H403" s="496">
        <v>0.2</v>
      </c>
      <c r="I403" s="496">
        <v>50.71</v>
      </c>
      <c r="J403" s="492"/>
      <c r="K403" s="492">
        <v>253.54999999999998</v>
      </c>
      <c r="L403" s="496"/>
      <c r="M403" s="496"/>
      <c r="N403" s="492"/>
      <c r="O403" s="492"/>
      <c r="P403" s="496"/>
      <c r="Q403" s="496"/>
      <c r="R403" s="510"/>
      <c r="S403" s="497"/>
    </row>
    <row r="404" spans="1:19" ht="14.4" customHeight="1" x14ac:dyDescent="0.3">
      <c r="A404" s="491" t="s">
        <v>1555</v>
      </c>
      <c r="B404" s="492" t="s">
        <v>1556</v>
      </c>
      <c r="C404" s="492" t="s">
        <v>470</v>
      </c>
      <c r="D404" s="492" t="s">
        <v>599</v>
      </c>
      <c r="E404" s="492" t="s">
        <v>1569</v>
      </c>
      <c r="F404" s="492" t="s">
        <v>1578</v>
      </c>
      <c r="G404" s="492" t="s">
        <v>1579</v>
      </c>
      <c r="H404" s="496">
        <v>4</v>
      </c>
      <c r="I404" s="496">
        <v>140</v>
      </c>
      <c r="J404" s="492">
        <v>0.7567567567567568</v>
      </c>
      <c r="K404" s="492">
        <v>35</v>
      </c>
      <c r="L404" s="496">
        <v>5</v>
      </c>
      <c r="M404" s="496">
        <v>185</v>
      </c>
      <c r="N404" s="492">
        <v>1</v>
      </c>
      <c r="O404" s="492">
        <v>37</v>
      </c>
      <c r="P404" s="496"/>
      <c r="Q404" s="496"/>
      <c r="R404" s="510"/>
      <c r="S404" s="497"/>
    </row>
    <row r="405" spans="1:19" ht="14.4" customHeight="1" x14ac:dyDescent="0.3">
      <c r="A405" s="491" t="s">
        <v>1555</v>
      </c>
      <c r="B405" s="492" t="s">
        <v>1556</v>
      </c>
      <c r="C405" s="492" t="s">
        <v>470</v>
      </c>
      <c r="D405" s="492" t="s">
        <v>599</v>
      </c>
      <c r="E405" s="492" t="s">
        <v>1569</v>
      </c>
      <c r="F405" s="492" t="s">
        <v>1594</v>
      </c>
      <c r="G405" s="492" t="s">
        <v>1595</v>
      </c>
      <c r="H405" s="496">
        <v>2</v>
      </c>
      <c r="I405" s="496">
        <v>972</v>
      </c>
      <c r="J405" s="492">
        <v>1.944</v>
      </c>
      <c r="K405" s="492">
        <v>486</v>
      </c>
      <c r="L405" s="496">
        <v>1</v>
      </c>
      <c r="M405" s="496">
        <v>500</v>
      </c>
      <c r="N405" s="492">
        <v>1</v>
      </c>
      <c r="O405" s="492">
        <v>500</v>
      </c>
      <c r="P405" s="496"/>
      <c r="Q405" s="496"/>
      <c r="R405" s="510"/>
      <c r="S405" s="497"/>
    </row>
    <row r="406" spans="1:19" ht="14.4" customHeight="1" x14ac:dyDescent="0.3">
      <c r="A406" s="491" t="s">
        <v>1555</v>
      </c>
      <c r="B406" s="492" t="s">
        <v>1556</v>
      </c>
      <c r="C406" s="492" t="s">
        <v>470</v>
      </c>
      <c r="D406" s="492" t="s">
        <v>599</v>
      </c>
      <c r="E406" s="492" t="s">
        <v>1569</v>
      </c>
      <c r="F406" s="492" t="s">
        <v>1596</v>
      </c>
      <c r="G406" s="492" t="s">
        <v>1597</v>
      </c>
      <c r="H406" s="496">
        <v>3</v>
      </c>
      <c r="I406" s="496">
        <v>1998</v>
      </c>
      <c r="J406" s="492">
        <v>0.42036608457816116</v>
      </c>
      <c r="K406" s="492">
        <v>666</v>
      </c>
      <c r="L406" s="496">
        <v>7</v>
      </c>
      <c r="M406" s="496">
        <v>4753</v>
      </c>
      <c r="N406" s="492">
        <v>1</v>
      </c>
      <c r="O406" s="492">
        <v>679</v>
      </c>
      <c r="P406" s="496"/>
      <c r="Q406" s="496"/>
      <c r="R406" s="510"/>
      <c r="S406" s="497"/>
    </row>
    <row r="407" spans="1:19" ht="14.4" customHeight="1" x14ac:dyDescent="0.3">
      <c r="A407" s="491" t="s">
        <v>1555</v>
      </c>
      <c r="B407" s="492" t="s">
        <v>1556</v>
      </c>
      <c r="C407" s="492" t="s">
        <v>470</v>
      </c>
      <c r="D407" s="492" t="s">
        <v>599</v>
      </c>
      <c r="E407" s="492" t="s">
        <v>1569</v>
      </c>
      <c r="F407" s="492" t="s">
        <v>1598</v>
      </c>
      <c r="G407" s="492" t="s">
        <v>1599</v>
      </c>
      <c r="H407" s="496">
        <v>2</v>
      </c>
      <c r="I407" s="496">
        <v>2024</v>
      </c>
      <c r="J407" s="492">
        <v>1.9631425800193987</v>
      </c>
      <c r="K407" s="492">
        <v>1012</v>
      </c>
      <c r="L407" s="496">
        <v>1</v>
      </c>
      <c r="M407" s="496">
        <v>1031</v>
      </c>
      <c r="N407" s="492">
        <v>1</v>
      </c>
      <c r="O407" s="492">
        <v>1031</v>
      </c>
      <c r="P407" s="496"/>
      <c r="Q407" s="496"/>
      <c r="R407" s="510"/>
      <c r="S407" s="497"/>
    </row>
    <row r="408" spans="1:19" ht="14.4" customHeight="1" x14ac:dyDescent="0.3">
      <c r="A408" s="491" t="s">
        <v>1555</v>
      </c>
      <c r="B408" s="492" t="s">
        <v>1556</v>
      </c>
      <c r="C408" s="492" t="s">
        <v>470</v>
      </c>
      <c r="D408" s="492" t="s">
        <v>599</v>
      </c>
      <c r="E408" s="492" t="s">
        <v>1569</v>
      </c>
      <c r="F408" s="492" t="s">
        <v>1690</v>
      </c>
      <c r="G408" s="492" t="s">
        <v>1691</v>
      </c>
      <c r="H408" s="496">
        <v>1</v>
      </c>
      <c r="I408" s="496">
        <v>1637</v>
      </c>
      <c r="J408" s="492"/>
      <c r="K408" s="492">
        <v>1637</v>
      </c>
      <c r="L408" s="496"/>
      <c r="M408" s="496"/>
      <c r="N408" s="492"/>
      <c r="O408" s="492"/>
      <c r="P408" s="496"/>
      <c r="Q408" s="496"/>
      <c r="R408" s="510"/>
      <c r="S408" s="497"/>
    </row>
    <row r="409" spans="1:19" ht="14.4" customHeight="1" x14ac:dyDescent="0.3">
      <c r="A409" s="491" t="s">
        <v>1555</v>
      </c>
      <c r="B409" s="492" t="s">
        <v>1556</v>
      </c>
      <c r="C409" s="492" t="s">
        <v>470</v>
      </c>
      <c r="D409" s="492" t="s">
        <v>599</v>
      </c>
      <c r="E409" s="492" t="s">
        <v>1569</v>
      </c>
      <c r="F409" s="492" t="s">
        <v>1610</v>
      </c>
      <c r="G409" s="492" t="s">
        <v>1611</v>
      </c>
      <c r="H409" s="496">
        <v>4</v>
      </c>
      <c r="I409" s="496">
        <v>328</v>
      </c>
      <c r="J409" s="492">
        <v>0.76279069767441865</v>
      </c>
      <c r="K409" s="492">
        <v>82</v>
      </c>
      <c r="L409" s="496">
        <v>5</v>
      </c>
      <c r="M409" s="496">
        <v>430</v>
      </c>
      <c r="N409" s="492">
        <v>1</v>
      </c>
      <c r="O409" s="492">
        <v>86</v>
      </c>
      <c r="P409" s="496"/>
      <c r="Q409" s="496"/>
      <c r="R409" s="510"/>
      <c r="S409" s="497"/>
    </row>
    <row r="410" spans="1:19" ht="14.4" customHeight="1" x14ac:dyDescent="0.3">
      <c r="A410" s="491" t="s">
        <v>1555</v>
      </c>
      <c r="B410" s="492" t="s">
        <v>1556</v>
      </c>
      <c r="C410" s="492" t="s">
        <v>470</v>
      </c>
      <c r="D410" s="492" t="s">
        <v>599</v>
      </c>
      <c r="E410" s="492" t="s">
        <v>1569</v>
      </c>
      <c r="F410" s="492" t="s">
        <v>1623</v>
      </c>
      <c r="G410" s="492" t="s">
        <v>1624</v>
      </c>
      <c r="H410" s="496">
        <v>1</v>
      </c>
      <c r="I410" s="496">
        <v>158</v>
      </c>
      <c r="J410" s="492"/>
      <c r="K410" s="492">
        <v>158</v>
      </c>
      <c r="L410" s="496"/>
      <c r="M410" s="496"/>
      <c r="N410" s="492"/>
      <c r="O410" s="492"/>
      <c r="P410" s="496"/>
      <c r="Q410" s="496"/>
      <c r="R410" s="510"/>
      <c r="S410" s="497"/>
    </row>
    <row r="411" spans="1:19" ht="14.4" customHeight="1" x14ac:dyDescent="0.3">
      <c r="A411" s="491" t="s">
        <v>1555</v>
      </c>
      <c r="B411" s="492" t="s">
        <v>1556</v>
      </c>
      <c r="C411" s="492" t="s">
        <v>470</v>
      </c>
      <c r="D411" s="492" t="s">
        <v>600</v>
      </c>
      <c r="E411" s="492" t="s">
        <v>1557</v>
      </c>
      <c r="F411" s="492" t="s">
        <v>1558</v>
      </c>
      <c r="G411" s="492" t="s">
        <v>1559</v>
      </c>
      <c r="H411" s="496"/>
      <c r="I411" s="496"/>
      <c r="J411" s="492"/>
      <c r="K411" s="492"/>
      <c r="L411" s="496">
        <v>2.6</v>
      </c>
      <c r="M411" s="496">
        <v>301.86</v>
      </c>
      <c r="N411" s="492">
        <v>1</v>
      </c>
      <c r="O411" s="492">
        <v>116.1</v>
      </c>
      <c r="P411" s="496">
        <v>9.1999999999999993</v>
      </c>
      <c r="Q411" s="496">
        <v>1068.1199999999999</v>
      </c>
      <c r="R411" s="510">
        <v>3.5384615384615379</v>
      </c>
      <c r="S411" s="497">
        <v>116.1</v>
      </c>
    </row>
    <row r="412" spans="1:19" ht="14.4" customHeight="1" x14ac:dyDescent="0.3">
      <c r="A412" s="491" t="s">
        <v>1555</v>
      </c>
      <c r="B412" s="492" t="s">
        <v>1556</v>
      </c>
      <c r="C412" s="492" t="s">
        <v>470</v>
      </c>
      <c r="D412" s="492" t="s">
        <v>600</v>
      </c>
      <c r="E412" s="492" t="s">
        <v>1557</v>
      </c>
      <c r="F412" s="492" t="s">
        <v>1560</v>
      </c>
      <c r="G412" s="492" t="s">
        <v>1561</v>
      </c>
      <c r="H412" s="496"/>
      <c r="I412" s="496"/>
      <c r="J412" s="492"/>
      <c r="K412" s="492"/>
      <c r="L412" s="496">
        <v>4.8000000000000007</v>
      </c>
      <c r="M412" s="496">
        <v>724.81</v>
      </c>
      <c r="N412" s="492">
        <v>1</v>
      </c>
      <c r="O412" s="492">
        <v>151.0020833333333</v>
      </c>
      <c r="P412" s="496">
        <v>17.899999999999999</v>
      </c>
      <c r="Q412" s="496">
        <v>2703.28</v>
      </c>
      <c r="R412" s="510">
        <v>3.7296394917288676</v>
      </c>
      <c r="S412" s="497">
        <v>151.02122905027935</v>
      </c>
    </row>
    <row r="413" spans="1:19" ht="14.4" customHeight="1" x14ac:dyDescent="0.3">
      <c r="A413" s="491" t="s">
        <v>1555</v>
      </c>
      <c r="B413" s="492" t="s">
        <v>1556</v>
      </c>
      <c r="C413" s="492" t="s">
        <v>470</v>
      </c>
      <c r="D413" s="492" t="s">
        <v>600</v>
      </c>
      <c r="E413" s="492" t="s">
        <v>1557</v>
      </c>
      <c r="F413" s="492" t="s">
        <v>1562</v>
      </c>
      <c r="G413" s="492" t="s">
        <v>1563</v>
      </c>
      <c r="H413" s="496"/>
      <c r="I413" s="496"/>
      <c r="J413" s="492"/>
      <c r="K413" s="492"/>
      <c r="L413" s="496">
        <v>4.8</v>
      </c>
      <c r="M413" s="496">
        <v>1217.04</v>
      </c>
      <c r="N413" s="492">
        <v>1</v>
      </c>
      <c r="O413" s="492">
        <v>253.55</v>
      </c>
      <c r="P413" s="496">
        <v>11</v>
      </c>
      <c r="Q413" s="496">
        <v>2789.05</v>
      </c>
      <c r="R413" s="510">
        <v>2.291666666666667</v>
      </c>
      <c r="S413" s="497">
        <v>253.55</v>
      </c>
    </row>
    <row r="414" spans="1:19" ht="14.4" customHeight="1" x14ac:dyDescent="0.3">
      <c r="A414" s="491" t="s">
        <v>1555</v>
      </c>
      <c r="B414" s="492" t="s">
        <v>1556</v>
      </c>
      <c r="C414" s="492" t="s">
        <v>470</v>
      </c>
      <c r="D414" s="492" t="s">
        <v>600</v>
      </c>
      <c r="E414" s="492" t="s">
        <v>1557</v>
      </c>
      <c r="F414" s="492" t="s">
        <v>1565</v>
      </c>
      <c r="G414" s="492" t="s">
        <v>511</v>
      </c>
      <c r="H414" s="496"/>
      <c r="I414" s="496"/>
      <c r="J414" s="492"/>
      <c r="K414" s="492"/>
      <c r="L414" s="496"/>
      <c r="M414" s="496"/>
      <c r="N414" s="492"/>
      <c r="O414" s="492"/>
      <c r="P414" s="496">
        <v>0.1</v>
      </c>
      <c r="Q414" s="496">
        <v>13.55</v>
      </c>
      <c r="R414" s="510"/>
      <c r="S414" s="497">
        <v>135.5</v>
      </c>
    </row>
    <row r="415" spans="1:19" ht="14.4" customHeight="1" x14ac:dyDescent="0.3">
      <c r="A415" s="491" t="s">
        <v>1555</v>
      </c>
      <c r="B415" s="492" t="s">
        <v>1556</v>
      </c>
      <c r="C415" s="492" t="s">
        <v>470</v>
      </c>
      <c r="D415" s="492" t="s">
        <v>600</v>
      </c>
      <c r="E415" s="492" t="s">
        <v>1569</v>
      </c>
      <c r="F415" s="492" t="s">
        <v>1578</v>
      </c>
      <c r="G415" s="492" t="s">
        <v>1579</v>
      </c>
      <c r="H415" s="496"/>
      <c r="I415" s="496"/>
      <c r="J415" s="492"/>
      <c r="K415" s="492"/>
      <c r="L415" s="496">
        <v>1</v>
      </c>
      <c r="M415" s="496">
        <v>37</v>
      </c>
      <c r="N415" s="492">
        <v>1</v>
      </c>
      <c r="O415" s="492">
        <v>37</v>
      </c>
      <c r="P415" s="496">
        <v>7</v>
      </c>
      <c r="Q415" s="496">
        <v>259</v>
      </c>
      <c r="R415" s="510">
        <v>7</v>
      </c>
      <c r="S415" s="497">
        <v>37</v>
      </c>
    </row>
    <row r="416" spans="1:19" ht="14.4" customHeight="1" x14ac:dyDescent="0.3">
      <c r="A416" s="491" t="s">
        <v>1555</v>
      </c>
      <c r="B416" s="492" t="s">
        <v>1556</v>
      </c>
      <c r="C416" s="492" t="s">
        <v>470</v>
      </c>
      <c r="D416" s="492" t="s">
        <v>600</v>
      </c>
      <c r="E416" s="492" t="s">
        <v>1569</v>
      </c>
      <c r="F416" s="492" t="s">
        <v>1580</v>
      </c>
      <c r="G416" s="492" t="s">
        <v>1581</v>
      </c>
      <c r="H416" s="496"/>
      <c r="I416" s="496"/>
      <c r="J416" s="492"/>
      <c r="K416" s="492"/>
      <c r="L416" s="496">
        <v>1</v>
      </c>
      <c r="M416" s="496">
        <v>5</v>
      </c>
      <c r="N416" s="492">
        <v>1</v>
      </c>
      <c r="O416" s="492">
        <v>5</v>
      </c>
      <c r="P416" s="496">
        <v>1</v>
      </c>
      <c r="Q416" s="496">
        <v>5</v>
      </c>
      <c r="R416" s="510">
        <v>1</v>
      </c>
      <c r="S416" s="497">
        <v>5</v>
      </c>
    </row>
    <row r="417" spans="1:19" ht="14.4" customHeight="1" x14ac:dyDescent="0.3">
      <c r="A417" s="491" t="s">
        <v>1555</v>
      </c>
      <c r="B417" s="492" t="s">
        <v>1556</v>
      </c>
      <c r="C417" s="492" t="s">
        <v>470</v>
      </c>
      <c r="D417" s="492" t="s">
        <v>600</v>
      </c>
      <c r="E417" s="492" t="s">
        <v>1569</v>
      </c>
      <c r="F417" s="492" t="s">
        <v>1584</v>
      </c>
      <c r="G417" s="492" t="s">
        <v>1585</v>
      </c>
      <c r="H417" s="496"/>
      <c r="I417" s="496"/>
      <c r="J417" s="492"/>
      <c r="K417" s="492"/>
      <c r="L417" s="496">
        <v>1</v>
      </c>
      <c r="M417" s="496">
        <v>665</v>
      </c>
      <c r="N417" s="492">
        <v>1</v>
      </c>
      <c r="O417" s="492">
        <v>665</v>
      </c>
      <c r="P417" s="496">
        <v>9</v>
      </c>
      <c r="Q417" s="496">
        <v>5994</v>
      </c>
      <c r="R417" s="510">
        <v>9.0135338345864664</v>
      </c>
      <c r="S417" s="497">
        <v>666</v>
      </c>
    </row>
    <row r="418" spans="1:19" ht="14.4" customHeight="1" x14ac:dyDescent="0.3">
      <c r="A418" s="491" t="s">
        <v>1555</v>
      </c>
      <c r="B418" s="492" t="s">
        <v>1556</v>
      </c>
      <c r="C418" s="492" t="s">
        <v>470</v>
      </c>
      <c r="D418" s="492" t="s">
        <v>600</v>
      </c>
      <c r="E418" s="492" t="s">
        <v>1569</v>
      </c>
      <c r="F418" s="492" t="s">
        <v>1588</v>
      </c>
      <c r="G418" s="492" t="s">
        <v>1589</v>
      </c>
      <c r="H418" s="496"/>
      <c r="I418" s="496"/>
      <c r="J418" s="492"/>
      <c r="K418" s="492"/>
      <c r="L418" s="496">
        <v>1</v>
      </c>
      <c r="M418" s="496">
        <v>251</v>
      </c>
      <c r="N418" s="492">
        <v>1</v>
      </c>
      <c r="O418" s="492">
        <v>251</v>
      </c>
      <c r="P418" s="496">
        <v>4</v>
      </c>
      <c r="Q418" s="496">
        <v>1004</v>
      </c>
      <c r="R418" s="510">
        <v>4</v>
      </c>
      <c r="S418" s="497">
        <v>251</v>
      </c>
    </row>
    <row r="419" spans="1:19" ht="14.4" customHeight="1" x14ac:dyDescent="0.3">
      <c r="A419" s="491" t="s">
        <v>1555</v>
      </c>
      <c r="B419" s="492" t="s">
        <v>1556</v>
      </c>
      <c r="C419" s="492" t="s">
        <v>470</v>
      </c>
      <c r="D419" s="492" t="s">
        <v>600</v>
      </c>
      <c r="E419" s="492" t="s">
        <v>1569</v>
      </c>
      <c r="F419" s="492" t="s">
        <v>1590</v>
      </c>
      <c r="G419" s="492" t="s">
        <v>1591</v>
      </c>
      <c r="H419" s="496"/>
      <c r="I419" s="496"/>
      <c r="J419" s="492"/>
      <c r="K419" s="492"/>
      <c r="L419" s="496">
        <v>51</v>
      </c>
      <c r="M419" s="496">
        <v>6426</v>
      </c>
      <c r="N419" s="492">
        <v>1</v>
      </c>
      <c r="O419" s="492">
        <v>126</v>
      </c>
      <c r="P419" s="496">
        <v>130</v>
      </c>
      <c r="Q419" s="496">
        <v>16380</v>
      </c>
      <c r="R419" s="510">
        <v>2.5490196078431371</v>
      </c>
      <c r="S419" s="497">
        <v>126</v>
      </c>
    </row>
    <row r="420" spans="1:19" ht="14.4" customHeight="1" x14ac:dyDescent="0.3">
      <c r="A420" s="491" t="s">
        <v>1555</v>
      </c>
      <c r="B420" s="492" t="s">
        <v>1556</v>
      </c>
      <c r="C420" s="492" t="s">
        <v>470</v>
      </c>
      <c r="D420" s="492" t="s">
        <v>600</v>
      </c>
      <c r="E420" s="492" t="s">
        <v>1569</v>
      </c>
      <c r="F420" s="492" t="s">
        <v>1592</v>
      </c>
      <c r="G420" s="492" t="s">
        <v>1593</v>
      </c>
      <c r="H420" s="496"/>
      <c r="I420" s="496"/>
      <c r="J420" s="492"/>
      <c r="K420" s="492"/>
      <c r="L420" s="496"/>
      <c r="M420" s="496"/>
      <c r="N420" s="492"/>
      <c r="O420" s="492"/>
      <c r="P420" s="496">
        <v>2</v>
      </c>
      <c r="Q420" s="496">
        <v>1082</v>
      </c>
      <c r="R420" s="510"/>
      <c r="S420" s="497">
        <v>541</v>
      </c>
    </row>
    <row r="421" spans="1:19" ht="14.4" customHeight="1" x14ac:dyDescent="0.3">
      <c r="A421" s="491" t="s">
        <v>1555</v>
      </c>
      <c r="B421" s="492" t="s">
        <v>1556</v>
      </c>
      <c r="C421" s="492" t="s">
        <v>470</v>
      </c>
      <c r="D421" s="492" t="s">
        <v>600</v>
      </c>
      <c r="E421" s="492" t="s">
        <v>1569</v>
      </c>
      <c r="F421" s="492" t="s">
        <v>1596</v>
      </c>
      <c r="G421" s="492" t="s">
        <v>1597</v>
      </c>
      <c r="H421" s="496"/>
      <c r="I421" s="496"/>
      <c r="J421" s="492"/>
      <c r="K421" s="492"/>
      <c r="L421" s="496">
        <v>50</v>
      </c>
      <c r="M421" s="496">
        <v>33950</v>
      </c>
      <c r="N421" s="492">
        <v>1</v>
      </c>
      <c r="O421" s="492">
        <v>679</v>
      </c>
      <c r="P421" s="496">
        <v>181</v>
      </c>
      <c r="Q421" s="496">
        <v>122899</v>
      </c>
      <c r="R421" s="510">
        <v>3.62</v>
      </c>
      <c r="S421" s="497">
        <v>679</v>
      </c>
    </row>
    <row r="422" spans="1:19" ht="14.4" customHeight="1" x14ac:dyDescent="0.3">
      <c r="A422" s="491" t="s">
        <v>1555</v>
      </c>
      <c r="B422" s="492" t="s">
        <v>1556</v>
      </c>
      <c r="C422" s="492" t="s">
        <v>470</v>
      </c>
      <c r="D422" s="492" t="s">
        <v>600</v>
      </c>
      <c r="E422" s="492" t="s">
        <v>1569</v>
      </c>
      <c r="F422" s="492" t="s">
        <v>1598</v>
      </c>
      <c r="G422" s="492" t="s">
        <v>1599</v>
      </c>
      <c r="H422" s="496"/>
      <c r="I422" s="496"/>
      <c r="J422" s="492"/>
      <c r="K422" s="492"/>
      <c r="L422" s="496">
        <v>3</v>
      </c>
      <c r="M422" s="496">
        <v>3093</v>
      </c>
      <c r="N422" s="492">
        <v>1</v>
      </c>
      <c r="O422" s="492">
        <v>1031</v>
      </c>
      <c r="P422" s="496">
        <v>14</v>
      </c>
      <c r="Q422" s="496">
        <v>14448</v>
      </c>
      <c r="R422" s="510">
        <v>4.6711930164888456</v>
      </c>
      <c r="S422" s="497">
        <v>1032</v>
      </c>
    </row>
    <row r="423" spans="1:19" ht="14.4" customHeight="1" x14ac:dyDescent="0.3">
      <c r="A423" s="491" t="s">
        <v>1555</v>
      </c>
      <c r="B423" s="492" t="s">
        <v>1556</v>
      </c>
      <c r="C423" s="492" t="s">
        <v>470</v>
      </c>
      <c r="D423" s="492" t="s">
        <v>600</v>
      </c>
      <c r="E423" s="492" t="s">
        <v>1569</v>
      </c>
      <c r="F423" s="492" t="s">
        <v>1682</v>
      </c>
      <c r="G423" s="492" t="s">
        <v>1683</v>
      </c>
      <c r="H423" s="496"/>
      <c r="I423" s="496"/>
      <c r="J423" s="492"/>
      <c r="K423" s="492"/>
      <c r="L423" s="496">
        <v>1</v>
      </c>
      <c r="M423" s="496">
        <v>2098</v>
      </c>
      <c r="N423" s="492">
        <v>1</v>
      </c>
      <c r="O423" s="492">
        <v>2098</v>
      </c>
      <c r="P423" s="496"/>
      <c r="Q423" s="496"/>
      <c r="R423" s="510"/>
      <c r="S423" s="497"/>
    </row>
    <row r="424" spans="1:19" ht="14.4" customHeight="1" x14ac:dyDescent="0.3">
      <c r="A424" s="491" t="s">
        <v>1555</v>
      </c>
      <c r="B424" s="492" t="s">
        <v>1556</v>
      </c>
      <c r="C424" s="492" t="s">
        <v>470</v>
      </c>
      <c r="D424" s="492" t="s">
        <v>600</v>
      </c>
      <c r="E424" s="492" t="s">
        <v>1569</v>
      </c>
      <c r="F424" s="492" t="s">
        <v>1684</v>
      </c>
      <c r="G424" s="492" t="s">
        <v>1685</v>
      </c>
      <c r="H424" s="496"/>
      <c r="I424" s="496"/>
      <c r="J424" s="492"/>
      <c r="K424" s="492"/>
      <c r="L424" s="496">
        <v>1</v>
      </c>
      <c r="M424" s="496">
        <v>1273</v>
      </c>
      <c r="N424" s="492">
        <v>1</v>
      </c>
      <c r="O424" s="492">
        <v>1273</v>
      </c>
      <c r="P424" s="496"/>
      <c r="Q424" s="496"/>
      <c r="R424" s="510"/>
      <c r="S424" s="497"/>
    </row>
    <row r="425" spans="1:19" ht="14.4" customHeight="1" x14ac:dyDescent="0.3">
      <c r="A425" s="491" t="s">
        <v>1555</v>
      </c>
      <c r="B425" s="492" t="s">
        <v>1556</v>
      </c>
      <c r="C425" s="492" t="s">
        <v>470</v>
      </c>
      <c r="D425" s="492" t="s">
        <v>600</v>
      </c>
      <c r="E425" s="492" t="s">
        <v>1569</v>
      </c>
      <c r="F425" s="492" t="s">
        <v>1690</v>
      </c>
      <c r="G425" s="492" t="s">
        <v>1691</v>
      </c>
      <c r="H425" s="496"/>
      <c r="I425" s="496"/>
      <c r="J425" s="492"/>
      <c r="K425" s="492"/>
      <c r="L425" s="496"/>
      <c r="M425" s="496"/>
      <c r="N425" s="492"/>
      <c r="O425" s="492"/>
      <c r="P425" s="496">
        <v>1</v>
      </c>
      <c r="Q425" s="496">
        <v>1678</v>
      </c>
      <c r="R425" s="510"/>
      <c r="S425" s="497">
        <v>1678</v>
      </c>
    </row>
    <row r="426" spans="1:19" ht="14.4" customHeight="1" x14ac:dyDescent="0.3">
      <c r="A426" s="491" t="s">
        <v>1555</v>
      </c>
      <c r="B426" s="492" t="s">
        <v>1556</v>
      </c>
      <c r="C426" s="492" t="s">
        <v>470</v>
      </c>
      <c r="D426" s="492" t="s">
        <v>600</v>
      </c>
      <c r="E426" s="492" t="s">
        <v>1569</v>
      </c>
      <c r="F426" s="492" t="s">
        <v>1692</v>
      </c>
      <c r="G426" s="492" t="s">
        <v>1693</v>
      </c>
      <c r="H426" s="496"/>
      <c r="I426" s="496"/>
      <c r="J426" s="492"/>
      <c r="K426" s="492"/>
      <c r="L426" s="496"/>
      <c r="M426" s="496"/>
      <c r="N426" s="492"/>
      <c r="O426" s="492"/>
      <c r="P426" s="496">
        <v>3</v>
      </c>
      <c r="Q426" s="496">
        <v>4185</v>
      </c>
      <c r="R426" s="510"/>
      <c r="S426" s="497">
        <v>1395</v>
      </c>
    </row>
    <row r="427" spans="1:19" ht="14.4" customHeight="1" x14ac:dyDescent="0.3">
      <c r="A427" s="491" t="s">
        <v>1555</v>
      </c>
      <c r="B427" s="492" t="s">
        <v>1556</v>
      </c>
      <c r="C427" s="492" t="s">
        <v>470</v>
      </c>
      <c r="D427" s="492" t="s">
        <v>600</v>
      </c>
      <c r="E427" s="492" t="s">
        <v>1569</v>
      </c>
      <c r="F427" s="492" t="s">
        <v>1696</v>
      </c>
      <c r="G427" s="492" t="s">
        <v>1697</v>
      </c>
      <c r="H427" s="496"/>
      <c r="I427" s="496"/>
      <c r="J427" s="492"/>
      <c r="K427" s="492"/>
      <c r="L427" s="496"/>
      <c r="M427" s="496"/>
      <c r="N427" s="492"/>
      <c r="O427" s="492"/>
      <c r="P427" s="496">
        <v>1</v>
      </c>
      <c r="Q427" s="496">
        <v>443</v>
      </c>
      <c r="R427" s="510"/>
      <c r="S427" s="497">
        <v>443</v>
      </c>
    </row>
    <row r="428" spans="1:19" ht="14.4" customHeight="1" x14ac:dyDescent="0.3">
      <c r="A428" s="491" t="s">
        <v>1555</v>
      </c>
      <c r="B428" s="492" t="s">
        <v>1556</v>
      </c>
      <c r="C428" s="492" t="s">
        <v>470</v>
      </c>
      <c r="D428" s="492" t="s">
        <v>600</v>
      </c>
      <c r="E428" s="492" t="s">
        <v>1569</v>
      </c>
      <c r="F428" s="492" t="s">
        <v>1604</v>
      </c>
      <c r="G428" s="492" t="s">
        <v>1605</v>
      </c>
      <c r="H428" s="496"/>
      <c r="I428" s="496"/>
      <c r="J428" s="492"/>
      <c r="K428" s="492"/>
      <c r="L428" s="496">
        <v>28</v>
      </c>
      <c r="M428" s="496">
        <v>933.34000000000015</v>
      </c>
      <c r="N428" s="492">
        <v>1</v>
      </c>
      <c r="O428" s="492">
        <v>33.333571428571432</v>
      </c>
      <c r="P428" s="496">
        <v>120</v>
      </c>
      <c r="Q428" s="496">
        <v>4000</v>
      </c>
      <c r="R428" s="510">
        <v>4.2856836736880446</v>
      </c>
      <c r="S428" s="497">
        <v>33.333333333333336</v>
      </c>
    </row>
    <row r="429" spans="1:19" ht="14.4" customHeight="1" x14ac:dyDescent="0.3">
      <c r="A429" s="491" t="s">
        <v>1555</v>
      </c>
      <c r="B429" s="492" t="s">
        <v>1556</v>
      </c>
      <c r="C429" s="492" t="s">
        <v>470</v>
      </c>
      <c r="D429" s="492" t="s">
        <v>600</v>
      </c>
      <c r="E429" s="492" t="s">
        <v>1569</v>
      </c>
      <c r="F429" s="492" t="s">
        <v>1610</v>
      </c>
      <c r="G429" s="492" t="s">
        <v>1611</v>
      </c>
      <c r="H429" s="496"/>
      <c r="I429" s="496"/>
      <c r="J429" s="492"/>
      <c r="K429" s="492"/>
      <c r="L429" s="496">
        <v>49</v>
      </c>
      <c r="M429" s="496">
        <v>4214</v>
      </c>
      <c r="N429" s="492">
        <v>1</v>
      </c>
      <c r="O429" s="492">
        <v>86</v>
      </c>
      <c r="P429" s="496">
        <v>162</v>
      </c>
      <c r="Q429" s="496">
        <v>13932</v>
      </c>
      <c r="R429" s="510">
        <v>3.306122448979592</v>
      </c>
      <c r="S429" s="497">
        <v>86</v>
      </c>
    </row>
    <row r="430" spans="1:19" ht="14.4" customHeight="1" x14ac:dyDescent="0.3">
      <c r="A430" s="491" t="s">
        <v>1555</v>
      </c>
      <c r="B430" s="492" t="s">
        <v>1556</v>
      </c>
      <c r="C430" s="492" t="s">
        <v>470</v>
      </c>
      <c r="D430" s="492" t="s">
        <v>600</v>
      </c>
      <c r="E430" s="492" t="s">
        <v>1569</v>
      </c>
      <c r="F430" s="492" t="s">
        <v>1612</v>
      </c>
      <c r="G430" s="492" t="s">
        <v>1613</v>
      </c>
      <c r="H430" s="496"/>
      <c r="I430" s="496"/>
      <c r="J430" s="492"/>
      <c r="K430" s="492"/>
      <c r="L430" s="496"/>
      <c r="M430" s="496"/>
      <c r="N430" s="492"/>
      <c r="O430" s="492"/>
      <c r="P430" s="496">
        <v>1</v>
      </c>
      <c r="Q430" s="496">
        <v>32</v>
      </c>
      <c r="R430" s="510"/>
      <c r="S430" s="497">
        <v>32</v>
      </c>
    </row>
    <row r="431" spans="1:19" ht="14.4" customHeight="1" x14ac:dyDescent="0.3">
      <c r="A431" s="491" t="s">
        <v>1555</v>
      </c>
      <c r="B431" s="492" t="s">
        <v>1556</v>
      </c>
      <c r="C431" s="492" t="s">
        <v>470</v>
      </c>
      <c r="D431" s="492" t="s">
        <v>600</v>
      </c>
      <c r="E431" s="492" t="s">
        <v>1569</v>
      </c>
      <c r="F431" s="492" t="s">
        <v>1616</v>
      </c>
      <c r="G431" s="492" t="s">
        <v>1617</v>
      </c>
      <c r="H431" s="496"/>
      <c r="I431" s="496"/>
      <c r="J431" s="492"/>
      <c r="K431" s="492"/>
      <c r="L431" s="496"/>
      <c r="M431" s="496"/>
      <c r="N431" s="492"/>
      <c r="O431" s="492"/>
      <c r="P431" s="496">
        <v>1</v>
      </c>
      <c r="Q431" s="496">
        <v>1528</v>
      </c>
      <c r="R431" s="510"/>
      <c r="S431" s="497">
        <v>1528</v>
      </c>
    </row>
    <row r="432" spans="1:19" ht="14.4" customHeight="1" x14ac:dyDescent="0.3">
      <c r="A432" s="491" t="s">
        <v>1555</v>
      </c>
      <c r="B432" s="492" t="s">
        <v>1556</v>
      </c>
      <c r="C432" s="492" t="s">
        <v>470</v>
      </c>
      <c r="D432" s="492" t="s">
        <v>600</v>
      </c>
      <c r="E432" s="492" t="s">
        <v>1569</v>
      </c>
      <c r="F432" s="492" t="s">
        <v>1623</v>
      </c>
      <c r="G432" s="492" t="s">
        <v>1624</v>
      </c>
      <c r="H432" s="496"/>
      <c r="I432" s="496"/>
      <c r="J432" s="492"/>
      <c r="K432" s="492"/>
      <c r="L432" s="496"/>
      <c r="M432" s="496"/>
      <c r="N432" s="492"/>
      <c r="O432" s="492"/>
      <c r="P432" s="496">
        <v>1</v>
      </c>
      <c r="Q432" s="496">
        <v>162</v>
      </c>
      <c r="R432" s="510"/>
      <c r="S432" s="497">
        <v>162</v>
      </c>
    </row>
    <row r="433" spans="1:19" ht="14.4" customHeight="1" x14ac:dyDescent="0.3">
      <c r="A433" s="491" t="s">
        <v>1555</v>
      </c>
      <c r="B433" s="492" t="s">
        <v>1556</v>
      </c>
      <c r="C433" s="492" t="s">
        <v>470</v>
      </c>
      <c r="D433" s="492" t="s">
        <v>600</v>
      </c>
      <c r="E433" s="492" t="s">
        <v>1569</v>
      </c>
      <c r="F433" s="492" t="s">
        <v>1629</v>
      </c>
      <c r="G433" s="492" t="s">
        <v>1630</v>
      </c>
      <c r="H433" s="496"/>
      <c r="I433" s="496"/>
      <c r="J433" s="492"/>
      <c r="K433" s="492"/>
      <c r="L433" s="496"/>
      <c r="M433" s="496"/>
      <c r="N433" s="492"/>
      <c r="O433" s="492"/>
      <c r="P433" s="496">
        <v>1</v>
      </c>
      <c r="Q433" s="496">
        <v>722</v>
      </c>
      <c r="R433" s="510"/>
      <c r="S433" s="497">
        <v>722</v>
      </c>
    </row>
    <row r="434" spans="1:19" ht="14.4" customHeight="1" x14ac:dyDescent="0.3">
      <c r="A434" s="491" t="s">
        <v>1555</v>
      </c>
      <c r="B434" s="492" t="s">
        <v>1556</v>
      </c>
      <c r="C434" s="492" t="s">
        <v>470</v>
      </c>
      <c r="D434" s="492" t="s">
        <v>600</v>
      </c>
      <c r="E434" s="492" t="s">
        <v>1569</v>
      </c>
      <c r="F434" s="492" t="s">
        <v>1631</v>
      </c>
      <c r="G434" s="492" t="s">
        <v>1632</v>
      </c>
      <c r="H434" s="496"/>
      <c r="I434" s="496"/>
      <c r="J434" s="492"/>
      <c r="K434" s="492"/>
      <c r="L434" s="496">
        <v>1</v>
      </c>
      <c r="M434" s="496">
        <v>1063</v>
      </c>
      <c r="N434" s="492">
        <v>1</v>
      </c>
      <c r="O434" s="492">
        <v>1063</v>
      </c>
      <c r="P434" s="496">
        <v>4</v>
      </c>
      <c r="Q434" s="496">
        <v>4252</v>
      </c>
      <c r="R434" s="510">
        <v>4</v>
      </c>
      <c r="S434" s="497">
        <v>1063</v>
      </c>
    </row>
    <row r="435" spans="1:19" ht="14.4" customHeight="1" x14ac:dyDescent="0.3">
      <c r="A435" s="491" t="s">
        <v>1555</v>
      </c>
      <c r="B435" s="492" t="s">
        <v>1556</v>
      </c>
      <c r="C435" s="492" t="s">
        <v>470</v>
      </c>
      <c r="D435" s="492" t="s">
        <v>600</v>
      </c>
      <c r="E435" s="492" t="s">
        <v>1569</v>
      </c>
      <c r="F435" s="492" t="s">
        <v>1633</v>
      </c>
      <c r="G435" s="492" t="s">
        <v>1634</v>
      </c>
      <c r="H435" s="496"/>
      <c r="I435" s="496"/>
      <c r="J435" s="492"/>
      <c r="K435" s="492"/>
      <c r="L435" s="496"/>
      <c r="M435" s="496"/>
      <c r="N435" s="492"/>
      <c r="O435" s="492"/>
      <c r="P435" s="496">
        <v>1</v>
      </c>
      <c r="Q435" s="496">
        <v>123</v>
      </c>
      <c r="R435" s="510"/>
      <c r="S435" s="497">
        <v>123</v>
      </c>
    </row>
    <row r="436" spans="1:19" ht="14.4" customHeight="1" x14ac:dyDescent="0.3">
      <c r="A436" s="491" t="s">
        <v>1555</v>
      </c>
      <c r="B436" s="492" t="s">
        <v>1556</v>
      </c>
      <c r="C436" s="492" t="s">
        <v>470</v>
      </c>
      <c r="D436" s="492" t="s">
        <v>600</v>
      </c>
      <c r="E436" s="492" t="s">
        <v>1569</v>
      </c>
      <c r="F436" s="492" t="s">
        <v>1637</v>
      </c>
      <c r="G436" s="492" t="s">
        <v>1638</v>
      </c>
      <c r="H436" s="496"/>
      <c r="I436" s="496"/>
      <c r="J436" s="492"/>
      <c r="K436" s="492"/>
      <c r="L436" s="496">
        <v>12</v>
      </c>
      <c r="M436" s="496">
        <v>8592</v>
      </c>
      <c r="N436" s="492">
        <v>1</v>
      </c>
      <c r="O436" s="492">
        <v>716</v>
      </c>
      <c r="P436" s="496">
        <v>32</v>
      </c>
      <c r="Q436" s="496">
        <v>22912</v>
      </c>
      <c r="R436" s="510">
        <v>2.6666666666666665</v>
      </c>
      <c r="S436" s="497">
        <v>716</v>
      </c>
    </row>
    <row r="437" spans="1:19" ht="14.4" customHeight="1" x14ac:dyDescent="0.3">
      <c r="A437" s="491" t="s">
        <v>1555</v>
      </c>
      <c r="B437" s="492" t="s">
        <v>1556</v>
      </c>
      <c r="C437" s="492" t="s">
        <v>470</v>
      </c>
      <c r="D437" s="492" t="s">
        <v>600</v>
      </c>
      <c r="E437" s="492" t="s">
        <v>1569</v>
      </c>
      <c r="F437" s="492" t="s">
        <v>1641</v>
      </c>
      <c r="G437" s="492" t="s">
        <v>1642</v>
      </c>
      <c r="H437" s="496"/>
      <c r="I437" s="496"/>
      <c r="J437" s="492"/>
      <c r="K437" s="492"/>
      <c r="L437" s="496"/>
      <c r="M437" s="496"/>
      <c r="N437" s="492"/>
      <c r="O437" s="492"/>
      <c r="P437" s="496">
        <v>1</v>
      </c>
      <c r="Q437" s="496">
        <v>183</v>
      </c>
      <c r="R437" s="510"/>
      <c r="S437" s="497">
        <v>183</v>
      </c>
    </row>
    <row r="438" spans="1:19" ht="14.4" customHeight="1" x14ac:dyDescent="0.3">
      <c r="A438" s="491" t="s">
        <v>1555</v>
      </c>
      <c r="B438" s="492" t="s">
        <v>1556</v>
      </c>
      <c r="C438" s="492" t="s">
        <v>470</v>
      </c>
      <c r="D438" s="492" t="s">
        <v>600</v>
      </c>
      <c r="E438" s="492" t="s">
        <v>1569</v>
      </c>
      <c r="F438" s="492" t="s">
        <v>1647</v>
      </c>
      <c r="G438" s="492" t="s">
        <v>1648</v>
      </c>
      <c r="H438" s="496"/>
      <c r="I438" s="496"/>
      <c r="J438" s="492"/>
      <c r="K438" s="492"/>
      <c r="L438" s="496"/>
      <c r="M438" s="496"/>
      <c r="N438" s="492"/>
      <c r="O438" s="492"/>
      <c r="P438" s="496">
        <v>1</v>
      </c>
      <c r="Q438" s="496">
        <v>390</v>
      </c>
      <c r="R438" s="510"/>
      <c r="S438" s="497">
        <v>390</v>
      </c>
    </row>
    <row r="439" spans="1:19" ht="14.4" customHeight="1" x14ac:dyDescent="0.3">
      <c r="A439" s="491" t="s">
        <v>1555</v>
      </c>
      <c r="B439" s="492" t="s">
        <v>1556</v>
      </c>
      <c r="C439" s="492" t="s">
        <v>470</v>
      </c>
      <c r="D439" s="492" t="s">
        <v>600</v>
      </c>
      <c r="E439" s="492" t="s">
        <v>1569</v>
      </c>
      <c r="F439" s="492" t="s">
        <v>1649</v>
      </c>
      <c r="G439" s="492" t="s">
        <v>1650</v>
      </c>
      <c r="H439" s="496"/>
      <c r="I439" s="496"/>
      <c r="J439" s="492"/>
      <c r="K439" s="492"/>
      <c r="L439" s="496"/>
      <c r="M439" s="496"/>
      <c r="N439" s="492"/>
      <c r="O439" s="492"/>
      <c r="P439" s="496">
        <v>2</v>
      </c>
      <c r="Q439" s="496">
        <v>1010</v>
      </c>
      <c r="R439" s="510"/>
      <c r="S439" s="497">
        <v>505</v>
      </c>
    </row>
    <row r="440" spans="1:19" ht="14.4" customHeight="1" x14ac:dyDescent="0.3">
      <c r="A440" s="491" t="s">
        <v>1555</v>
      </c>
      <c r="B440" s="492" t="s">
        <v>1556</v>
      </c>
      <c r="C440" s="492" t="s">
        <v>470</v>
      </c>
      <c r="D440" s="492" t="s">
        <v>600</v>
      </c>
      <c r="E440" s="492" t="s">
        <v>1569</v>
      </c>
      <c r="F440" s="492" t="s">
        <v>1706</v>
      </c>
      <c r="G440" s="492" t="s">
        <v>1707</v>
      </c>
      <c r="H440" s="496"/>
      <c r="I440" s="496"/>
      <c r="J440" s="492"/>
      <c r="K440" s="492"/>
      <c r="L440" s="496"/>
      <c r="M440" s="496"/>
      <c r="N440" s="492"/>
      <c r="O440" s="492"/>
      <c r="P440" s="496">
        <v>3</v>
      </c>
      <c r="Q440" s="496">
        <v>5010</v>
      </c>
      <c r="R440" s="510"/>
      <c r="S440" s="497">
        <v>1670</v>
      </c>
    </row>
    <row r="441" spans="1:19" ht="14.4" customHeight="1" x14ac:dyDescent="0.3">
      <c r="A441" s="491" t="s">
        <v>1555</v>
      </c>
      <c r="B441" s="492" t="s">
        <v>1556</v>
      </c>
      <c r="C441" s="492" t="s">
        <v>470</v>
      </c>
      <c r="D441" s="492" t="s">
        <v>600</v>
      </c>
      <c r="E441" s="492" t="s">
        <v>1569</v>
      </c>
      <c r="F441" s="492" t="s">
        <v>1651</v>
      </c>
      <c r="G441" s="492" t="s">
        <v>1652</v>
      </c>
      <c r="H441" s="496"/>
      <c r="I441" s="496"/>
      <c r="J441" s="492"/>
      <c r="K441" s="492"/>
      <c r="L441" s="496">
        <v>1</v>
      </c>
      <c r="M441" s="496">
        <v>120</v>
      </c>
      <c r="N441" s="492">
        <v>1</v>
      </c>
      <c r="O441" s="492">
        <v>120</v>
      </c>
      <c r="P441" s="496">
        <v>3</v>
      </c>
      <c r="Q441" s="496">
        <v>360</v>
      </c>
      <c r="R441" s="510">
        <v>3</v>
      </c>
      <c r="S441" s="497">
        <v>120</v>
      </c>
    </row>
    <row r="442" spans="1:19" ht="14.4" customHeight="1" x14ac:dyDescent="0.3">
      <c r="A442" s="491" t="s">
        <v>1555</v>
      </c>
      <c r="B442" s="492" t="s">
        <v>1556</v>
      </c>
      <c r="C442" s="492" t="s">
        <v>470</v>
      </c>
      <c r="D442" s="492" t="s">
        <v>600</v>
      </c>
      <c r="E442" s="492" t="s">
        <v>1569</v>
      </c>
      <c r="F442" s="492" t="s">
        <v>1655</v>
      </c>
      <c r="G442" s="492" t="s">
        <v>1656</v>
      </c>
      <c r="H442" s="496"/>
      <c r="I442" s="496"/>
      <c r="J442" s="492"/>
      <c r="K442" s="492"/>
      <c r="L442" s="496">
        <v>6</v>
      </c>
      <c r="M442" s="496">
        <v>1482</v>
      </c>
      <c r="N442" s="492">
        <v>1</v>
      </c>
      <c r="O442" s="492">
        <v>247</v>
      </c>
      <c r="P442" s="496">
        <v>12</v>
      </c>
      <c r="Q442" s="496">
        <v>3720</v>
      </c>
      <c r="R442" s="510">
        <v>2.5101214574898787</v>
      </c>
      <c r="S442" s="497">
        <v>310</v>
      </c>
    </row>
    <row r="443" spans="1:19" ht="14.4" customHeight="1" x14ac:dyDescent="0.3">
      <c r="A443" s="491" t="s">
        <v>1555</v>
      </c>
      <c r="B443" s="492" t="s">
        <v>1556</v>
      </c>
      <c r="C443" s="492" t="s">
        <v>470</v>
      </c>
      <c r="D443" s="492" t="s">
        <v>600</v>
      </c>
      <c r="E443" s="492" t="s">
        <v>1569</v>
      </c>
      <c r="F443" s="492" t="s">
        <v>1711</v>
      </c>
      <c r="G443" s="492" t="s">
        <v>1712</v>
      </c>
      <c r="H443" s="496"/>
      <c r="I443" s="496"/>
      <c r="J443" s="492"/>
      <c r="K443" s="492"/>
      <c r="L443" s="496"/>
      <c r="M443" s="496"/>
      <c r="N443" s="492"/>
      <c r="O443" s="492"/>
      <c r="P443" s="496">
        <v>1</v>
      </c>
      <c r="Q443" s="496">
        <v>1002</v>
      </c>
      <c r="R443" s="510"/>
      <c r="S443" s="497">
        <v>1002</v>
      </c>
    </row>
    <row r="444" spans="1:19" ht="14.4" customHeight="1" x14ac:dyDescent="0.3">
      <c r="A444" s="491" t="s">
        <v>1555</v>
      </c>
      <c r="B444" s="492" t="s">
        <v>1556</v>
      </c>
      <c r="C444" s="492" t="s">
        <v>470</v>
      </c>
      <c r="D444" s="492" t="s">
        <v>600</v>
      </c>
      <c r="E444" s="492" t="s">
        <v>1569</v>
      </c>
      <c r="F444" s="492" t="s">
        <v>1713</v>
      </c>
      <c r="G444" s="492" t="s">
        <v>1714</v>
      </c>
      <c r="H444" s="496"/>
      <c r="I444" s="496"/>
      <c r="J444" s="492"/>
      <c r="K444" s="492"/>
      <c r="L444" s="496"/>
      <c r="M444" s="496"/>
      <c r="N444" s="492"/>
      <c r="O444" s="492"/>
      <c r="P444" s="496">
        <v>1</v>
      </c>
      <c r="Q444" s="496">
        <v>892</v>
      </c>
      <c r="R444" s="510"/>
      <c r="S444" s="497">
        <v>892</v>
      </c>
    </row>
    <row r="445" spans="1:19" ht="14.4" customHeight="1" x14ac:dyDescent="0.3">
      <c r="A445" s="491" t="s">
        <v>1555</v>
      </c>
      <c r="B445" s="492" t="s">
        <v>1556</v>
      </c>
      <c r="C445" s="492" t="s">
        <v>470</v>
      </c>
      <c r="D445" s="492" t="s">
        <v>600</v>
      </c>
      <c r="E445" s="492" t="s">
        <v>1569</v>
      </c>
      <c r="F445" s="492" t="s">
        <v>1659</v>
      </c>
      <c r="G445" s="492" t="s">
        <v>1660</v>
      </c>
      <c r="H445" s="496"/>
      <c r="I445" s="496"/>
      <c r="J445" s="492"/>
      <c r="K445" s="492"/>
      <c r="L445" s="496"/>
      <c r="M445" s="496"/>
      <c r="N445" s="492"/>
      <c r="O445" s="492"/>
      <c r="P445" s="496">
        <v>2</v>
      </c>
      <c r="Q445" s="496">
        <v>662</v>
      </c>
      <c r="R445" s="510"/>
      <c r="S445" s="497">
        <v>331</v>
      </c>
    </row>
    <row r="446" spans="1:19" ht="14.4" customHeight="1" x14ac:dyDescent="0.3">
      <c r="A446" s="491" t="s">
        <v>1555</v>
      </c>
      <c r="B446" s="492" t="s">
        <v>1556</v>
      </c>
      <c r="C446" s="492" t="s">
        <v>470</v>
      </c>
      <c r="D446" s="492" t="s">
        <v>600</v>
      </c>
      <c r="E446" s="492" t="s">
        <v>1569</v>
      </c>
      <c r="F446" s="492" t="s">
        <v>1663</v>
      </c>
      <c r="G446" s="492" t="s">
        <v>1664</v>
      </c>
      <c r="H446" s="496"/>
      <c r="I446" s="496"/>
      <c r="J446" s="492"/>
      <c r="K446" s="492"/>
      <c r="L446" s="496">
        <v>3</v>
      </c>
      <c r="M446" s="496">
        <v>2520</v>
      </c>
      <c r="N446" s="492">
        <v>1</v>
      </c>
      <c r="O446" s="492">
        <v>840</v>
      </c>
      <c r="P446" s="496">
        <v>9</v>
      </c>
      <c r="Q446" s="496">
        <v>7560</v>
      </c>
      <c r="R446" s="510">
        <v>3</v>
      </c>
      <c r="S446" s="497">
        <v>840</v>
      </c>
    </row>
    <row r="447" spans="1:19" ht="14.4" customHeight="1" x14ac:dyDescent="0.3">
      <c r="A447" s="491" t="s">
        <v>1555</v>
      </c>
      <c r="B447" s="492" t="s">
        <v>1556</v>
      </c>
      <c r="C447" s="492" t="s">
        <v>470</v>
      </c>
      <c r="D447" s="492" t="s">
        <v>600</v>
      </c>
      <c r="E447" s="492" t="s">
        <v>1569</v>
      </c>
      <c r="F447" s="492" t="s">
        <v>1715</v>
      </c>
      <c r="G447" s="492" t="s">
        <v>1716</v>
      </c>
      <c r="H447" s="496"/>
      <c r="I447" s="496"/>
      <c r="J447" s="492"/>
      <c r="K447" s="492"/>
      <c r="L447" s="496"/>
      <c r="M447" s="496"/>
      <c r="N447" s="492"/>
      <c r="O447" s="492"/>
      <c r="P447" s="496">
        <v>1</v>
      </c>
      <c r="Q447" s="496">
        <v>1201</v>
      </c>
      <c r="R447" s="510"/>
      <c r="S447" s="497">
        <v>1201</v>
      </c>
    </row>
    <row r="448" spans="1:19" ht="14.4" customHeight="1" x14ac:dyDescent="0.3">
      <c r="A448" s="491" t="s">
        <v>1555</v>
      </c>
      <c r="B448" s="492" t="s">
        <v>1556</v>
      </c>
      <c r="C448" s="492" t="s">
        <v>470</v>
      </c>
      <c r="D448" s="492" t="s">
        <v>600</v>
      </c>
      <c r="E448" s="492" t="s">
        <v>1569</v>
      </c>
      <c r="F448" s="492" t="s">
        <v>1671</v>
      </c>
      <c r="G448" s="492" t="s">
        <v>1672</v>
      </c>
      <c r="H448" s="496"/>
      <c r="I448" s="496"/>
      <c r="J448" s="492"/>
      <c r="K448" s="492"/>
      <c r="L448" s="496">
        <v>6</v>
      </c>
      <c r="M448" s="496">
        <v>5454</v>
      </c>
      <c r="N448" s="492">
        <v>1</v>
      </c>
      <c r="O448" s="492">
        <v>909</v>
      </c>
      <c r="P448" s="496">
        <v>10</v>
      </c>
      <c r="Q448" s="496">
        <v>8250</v>
      </c>
      <c r="R448" s="510">
        <v>1.5126512651265127</v>
      </c>
      <c r="S448" s="497">
        <v>825</v>
      </c>
    </row>
    <row r="449" spans="1:19" ht="14.4" customHeight="1" x14ac:dyDescent="0.3">
      <c r="A449" s="491" t="s">
        <v>1555</v>
      </c>
      <c r="B449" s="492" t="s">
        <v>1556</v>
      </c>
      <c r="C449" s="492" t="s">
        <v>470</v>
      </c>
      <c r="D449" s="492" t="s">
        <v>1553</v>
      </c>
      <c r="E449" s="492" t="s">
        <v>1557</v>
      </c>
      <c r="F449" s="492" t="s">
        <v>1558</v>
      </c>
      <c r="G449" s="492" t="s">
        <v>1559</v>
      </c>
      <c r="H449" s="496"/>
      <c r="I449" s="496"/>
      <c r="J449" s="492"/>
      <c r="K449" s="492"/>
      <c r="L449" s="496"/>
      <c r="M449" s="496"/>
      <c r="N449" s="492"/>
      <c r="O449" s="492"/>
      <c r="P449" s="496">
        <v>0.2</v>
      </c>
      <c r="Q449" s="496">
        <v>23.22</v>
      </c>
      <c r="R449" s="510"/>
      <c r="S449" s="497">
        <v>116.1</v>
      </c>
    </row>
    <row r="450" spans="1:19" ht="14.4" customHeight="1" x14ac:dyDescent="0.3">
      <c r="A450" s="491" t="s">
        <v>1555</v>
      </c>
      <c r="B450" s="492" t="s">
        <v>1556</v>
      </c>
      <c r="C450" s="492" t="s">
        <v>470</v>
      </c>
      <c r="D450" s="492" t="s">
        <v>1553</v>
      </c>
      <c r="E450" s="492" t="s">
        <v>1557</v>
      </c>
      <c r="F450" s="492" t="s">
        <v>1560</v>
      </c>
      <c r="G450" s="492" t="s">
        <v>1561</v>
      </c>
      <c r="H450" s="496">
        <v>6.4</v>
      </c>
      <c r="I450" s="496">
        <v>966.41000000000008</v>
      </c>
      <c r="J450" s="492">
        <v>0.42953082776276491</v>
      </c>
      <c r="K450" s="492">
        <v>151.00156250000001</v>
      </c>
      <c r="L450" s="496">
        <v>14.9</v>
      </c>
      <c r="M450" s="496">
        <v>2249.92</v>
      </c>
      <c r="N450" s="492">
        <v>1</v>
      </c>
      <c r="O450" s="492">
        <v>151.0013422818792</v>
      </c>
      <c r="P450" s="496">
        <v>5.3</v>
      </c>
      <c r="Q450" s="496">
        <v>800.30000000000007</v>
      </c>
      <c r="R450" s="510">
        <v>0.3557015360546153</v>
      </c>
      <c r="S450" s="497">
        <v>151.00000000000003</v>
      </c>
    </row>
    <row r="451" spans="1:19" ht="14.4" customHeight="1" x14ac:dyDescent="0.3">
      <c r="A451" s="491" t="s">
        <v>1555</v>
      </c>
      <c r="B451" s="492" t="s">
        <v>1556</v>
      </c>
      <c r="C451" s="492" t="s">
        <v>470</v>
      </c>
      <c r="D451" s="492" t="s">
        <v>1553</v>
      </c>
      <c r="E451" s="492" t="s">
        <v>1557</v>
      </c>
      <c r="F451" s="492" t="s">
        <v>1562</v>
      </c>
      <c r="G451" s="492" t="s">
        <v>1563</v>
      </c>
      <c r="H451" s="496">
        <v>2.1999999999999997</v>
      </c>
      <c r="I451" s="496">
        <v>557.80999999999995</v>
      </c>
      <c r="J451" s="492">
        <v>0.20952420302974528</v>
      </c>
      <c r="K451" s="492">
        <v>253.55</v>
      </c>
      <c r="L451" s="496">
        <v>10.5</v>
      </c>
      <c r="M451" s="496">
        <v>2662.27</v>
      </c>
      <c r="N451" s="492">
        <v>1</v>
      </c>
      <c r="O451" s="492">
        <v>253.54952380952381</v>
      </c>
      <c r="P451" s="496">
        <v>3.0000000000000004</v>
      </c>
      <c r="Q451" s="496">
        <v>760.65</v>
      </c>
      <c r="R451" s="510">
        <v>0.28571482231328904</v>
      </c>
      <c r="S451" s="497">
        <v>253.54999999999995</v>
      </c>
    </row>
    <row r="452" spans="1:19" ht="14.4" customHeight="1" x14ac:dyDescent="0.3">
      <c r="A452" s="491" t="s">
        <v>1555</v>
      </c>
      <c r="B452" s="492" t="s">
        <v>1556</v>
      </c>
      <c r="C452" s="492" t="s">
        <v>470</v>
      </c>
      <c r="D452" s="492" t="s">
        <v>1553</v>
      </c>
      <c r="E452" s="492" t="s">
        <v>1557</v>
      </c>
      <c r="F452" s="492" t="s">
        <v>1565</v>
      </c>
      <c r="G452" s="492" t="s">
        <v>511</v>
      </c>
      <c r="H452" s="496">
        <v>0.2</v>
      </c>
      <c r="I452" s="496">
        <v>27.1</v>
      </c>
      <c r="J452" s="492"/>
      <c r="K452" s="492">
        <v>135.5</v>
      </c>
      <c r="L452" s="496"/>
      <c r="M452" s="496"/>
      <c r="N452" s="492"/>
      <c r="O452" s="492"/>
      <c r="P452" s="496">
        <v>0.2</v>
      </c>
      <c r="Q452" s="496">
        <v>27.1</v>
      </c>
      <c r="R452" s="510"/>
      <c r="S452" s="497">
        <v>135.5</v>
      </c>
    </row>
    <row r="453" spans="1:19" ht="14.4" customHeight="1" x14ac:dyDescent="0.3">
      <c r="A453" s="491" t="s">
        <v>1555</v>
      </c>
      <c r="B453" s="492" t="s">
        <v>1556</v>
      </c>
      <c r="C453" s="492" t="s">
        <v>470</v>
      </c>
      <c r="D453" s="492" t="s">
        <v>1553</v>
      </c>
      <c r="E453" s="492" t="s">
        <v>1557</v>
      </c>
      <c r="F453" s="492" t="s">
        <v>1566</v>
      </c>
      <c r="G453" s="492" t="s">
        <v>1567</v>
      </c>
      <c r="H453" s="496">
        <v>1</v>
      </c>
      <c r="I453" s="496">
        <v>144.97</v>
      </c>
      <c r="J453" s="492"/>
      <c r="K453" s="492">
        <v>144.97</v>
      </c>
      <c r="L453" s="496"/>
      <c r="M453" s="496"/>
      <c r="N453" s="492"/>
      <c r="O453" s="492"/>
      <c r="P453" s="496"/>
      <c r="Q453" s="496"/>
      <c r="R453" s="510"/>
      <c r="S453" s="497"/>
    </row>
    <row r="454" spans="1:19" ht="14.4" customHeight="1" x14ac:dyDescent="0.3">
      <c r="A454" s="491" t="s">
        <v>1555</v>
      </c>
      <c r="B454" s="492" t="s">
        <v>1556</v>
      </c>
      <c r="C454" s="492" t="s">
        <v>470</v>
      </c>
      <c r="D454" s="492" t="s">
        <v>1553</v>
      </c>
      <c r="E454" s="492" t="s">
        <v>1569</v>
      </c>
      <c r="F454" s="492" t="s">
        <v>1574</v>
      </c>
      <c r="G454" s="492" t="s">
        <v>1575</v>
      </c>
      <c r="H454" s="496">
        <v>2</v>
      </c>
      <c r="I454" s="496">
        <v>208</v>
      </c>
      <c r="J454" s="492">
        <v>0.65408805031446537</v>
      </c>
      <c r="K454" s="492">
        <v>104</v>
      </c>
      <c r="L454" s="496">
        <v>3</v>
      </c>
      <c r="M454" s="496">
        <v>318</v>
      </c>
      <c r="N454" s="492">
        <v>1</v>
      </c>
      <c r="O454" s="492">
        <v>106</v>
      </c>
      <c r="P454" s="496">
        <v>1</v>
      </c>
      <c r="Q454" s="496">
        <v>106</v>
      </c>
      <c r="R454" s="510">
        <v>0.33333333333333331</v>
      </c>
      <c r="S454" s="497">
        <v>106</v>
      </c>
    </row>
    <row r="455" spans="1:19" ht="14.4" customHeight="1" x14ac:dyDescent="0.3">
      <c r="A455" s="491" t="s">
        <v>1555</v>
      </c>
      <c r="B455" s="492" t="s">
        <v>1556</v>
      </c>
      <c r="C455" s="492" t="s">
        <v>470</v>
      </c>
      <c r="D455" s="492" t="s">
        <v>1553</v>
      </c>
      <c r="E455" s="492" t="s">
        <v>1569</v>
      </c>
      <c r="F455" s="492" t="s">
        <v>1578</v>
      </c>
      <c r="G455" s="492" t="s">
        <v>1579</v>
      </c>
      <c r="H455" s="496">
        <v>2</v>
      </c>
      <c r="I455" s="496">
        <v>70</v>
      </c>
      <c r="J455" s="492">
        <v>0.47297297297297297</v>
      </c>
      <c r="K455" s="492">
        <v>35</v>
      </c>
      <c r="L455" s="496">
        <v>4</v>
      </c>
      <c r="M455" s="496">
        <v>148</v>
      </c>
      <c r="N455" s="492">
        <v>1</v>
      </c>
      <c r="O455" s="492">
        <v>37</v>
      </c>
      <c r="P455" s="496">
        <v>1</v>
      </c>
      <c r="Q455" s="496">
        <v>37</v>
      </c>
      <c r="R455" s="510">
        <v>0.25</v>
      </c>
      <c r="S455" s="497">
        <v>37</v>
      </c>
    </row>
    <row r="456" spans="1:19" ht="14.4" customHeight="1" x14ac:dyDescent="0.3">
      <c r="A456" s="491" t="s">
        <v>1555</v>
      </c>
      <c r="B456" s="492" t="s">
        <v>1556</v>
      </c>
      <c r="C456" s="492" t="s">
        <v>470</v>
      </c>
      <c r="D456" s="492" t="s">
        <v>1553</v>
      </c>
      <c r="E456" s="492" t="s">
        <v>1569</v>
      </c>
      <c r="F456" s="492" t="s">
        <v>1580</v>
      </c>
      <c r="G456" s="492" t="s">
        <v>1581</v>
      </c>
      <c r="H456" s="496"/>
      <c r="I456" s="496"/>
      <c r="J456" s="492"/>
      <c r="K456" s="492"/>
      <c r="L456" s="496">
        <v>1</v>
      </c>
      <c r="M456" s="496">
        <v>5</v>
      </c>
      <c r="N456" s="492">
        <v>1</v>
      </c>
      <c r="O456" s="492">
        <v>5</v>
      </c>
      <c r="P456" s="496"/>
      <c r="Q456" s="496"/>
      <c r="R456" s="510"/>
      <c r="S456" s="497"/>
    </row>
    <row r="457" spans="1:19" ht="14.4" customHeight="1" x14ac:dyDescent="0.3">
      <c r="A457" s="491" t="s">
        <v>1555</v>
      </c>
      <c r="B457" s="492" t="s">
        <v>1556</v>
      </c>
      <c r="C457" s="492" t="s">
        <v>470</v>
      </c>
      <c r="D457" s="492" t="s">
        <v>1553</v>
      </c>
      <c r="E457" s="492" t="s">
        <v>1569</v>
      </c>
      <c r="F457" s="492" t="s">
        <v>1584</v>
      </c>
      <c r="G457" s="492" t="s">
        <v>1585</v>
      </c>
      <c r="H457" s="496">
        <v>6</v>
      </c>
      <c r="I457" s="496">
        <v>3852</v>
      </c>
      <c r="J457" s="492">
        <v>1.930827067669173</v>
      </c>
      <c r="K457" s="492">
        <v>642</v>
      </c>
      <c r="L457" s="496">
        <v>3</v>
      </c>
      <c r="M457" s="496">
        <v>1995</v>
      </c>
      <c r="N457" s="492">
        <v>1</v>
      </c>
      <c r="O457" s="492">
        <v>665</v>
      </c>
      <c r="P457" s="496"/>
      <c r="Q457" s="496"/>
      <c r="R457" s="510"/>
      <c r="S457" s="497"/>
    </row>
    <row r="458" spans="1:19" ht="14.4" customHeight="1" x14ac:dyDescent="0.3">
      <c r="A458" s="491" t="s">
        <v>1555</v>
      </c>
      <c r="B458" s="492" t="s">
        <v>1556</v>
      </c>
      <c r="C458" s="492" t="s">
        <v>470</v>
      </c>
      <c r="D458" s="492" t="s">
        <v>1553</v>
      </c>
      <c r="E458" s="492" t="s">
        <v>1569</v>
      </c>
      <c r="F458" s="492" t="s">
        <v>1588</v>
      </c>
      <c r="G458" s="492" t="s">
        <v>1589</v>
      </c>
      <c r="H458" s="496">
        <v>3</v>
      </c>
      <c r="I458" s="496">
        <v>705</v>
      </c>
      <c r="J458" s="492">
        <v>0.4012521343198634</v>
      </c>
      <c r="K458" s="492">
        <v>235</v>
      </c>
      <c r="L458" s="496">
        <v>7</v>
      </c>
      <c r="M458" s="496">
        <v>1757</v>
      </c>
      <c r="N458" s="492">
        <v>1</v>
      </c>
      <c r="O458" s="492">
        <v>251</v>
      </c>
      <c r="P458" s="496">
        <v>4</v>
      </c>
      <c r="Q458" s="496">
        <v>1004</v>
      </c>
      <c r="R458" s="510">
        <v>0.5714285714285714</v>
      </c>
      <c r="S458" s="497">
        <v>251</v>
      </c>
    </row>
    <row r="459" spans="1:19" ht="14.4" customHeight="1" x14ac:dyDescent="0.3">
      <c r="A459" s="491" t="s">
        <v>1555</v>
      </c>
      <c r="B459" s="492" t="s">
        <v>1556</v>
      </c>
      <c r="C459" s="492" t="s">
        <v>470</v>
      </c>
      <c r="D459" s="492" t="s">
        <v>1553</v>
      </c>
      <c r="E459" s="492" t="s">
        <v>1569</v>
      </c>
      <c r="F459" s="492" t="s">
        <v>1590</v>
      </c>
      <c r="G459" s="492" t="s">
        <v>1591</v>
      </c>
      <c r="H459" s="496">
        <v>63</v>
      </c>
      <c r="I459" s="496">
        <v>7434</v>
      </c>
      <c r="J459" s="492">
        <v>0.37820512820512819</v>
      </c>
      <c r="K459" s="492">
        <v>118</v>
      </c>
      <c r="L459" s="496">
        <v>156</v>
      </c>
      <c r="M459" s="496">
        <v>19656</v>
      </c>
      <c r="N459" s="492">
        <v>1</v>
      </c>
      <c r="O459" s="492">
        <v>126</v>
      </c>
      <c r="P459" s="496">
        <v>52</v>
      </c>
      <c r="Q459" s="496">
        <v>6552</v>
      </c>
      <c r="R459" s="510">
        <v>0.33333333333333331</v>
      </c>
      <c r="S459" s="497">
        <v>126</v>
      </c>
    </row>
    <row r="460" spans="1:19" ht="14.4" customHeight="1" x14ac:dyDescent="0.3">
      <c r="A460" s="491" t="s">
        <v>1555</v>
      </c>
      <c r="B460" s="492" t="s">
        <v>1556</v>
      </c>
      <c r="C460" s="492" t="s">
        <v>470</v>
      </c>
      <c r="D460" s="492" t="s">
        <v>1553</v>
      </c>
      <c r="E460" s="492" t="s">
        <v>1569</v>
      </c>
      <c r="F460" s="492" t="s">
        <v>1592</v>
      </c>
      <c r="G460" s="492" t="s">
        <v>1593</v>
      </c>
      <c r="H460" s="496">
        <v>3</v>
      </c>
      <c r="I460" s="496">
        <v>1596</v>
      </c>
      <c r="J460" s="492">
        <v>0.98518518518518516</v>
      </c>
      <c r="K460" s="492">
        <v>532</v>
      </c>
      <c r="L460" s="496">
        <v>3</v>
      </c>
      <c r="M460" s="496">
        <v>1620</v>
      </c>
      <c r="N460" s="492">
        <v>1</v>
      </c>
      <c r="O460" s="492">
        <v>540</v>
      </c>
      <c r="P460" s="496">
        <v>1</v>
      </c>
      <c r="Q460" s="496">
        <v>541</v>
      </c>
      <c r="R460" s="510">
        <v>0.33395061728395059</v>
      </c>
      <c r="S460" s="497">
        <v>541</v>
      </c>
    </row>
    <row r="461" spans="1:19" ht="14.4" customHeight="1" x14ac:dyDescent="0.3">
      <c r="A461" s="491" t="s">
        <v>1555</v>
      </c>
      <c r="B461" s="492" t="s">
        <v>1556</v>
      </c>
      <c r="C461" s="492" t="s">
        <v>470</v>
      </c>
      <c r="D461" s="492" t="s">
        <v>1553</v>
      </c>
      <c r="E461" s="492" t="s">
        <v>1569</v>
      </c>
      <c r="F461" s="492" t="s">
        <v>1680</v>
      </c>
      <c r="G461" s="492" t="s">
        <v>1681</v>
      </c>
      <c r="H461" s="496"/>
      <c r="I461" s="496"/>
      <c r="J461" s="492"/>
      <c r="K461" s="492"/>
      <c r="L461" s="496">
        <v>1</v>
      </c>
      <c r="M461" s="496">
        <v>1543</v>
      </c>
      <c r="N461" s="492">
        <v>1</v>
      </c>
      <c r="O461" s="492">
        <v>1543</v>
      </c>
      <c r="P461" s="496"/>
      <c r="Q461" s="496"/>
      <c r="R461" s="510"/>
      <c r="S461" s="497"/>
    </row>
    <row r="462" spans="1:19" ht="14.4" customHeight="1" x14ac:dyDescent="0.3">
      <c r="A462" s="491" t="s">
        <v>1555</v>
      </c>
      <c r="B462" s="492" t="s">
        <v>1556</v>
      </c>
      <c r="C462" s="492" t="s">
        <v>470</v>
      </c>
      <c r="D462" s="492" t="s">
        <v>1553</v>
      </c>
      <c r="E462" s="492" t="s">
        <v>1569</v>
      </c>
      <c r="F462" s="492" t="s">
        <v>1594</v>
      </c>
      <c r="G462" s="492" t="s">
        <v>1595</v>
      </c>
      <c r="H462" s="496">
        <v>19</v>
      </c>
      <c r="I462" s="496">
        <v>9234</v>
      </c>
      <c r="J462" s="492">
        <v>0.65957142857142859</v>
      </c>
      <c r="K462" s="492">
        <v>486</v>
      </c>
      <c r="L462" s="496">
        <v>28</v>
      </c>
      <c r="M462" s="496">
        <v>14000</v>
      </c>
      <c r="N462" s="492">
        <v>1</v>
      </c>
      <c r="O462" s="492">
        <v>500</v>
      </c>
      <c r="P462" s="496">
        <v>9</v>
      </c>
      <c r="Q462" s="496">
        <v>4509</v>
      </c>
      <c r="R462" s="510">
        <v>0.32207142857142856</v>
      </c>
      <c r="S462" s="497">
        <v>501</v>
      </c>
    </row>
    <row r="463" spans="1:19" ht="14.4" customHeight="1" x14ac:dyDescent="0.3">
      <c r="A463" s="491" t="s">
        <v>1555</v>
      </c>
      <c r="B463" s="492" t="s">
        <v>1556</v>
      </c>
      <c r="C463" s="492" t="s">
        <v>470</v>
      </c>
      <c r="D463" s="492" t="s">
        <v>1553</v>
      </c>
      <c r="E463" s="492" t="s">
        <v>1569</v>
      </c>
      <c r="F463" s="492" t="s">
        <v>1596</v>
      </c>
      <c r="G463" s="492" t="s">
        <v>1597</v>
      </c>
      <c r="H463" s="496">
        <v>46</v>
      </c>
      <c r="I463" s="496">
        <v>30636</v>
      </c>
      <c r="J463" s="492">
        <v>0.50695834919164007</v>
      </c>
      <c r="K463" s="492">
        <v>666</v>
      </c>
      <c r="L463" s="496">
        <v>89</v>
      </c>
      <c r="M463" s="496">
        <v>60431</v>
      </c>
      <c r="N463" s="492">
        <v>1</v>
      </c>
      <c r="O463" s="492">
        <v>679</v>
      </c>
      <c r="P463" s="496">
        <v>37</v>
      </c>
      <c r="Q463" s="496">
        <v>25123</v>
      </c>
      <c r="R463" s="510">
        <v>0.4157303370786517</v>
      </c>
      <c r="S463" s="497">
        <v>679</v>
      </c>
    </row>
    <row r="464" spans="1:19" ht="14.4" customHeight="1" x14ac:dyDescent="0.3">
      <c r="A464" s="491" t="s">
        <v>1555</v>
      </c>
      <c r="B464" s="492" t="s">
        <v>1556</v>
      </c>
      <c r="C464" s="492" t="s">
        <v>470</v>
      </c>
      <c r="D464" s="492" t="s">
        <v>1553</v>
      </c>
      <c r="E464" s="492" t="s">
        <v>1569</v>
      </c>
      <c r="F464" s="492" t="s">
        <v>1598</v>
      </c>
      <c r="G464" s="492" t="s">
        <v>1599</v>
      </c>
      <c r="H464" s="496">
        <v>9</v>
      </c>
      <c r="I464" s="496">
        <v>9108</v>
      </c>
      <c r="J464" s="492">
        <v>0.26770126091173618</v>
      </c>
      <c r="K464" s="492">
        <v>1012</v>
      </c>
      <c r="L464" s="496">
        <v>33</v>
      </c>
      <c r="M464" s="496">
        <v>34023</v>
      </c>
      <c r="N464" s="492">
        <v>1</v>
      </c>
      <c r="O464" s="492">
        <v>1031</v>
      </c>
      <c r="P464" s="496">
        <v>17</v>
      </c>
      <c r="Q464" s="496">
        <v>17544</v>
      </c>
      <c r="R464" s="510">
        <v>0.51565117714487263</v>
      </c>
      <c r="S464" s="497">
        <v>1032</v>
      </c>
    </row>
    <row r="465" spans="1:19" ht="14.4" customHeight="1" x14ac:dyDescent="0.3">
      <c r="A465" s="491" t="s">
        <v>1555</v>
      </c>
      <c r="B465" s="492" t="s">
        <v>1556</v>
      </c>
      <c r="C465" s="492" t="s">
        <v>470</v>
      </c>
      <c r="D465" s="492" t="s">
        <v>1553</v>
      </c>
      <c r="E465" s="492" t="s">
        <v>1569</v>
      </c>
      <c r="F465" s="492" t="s">
        <v>1682</v>
      </c>
      <c r="G465" s="492" t="s">
        <v>1683</v>
      </c>
      <c r="H465" s="496"/>
      <c r="I465" s="496"/>
      <c r="J465" s="492"/>
      <c r="K465" s="492"/>
      <c r="L465" s="496">
        <v>3</v>
      </c>
      <c r="M465" s="496">
        <v>6294</v>
      </c>
      <c r="N465" s="492">
        <v>1</v>
      </c>
      <c r="O465" s="492">
        <v>2098</v>
      </c>
      <c r="P465" s="496"/>
      <c r="Q465" s="496"/>
      <c r="R465" s="510"/>
      <c r="S465" s="497"/>
    </row>
    <row r="466" spans="1:19" ht="14.4" customHeight="1" x14ac:dyDescent="0.3">
      <c r="A466" s="491" t="s">
        <v>1555</v>
      </c>
      <c r="B466" s="492" t="s">
        <v>1556</v>
      </c>
      <c r="C466" s="492" t="s">
        <v>470</v>
      </c>
      <c r="D466" s="492" t="s">
        <v>1553</v>
      </c>
      <c r="E466" s="492" t="s">
        <v>1569</v>
      </c>
      <c r="F466" s="492" t="s">
        <v>1684</v>
      </c>
      <c r="G466" s="492" t="s">
        <v>1685</v>
      </c>
      <c r="H466" s="496"/>
      <c r="I466" s="496"/>
      <c r="J466" s="492"/>
      <c r="K466" s="492"/>
      <c r="L466" s="496">
        <v>2</v>
      </c>
      <c r="M466" s="496">
        <v>2546</v>
      </c>
      <c r="N466" s="492">
        <v>1</v>
      </c>
      <c r="O466" s="492">
        <v>1273</v>
      </c>
      <c r="P466" s="496"/>
      <c r="Q466" s="496"/>
      <c r="R466" s="510"/>
      <c r="S466" s="497"/>
    </row>
    <row r="467" spans="1:19" ht="14.4" customHeight="1" x14ac:dyDescent="0.3">
      <c r="A467" s="491" t="s">
        <v>1555</v>
      </c>
      <c r="B467" s="492" t="s">
        <v>1556</v>
      </c>
      <c r="C467" s="492" t="s">
        <v>470</v>
      </c>
      <c r="D467" s="492" t="s">
        <v>1553</v>
      </c>
      <c r="E467" s="492" t="s">
        <v>1569</v>
      </c>
      <c r="F467" s="492" t="s">
        <v>1686</v>
      </c>
      <c r="G467" s="492" t="s">
        <v>1687</v>
      </c>
      <c r="H467" s="496"/>
      <c r="I467" s="496"/>
      <c r="J467" s="492"/>
      <c r="K467" s="492"/>
      <c r="L467" s="496">
        <v>1</v>
      </c>
      <c r="M467" s="496">
        <v>971</v>
      </c>
      <c r="N467" s="492">
        <v>1</v>
      </c>
      <c r="O467" s="492">
        <v>971</v>
      </c>
      <c r="P467" s="496">
        <v>2</v>
      </c>
      <c r="Q467" s="496">
        <v>1944</v>
      </c>
      <c r="R467" s="510">
        <v>2.0020597322348093</v>
      </c>
      <c r="S467" s="497">
        <v>972</v>
      </c>
    </row>
    <row r="468" spans="1:19" ht="14.4" customHeight="1" x14ac:dyDescent="0.3">
      <c r="A468" s="491" t="s">
        <v>1555</v>
      </c>
      <c r="B468" s="492" t="s">
        <v>1556</v>
      </c>
      <c r="C468" s="492" t="s">
        <v>470</v>
      </c>
      <c r="D468" s="492" t="s">
        <v>1553</v>
      </c>
      <c r="E468" s="492" t="s">
        <v>1569</v>
      </c>
      <c r="F468" s="492" t="s">
        <v>1690</v>
      </c>
      <c r="G468" s="492" t="s">
        <v>1691</v>
      </c>
      <c r="H468" s="496"/>
      <c r="I468" s="496"/>
      <c r="J468" s="492"/>
      <c r="K468" s="492"/>
      <c r="L468" s="496">
        <v>2</v>
      </c>
      <c r="M468" s="496">
        <v>3354</v>
      </c>
      <c r="N468" s="492">
        <v>1</v>
      </c>
      <c r="O468" s="492">
        <v>1677</v>
      </c>
      <c r="P468" s="496">
        <v>1</v>
      </c>
      <c r="Q468" s="496">
        <v>1678</v>
      </c>
      <c r="R468" s="510">
        <v>0.50029815146094214</v>
      </c>
      <c r="S468" s="497">
        <v>1678</v>
      </c>
    </row>
    <row r="469" spans="1:19" ht="14.4" customHeight="1" x14ac:dyDescent="0.3">
      <c r="A469" s="491" t="s">
        <v>1555</v>
      </c>
      <c r="B469" s="492" t="s">
        <v>1556</v>
      </c>
      <c r="C469" s="492" t="s">
        <v>470</v>
      </c>
      <c r="D469" s="492" t="s">
        <v>1553</v>
      </c>
      <c r="E469" s="492" t="s">
        <v>1569</v>
      </c>
      <c r="F469" s="492" t="s">
        <v>1692</v>
      </c>
      <c r="G469" s="492" t="s">
        <v>1693</v>
      </c>
      <c r="H469" s="496">
        <v>1</v>
      </c>
      <c r="I469" s="496">
        <v>1340</v>
      </c>
      <c r="J469" s="492">
        <v>0.96195262024407757</v>
      </c>
      <c r="K469" s="492">
        <v>1340</v>
      </c>
      <c r="L469" s="496">
        <v>1</v>
      </c>
      <c r="M469" s="496">
        <v>1393</v>
      </c>
      <c r="N469" s="492">
        <v>1</v>
      </c>
      <c r="O469" s="492">
        <v>1393</v>
      </c>
      <c r="P469" s="496">
        <v>2</v>
      </c>
      <c r="Q469" s="496">
        <v>2790</v>
      </c>
      <c r="R469" s="510">
        <v>2.0028715003589377</v>
      </c>
      <c r="S469" s="497">
        <v>1395</v>
      </c>
    </row>
    <row r="470" spans="1:19" ht="14.4" customHeight="1" x14ac:dyDescent="0.3">
      <c r="A470" s="491" t="s">
        <v>1555</v>
      </c>
      <c r="B470" s="492" t="s">
        <v>1556</v>
      </c>
      <c r="C470" s="492" t="s">
        <v>470</v>
      </c>
      <c r="D470" s="492" t="s">
        <v>1553</v>
      </c>
      <c r="E470" s="492" t="s">
        <v>1569</v>
      </c>
      <c r="F470" s="492" t="s">
        <v>1700</v>
      </c>
      <c r="G470" s="492" t="s">
        <v>1701</v>
      </c>
      <c r="H470" s="496"/>
      <c r="I470" s="496"/>
      <c r="J470" s="492"/>
      <c r="K470" s="492"/>
      <c r="L470" s="496"/>
      <c r="M470" s="496"/>
      <c r="N470" s="492"/>
      <c r="O470" s="492"/>
      <c r="P470" s="496">
        <v>1</v>
      </c>
      <c r="Q470" s="496">
        <v>1124</v>
      </c>
      <c r="R470" s="510"/>
      <c r="S470" s="497">
        <v>1124</v>
      </c>
    </row>
    <row r="471" spans="1:19" ht="14.4" customHeight="1" x14ac:dyDescent="0.3">
      <c r="A471" s="491" t="s">
        <v>1555</v>
      </c>
      <c r="B471" s="492" t="s">
        <v>1556</v>
      </c>
      <c r="C471" s="492" t="s">
        <v>470</v>
      </c>
      <c r="D471" s="492" t="s">
        <v>1553</v>
      </c>
      <c r="E471" s="492" t="s">
        <v>1569</v>
      </c>
      <c r="F471" s="492" t="s">
        <v>1604</v>
      </c>
      <c r="G471" s="492" t="s">
        <v>1605</v>
      </c>
      <c r="H471" s="496"/>
      <c r="I471" s="496"/>
      <c r="J471" s="492"/>
      <c r="K471" s="492"/>
      <c r="L471" s="496">
        <v>94</v>
      </c>
      <c r="M471" s="496">
        <v>3133.34</v>
      </c>
      <c r="N471" s="492">
        <v>1</v>
      </c>
      <c r="O471" s="492">
        <v>33.333404255319152</v>
      </c>
      <c r="P471" s="496">
        <v>49</v>
      </c>
      <c r="Q471" s="496">
        <v>1633.33</v>
      </c>
      <c r="R471" s="510">
        <v>0.52127442282037695</v>
      </c>
      <c r="S471" s="497">
        <v>33.333265306122449</v>
      </c>
    </row>
    <row r="472" spans="1:19" ht="14.4" customHeight="1" x14ac:dyDescent="0.3">
      <c r="A472" s="491" t="s">
        <v>1555</v>
      </c>
      <c r="B472" s="492" t="s">
        <v>1556</v>
      </c>
      <c r="C472" s="492" t="s">
        <v>470</v>
      </c>
      <c r="D472" s="492" t="s">
        <v>1553</v>
      </c>
      <c r="E472" s="492" t="s">
        <v>1569</v>
      </c>
      <c r="F472" s="492" t="s">
        <v>1610</v>
      </c>
      <c r="G472" s="492" t="s">
        <v>1611</v>
      </c>
      <c r="H472" s="496">
        <v>72</v>
      </c>
      <c r="I472" s="496">
        <v>5904</v>
      </c>
      <c r="J472" s="492">
        <v>0.43176831943835015</v>
      </c>
      <c r="K472" s="492">
        <v>82</v>
      </c>
      <c r="L472" s="496">
        <v>159</v>
      </c>
      <c r="M472" s="496">
        <v>13674</v>
      </c>
      <c r="N472" s="492">
        <v>1</v>
      </c>
      <c r="O472" s="492">
        <v>86</v>
      </c>
      <c r="P472" s="496">
        <v>56</v>
      </c>
      <c r="Q472" s="496">
        <v>4816</v>
      </c>
      <c r="R472" s="510">
        <v>0.3522012578616352</v>
      </c>
      <c r="S472" s="497">
        <v>86</v>
      </c>
    </row>
    <row r="473" spans="1:19" ht="14.4" customHeight="1" x14ac:dyDescent="0.3">
      <c r="A473" s="491" t="s">
        <v>1555</v>
      </c>
      <c r="B473" s="492" t="s">
        <v>1556</v>
      </c>
      <c r="C473" s="492" t="s">
        <v>470</v>
      </c>
      <c r="D473" s="492" t="s">
        <v>1553</v>
      </c>
      <c r="E473" s="492" t="s">
        <v>1569</v>
      </c>
      <c r="F473" s="492" t="s">
        <v>1612</v>
      </c>
      <c r="G473" s="492" t="s">
        <v>1613</v>
      </c>
      <c r="H473" s="496">
        <v>1</v>
      </c>
      <c r="I473" s="496">
        <v>31</v>
      </c>
      <c r="J473" s="492">
        <v>0.96875</v>
      </c>
      <c r="K473" s="492">
        <v>31</v>
      </c>
      <c r="L473" s="496">
        <v>1</v>
      </c>
      <c r="M473" s="496">
        <v>32</v>
      </c>
      <c r="N473" s="492">
        <v>1</v>
      </c>
      <c r="O473" s="492">
        <v>32</v>
      </c>
      <c r="P473" s="496"/>
      <c r="Q473" s="496"/>
      <c r="R473" s="510"/>
      <c r="S473" s="497"/>
    </row>
    <row r="474" spans="1:19" ht="14.4" customHeight="1" x14ac:dyDescent="0.3">
      <c r="A474" s="491" t="s">
        <v>1555</v>
      </c>
      <c r="B474" s="492" t="s">
        <v>1556</v>
      </c>
      <c r="C474" s="492" t="s">
        <v>470</v>
      </c>
      <c r="D474" s="492" t="s">
        <v>1553</v>
      </c>
      <c r="E474" s="492" t="s">
        <v>1569</v>
      </c>
      <c r="F474" s="492" t="s">
        <v>1622</v>
      </c>
      <c r="G474" s="492" t="s">
        <v>1593</v>
      </c>
      <c r="H474" s="496">
        <v>2</v>
      </c>
      <c r="I474" s="496">
        <v>1350</v>
      </c>
      <c r="J474" s="492">
        <v>1.9622093023255813</v>
      </c>
      <c r="K474" s="492">
        <v>675</v>
      </c>
      <c r="L474" s="496">
        <v>1</v>
      </c>
      <c r="M474" s="496">
        <v>688</v>
      </c>
      <c r="N474" s="492">
        <v>1</v>
      </c>
      <c r="O474" s="492">
        <v>688</v>
      </c>
      <c r="P474" s="496"/>
      <c r="Q474" s="496"/>
      <c r="R474" s="510"/>
      <c r="S474" s="497"/>
    </row>
    <row r="475" spans="1:19" ht="14.4" customHeight="1" x14ac:dyDescent="0.3">
      <c r="A475" s="491" t="s">
        <v>1555</v>
      </c>
      <c r="B475" s="492" t="s">
        <v>1556</v>
      </c>
      <c r="C475" s="492" t="s">
        <v>470</v>
      </c>
      <c r="D475" s="492" t="s">
        <v>1553</v>
      </c>
      <c r="E475" s="492" t="s">
        <v>1569</v>
      </c>
      <c r="F475" s="492" t="s">
        <v>1623</v>
      </c>
      <c r="G475" s="492" t="s">
        <v>1624</v>
      </c>
      <c r="H475" s="496"/>
      <c r="I475" s="496"/>
      <c r="J475" s="492"/>
      <c r="K475" s="492"/>
      <c r="L475" s="496">
        <v>2</v>
      </c>
      <c r="M475" s="496">
        <v>324</v>
      </c>
      <c r="N475" s="492">
        <v>1</v>
      </c>
      <c r="O475" s="492">
        <v>162</v>
      </c>
      <c r="P475" s="496">
        <v>1</v>
      </c>
      <c r="Q475" s="496">
        <v>162</v>
      </c>
      <c r="R475" s="510">
        <v>0.5</v>
      </c>
      <c r="S475" s="497">
        <v>162</v>
      </c>
    </row>
    <row r="476" spans="1:19" ht="14.4" customHeight="1" x14ac:dyDescent="0.3">
      <c r="A476" s="491" t="s">
        <v>1555</v>
      </c>
      <c r="B476" s="492" t="s">
        <v>1556</v>
      </c>
      <c r="C476" s="492" t="s">
        <v>470</v>
      </c>
      <c r="D476" s="492" t="s">
        <v>1553</v>
      </c>
      <c r="E476" s="492" t="s">
        <v>1569</v>
      </c>
      <c r="F476" s="492" t="s">
        <v>1627</v>
      </c>
      <c r="G476" s="492" t="s">
        <v>1628</v>
      </c>
      <c r="H476" s="496"/>
      <c r="I476" s="496"/>
      <c r="J476" s="492"/>
      <c r="K476" s="492"/>
      <c r="L476" s="496">
        <v>1</v>
      </c>
      <c r="M476" s="496">
        <v>444</v>
      </c>
      <c r="N476" s="492">
        <v>1</v>
      </c>
      <c r="O476" s="492">
        <v>444</v>
      </c>
      <c r="P476" s="496"/>
      <c r="Q476" s="496"/>
      <c r="R476" s="510"/>
      <c r="S476" s="497"/>
    </row>
    <row r="477" spans="1:19" ht="14.4" customHeight="1" x14ac:dyDescent="0.3">
      <c r="A477" s="491" t="s">
        <v>1555</v>
      </c>
      <c r="B477" s="492" t="s">
        <v>1556</v>
      </c>
      <c r="C477" s="492" t="s">
        <v>470</v>
      </c>
      <c r="D477" s="492" t="s">
        <v>1553</v>
      </c>
      <c r="E477" s="492" t="s">
        <v>1569</v>
      </c>
      <c r="F477" s="492" t="s">
        <v>1629</v>
      </c>
      <c r="G477" s="492" t="s">
        <v>1630</v>
      </c>
      <c r="H477" s="496"/>
      <c r="I477" s="496"/>
      <c r="J477" s="492"/>
      <c r="K477" s="492"/>
      <c r="L477" s="496">
        <v>5</v>
      </c>
      <c r="M477" s="496">
        <v>3605</v>
      </c>
      <c r="N477" s="492">
        <v>1</v>
      </c>
      <c r="O477" s="492">
        <v>721</v>
      </c>
      <c r="P477" s="496"/>
      <c r="Q477" s="496"/>
      <c r="R477" s="510"/>
      <c r="S477" s="497"/>
    </row>
    <row r="478" spans="1:19" ht="14.4" customHeight="1" x14ac:dyDescent="0.3">
      <c r="A478" s="491" t="s">
        <v>1555</v>
      </c>
      <c r="B478" s="492" t="s">
        <v>1556</v>
      </c>
      <c r="C478" s="492" t="s">
        <v>470</v>
      </c>
      <c r="D478" s="492" t="s">
        <v>1553</v>
      </c>
      <c r="E478" s="492" t="s">
        <v>1569</v>
      </c>
      <c r="F478" s="492" t="s">
        <v>1631</v>
      </c>
      <c r="G478" s="492" t="s">
        <v>1632</v>
      </c>
      <c r="H478" s="496">
        <v>6</v>
      </c>
      <c r="I478" s="496">
        <v>6300</v>
      </c>
      <c r="J478" s="492">
        <v>0.37041392285983066</v>
      </c>
      <c r="K478" s="492">
        <v>1050</v>
      </c>
      <c r="L478" s="496">
        <v>16</v>
      </c>
      <c r="M478" s="496">
        <v>17008</v>
      </c>
      <c r="N478" s="492">
        <v>1</v>
      </c>
      <c r="O478" s="492">
        <v>1063</v>
      </c>
      <c r="P478" s="496">
        <v>5</v>
      </c>
      <c r="Q478" s="496">
        <v>5315</v>
      </c>
      <c r="R478" s="510">
        <v>0.3125</v>
      </c>
      <c r="S478" s="497">
        <v>1063</v>
      </c>
    </row>
    <row r="479" spans="1:19" ht="14.4" customHeight="1" x14ac:dyDescent="0.3">
      <c r="A479" s="491" t="s">
        <v>1555</v>
      </c>
      <c r="B479" s="492" t="s">
        <v>1556</v>
      </c>
      <c r="C479" s="492" t="s">
        <v>470</v>
      </c>
      <c r="D479" s="492" t="s">
        <v>1553</v>
      </c>
      <c r="E479" s="492" t="s">
        <v>1569</v>
      </c>
      <c r="F479" s="492" t="s">
        <v>1637</v>
      </c>
      <c r="G479" s="492" t="s">
        <v>1638</v>
      </c>
      <c r="H479" s="496">
        <v>3</v>
      </c>
      <c r="I479" s="496">
        <v>2073</v>
      </c>
      <c r="J479" s="492">
        <v>0.19301675977653632</v>
      </c>
      <c r="K479" s="492">
        <v>691</v>
      </c>
      <c r="L479" s="496">
        <v>15</v>
      </c>
      <c r="M479" s="496">
        <v>10740</v>
      </c>
      <c r="N479" s="492">
        <v>1</v>
      </c>
      <c r="O479" s="492">
        <v>716</v>
      </c>
      <c r="P479" s="496">
        <v>1</v>
      </c>
      <c r="Q479" s="496">
        <v>716</v>
      </c>
      <c r="R479" s="510">
        <v>6.6666666666666666E-2</v>
      </c>
      <c r="S479" s="497">
        <v>716</v>
      </c>
    </row>
    <row r="480" spans="1:19" ht="14.4" customHeight="1" x14ac:dyDescent="0.3">
      <c r="A480" s="491" t="s">
        <v>1555</v>
      </c>
      <c r="B480" s="492" t="s">
        <v>1556</v>
      </c>
      <c r="C480" s="492" t="s">
        <v>470</v>
      </c>
      <c r="D480" s="492" t="s">
        <v>1553</v>
      </c>
      <c r="E480" s="492" t="s">
        <v>1569</v>
      </c>
      <c r="F480" s="492" t="s">
        <v>1639</v>
      </c>
      <c r="G480" s="492" t="s">
        <v>1640</v>
      </c>
      <c r="H480" s="496">
        <v>2</v>
      </c>
      <c r="I480" s="496">
        <v>178</v>
      </c>
      <c r="J480" s="492">
        <v>0.97802197802197799</v>
      </c>
      <c r="K480" s="492">
        <v>89</v>
      </c>
      <c r="L480" s="496">
        <v>2</v>
      </c>
      <c r="M480" s="496">
        <v>182</v>
      </c>
      <c r="N480" s="492">
        <v>1</v>
      </c>
      <c r="O480" s="492">
        <v>91</v>
      </c>
      <c r="P480" s="496">
        <v>1</v>
      </c>
      <c r="Q480" s="496">
        <v>91</v>
      </c>
      <c r="R480" s="510">
        <v>0.5</v>
      </c>
      <c r="S480" s="497">
        <v>91</v>
      </c>
    </row>
    <row r="481" spans="1:19" ht="14.4" customHeight="1" x14ac:dyDescent="0.3">
      <c r="A481" s="491" t="s">
        <v>1555</v>
      </c>
      <c r="B481" s="492" t="s">
        <v>1556</v>
      </c>
      <c r="C481" s="492" t="s">
        <v>470</v>
      </c>
      <c r="D481" s="492" t="s">
        <v>1553</v>
      </c>
      <c r="E481" s="492" t="s">
        <v>1569</v>
      </c>
      <c r="F481" s="492" t="s">
        <v>1643</v>
      </c>
      <c r="G481" s="492" t="s">
        <v>1644</v>
      </c>
      <c r="H481" s="496">
        <v>4</v>
      </c>
      <c r="I481" s="496">
        <v>2540</v>
      </c>
      <c r="J481" s="492"/>
      <c r="K481" s="492">
        <v>635</v>
      </c>
      <c r="L481" s="496"/>
      <c r="M481" s="496"/>
      <c r="N481" s="492"/>
      <c r="O481" s="492"/>
      <c r="P481" s="496"/>
      <c r="Q481" s="496"/>
      <c r="R481" s="510"/>
      <c r="S481" s="497"/>
    </row>
    <row r="482" spans="1:19" ht="14.4" customHeight="1" x14ac:dyDescent="0.3">
      <c r="A482" s="491" t="s">
        <v>1555</v>
      </c>
      <c r="B482" s="492" t="s">
        <v>1556</v>
      </c>
      <c r="C482" s="492" t="s">
        <v>470</v>
      </c>
      <c r="D482" s="492" t="s">
        <v>1553</v>
      </c>
      <c r="E482" s="492" t="s">
        <v>1569</v>
      </c>
      <c r="F482" s="492" t="s">
        <v>1651</v>
      </c>
      <c r="G482" s="492" t="s">
        <v>1652</v>
      </c>
      <c r="H482" s="496">
        <v>3</v>
      </c>
      <c r="I482" s="496">
        <v>348</v>
      </c>
      <c r="J482" s="492">
        <v>0.22307692307692309</v>
      </c>
      <c r="K482" s="492">
        <v>116</v>
      </c>
      <c r="L482" s="496">
        <v>13</v>
      </c>
      <c r="M482" s="496">
        <v>1560</v>
      </c>
      <c r="N482" s="492">
        <v>1</v>
      </c>
      <c r="O482" s="492">
        <v>120</v>
      </c>
      <c r="P482" s="496">
        <v>4</v>
      </c>
      <c r="Q482" s="496">
        <v>480</v>
      </c>
      <c r="R482" s="510">
        <v>0.30769230769230771</v>
      </c>
      <c r="S482" s="497">
        <v>120</v>
      </c>
    </row>
    <row r="483" spans="1:19" ht="14.4" customHeight="1" x14ac:dyDescent="0.3">
      <c r="A483" s="491" t="s">
        <v>1555</v>
      </c>
      <c r="B483" s="492" t="s">
        <v>1556</v>
      </c>
      <c r="C483" s="492" t="s">
        <v>470</v>
      </c>
      <c r="D483" s="492" t="s">
        <v>1553</v>
      </c>
      <c r="E483" s="492" t="s">
        <v>1569</v>
      </c>
      <c r="F483" s="492" t="s">
        <v>1655</v>
      </c>
      <c r="G483" s="492" t="s">
        <v>1656</v>
      </c>
      <c r="H483" s="496">
        <v>13</v>
      </c>
      <c r="I483" s="496">
        <v>3159</v>
      </c>
      <c r="J483" s="492">
        <v>0.53289473684210531</v>
      </c>
      <c r="K483" s="492">
        <v>243</v>
      </c>
      <c r="L483" s="496">
        <v>24</v>
      </c>
      <c r="M483" s="496">
        <v>5928</v>
      </c>
      <c r="N483" s="492">
        <v>1</v>
      </c>
      <c r="O483" s="492">
        <v>247</v>
      </c>
      <c r="P483" s="496">
        <v>7</v>
      </c>
      <c r="Q483" s="496">
        <v>2170</v>
      </c>
      <c r="R483" s="510">
        <v>0.36605937921727394</v>
      </c>
      <c r="S483" s="497">
        <v>310</v>
      </c>
    </row>
    <row r="484" spans="1:19" ht="14.4" customHeight="1" x14ac:dyDescent="0.3">
      <c r="A484" s="491" t="s">
        <v>1555</v>
      </c>
      <c r="B484" s="492" t="s">
        <v>1556</v>
      </c>
      <c r="C484" s="492" t="s">
        <v>470</v>
      </c>
      <c r="D484" s="492" t="s">
        <v>1553</v>
      </c>
      <c r="E484" s="492" t="s">
        <v>1569</v>
      </c>
      <c r="F484" s="492" t="s">
        <v>1708</v>
      </c>
      <c r="G484" s="492" t="s">
        <v>1709</v>
      </c>
      <c r="H484" s="496"/>
      <c r="I484" s="496"/>
      <c r="J484" s="492"/>
      <c r="K484" s="492"/>
      <c r="L484" s="496">
        <v>1</v>
      </c>
      <c r="M484" s="496">
        <v>3710</v>
      </c>
      <c r="N484" s="492">
        <v>1</v>
      </c>
      <c r="O484" s="492">
        <v>3710</v>
      </c>
      <c r="P484" s="496">
        <v>1</v>
      </c>
      <c r="Q484" s="496">
        <v>3713</v>
      </c>
      <c r="R484" s="510">
        <v>1.0008086253369273</v>
      </c>
      <c r="S484" s="497">
        <v>3713</v>
      </c>
    </row>
    <row r="485" spans="1:19" ht="14.4" customHeight="1" x14ac:dyDescent="0.3">
      <c r="A485" s="491" t="s">
        <v>1555</v>
      </c>
      <c r="B485" s="492" t="s">
        <v>1556</v>
      </c>
      <c r="C485" s="492" t="s">
        <v>470</v>
      </c>
      <c r="D485" s="492" t="s">
        <v>1553</v>
      </c>
      <c r="E485" s="492" t="s">
        <v>1569</v>
      </c>
      <c r="F485" s="492" t="s">
        <v>1657</v>
      </c>
      <c r="G485" s="492" t="s">
        <v>1658</v>
      </c>
      <c r="H485" s="496"/>
      <c r="I485" s="496"/>
      <c r="J485" s="492"/>
      <c r="K485" s="492"/>
      <c r="L485" s="496">
        <v>2</v>
      </c>
      <c r="M485" s="496">
        <v>3468</v>
      </c>
      <c r="N485" s="492">
        <v>1</v>
      </c>
      <c r="O485" s="492">
        <v>1734</v>
      </c>
      <c r="P485" s="496">
        <v>1</v>
      </c>
      <c r="Q485" s="496">
        <v>1735</v>
      </c>
      <c r="R485" s="510">
        <v>0.50028835063437138</v>
      </c>
      <c r="S485" s="497">
        <v>1735</v>
      </c>
    </row>
    <row r="486" spans="1:19" ht="14.4" customHeight="1" x14ac:dyDescent="0.3">
      <c r="A486" s="491" t="s">
        <v>1555</v>
      </c>
      <c r="B486" s="492" t="s">
        <v>1556</v>
      </c>
      <c r="C486" s="492" t="s">
        <v>470</v>
      </c>
      <c r="D486" s="492" t="s">
        <v>1553</v>
      </c>
      <c r="E486" s="492" t="s">
        <v>1569</v>
      </c>
      <c r="F486" s="492" t="s">
        <v>1659</v>
      </c>
      <c r="G486" s="492" t="s">
        <v>1660</v>
      </c>
      <c r="H486" s="496"/>
      <c r="I486" s="496"/>
      <c r="J486" s="492"/>
      <c r="K486" s="492"/>
      <c r="L486" s="496">
        <v>3</v>
      </c>
      <c r="M486" s="496">
        <v>993</v>
      </c>
      <c r="N486" s="492">
        <v>1</v>
      </c>
      <c r="O486" s="492">
        <v>331</v>
      </c>
      <c r="P486" s="496"/>
      <c r="Q486" s="496"/>
      <c r="R486" s="510"/>
      <c r="S486" s="497"/>
    </row>
    <row r="487" spans="1:19" ht="14.4" customHeight="1" x14ac:dyDescent="0.3">
      <c r="A487" s="491" t="s">
        <v>1555</v>
      </c>
      <c r="B487" s="492" t="s">
        <v>1556</v>
      </c>
      <c r="C487" s="492" t="s">
        <v>470</v>
      </c>
      <c r="D487" s="492" t="s">
        <v>1553</v>
      </c>
      <c r="E487" s="492" t="s">
        <v>1569</v>
      </c>
      <c r="F487" s="492" t="s">
        <v>1663</v>
      </c>
      <c r="G487" s="492" t="s">
        <v>1664</v>
      </c>
      <c r="H487" s="496">
        <v>13</v>
      </c>
      <c r="I487" s="496">
        <v>10595</v>
      </c>
      <c r="J487" s="492">
        <v>0.6006235827664399</v>
      </c>
      <c r="K487" s="492">
        <v>815</v>
      </c>
      <c r="L487" s="496">
        <v>21</v>
      </c>
      <c r="M487" s="496">
        <v>17640</v>
      </c>
      <c r="N487" s="492">
        <v>1</v>
      </c>
      <c r="O487" s="492">
        <v>840</v>
      </c>
      <c r="P487" s="496">
        <v>7</v>
      </c>
      <c r="Q487" s="496">
        <v>5880</v>
      </c>
      <c r="R487" s="510">
        <v>0.33333333333333331</v>
      </c>
      <c r="S487" s="497">
        <v>840</v>
      </c>
    </row>
    <row r="488" spans="1:19" ht="14.4" customHeight="1" x14ac:dyDescent="0.3">
      <c r="A488" s="491" t="s">
        <v>1555</v>
      </c>
      <c r="B488" s="492" t="s">
        <v>1556</v>
      </c>
      <c r="C488" s="492" t="s">
        <v>470</v>
      </c>
      <c r="D488" s="492" t="s">
        <v>1553</v>
      </c>
      <c r="E488" s="492" t="s">
        <v>1569</v>
      </c>
      <c r="F488" s="492" t="s">
        <v>1715</v>
      </c>
      <c r="G488" s="492" t="s">
        <v>1716</v>
      </c>
      <c r="H488" s="496">
        <v>1</v>
      </c>
      <c r="I488" s="496">
        <v>1165</v>
      </c>
      <c r="J488" s="492">
        <v>0.48541666666666666</v>
      </c>
      <c r="K488" s="492">
        <v>1165</v>
      </c>
      <c r="L488" s="496">
        <v>2</v>
      </c>
      <c r="M488" s="496">
        <v>2400</v>
      </c>
      <c r="N488" s="492">
        <v>1</v>
      </c>
      <c r="O488" s="492">
        <v>1200</v>
      </c>
      <c r="P488" s="496">
        <v>2</v>
      </c>
      <c r="Q488" s="496">
        <v>2402</v>
      </c>
      <c r="R488" s="510">
        <v>1.0008333333333332</v>
      </c>
      <c r="S488" s="497">
        <v>1201</v>
      </c>
    </row>
    <row r="489" spans="1:19" ht="14.4" customHeight="1" x14ac:dyDescent="0.3">
      <c r="A489" s="491" t="s">
        <v>1555</v>
      </c>
      <c r="B489" s="492" t="s">
        <v>1556</v>
      </c>
      <c r="C489" s="492" t="s">
        <v>470</v>
      </c>
      <c r="D489" s="492" t="s">
        <v>1553</v>
      </c>
      <c r="E489" s="492" t="s">
        <v>1569</v>
      </c>
      <c r="F489" s="492" t="s">
        <v>1717</v>
      </c>
      <c r="G489" s="492" t="s">
        <v>1718</v>
      </c>
      <c r="H489" s="496"/>
      <c r="I489" s="496"/>
      <c r="J489" s="492"/>
      <c r="K489" s="492"/>
      <c r="L489" s="496">
        <v>2</v>
      </c>
      <c r="M489" s="496">
        <v>2738</v>
      </c>
      <c r="N489" s="492">
        <v>1</v>
      </c>
      <c r="O489" s="492">
        <v>1369</v>
      </c>
      <c r="P489" s="496"/>
      <c r="Q489" s="496"/>
      <c r="R489" s="510"/>
      <c r="S489" s="497"/>
    </row>
    <row r="490" spans="1:19" ht="14.4" customHeight="1" x14ac:dyDescent="0.3">
      <c r="A490" s="491" t="s">
        <v>1555</v>
      </c>
      <c r="B490" s="492" t="s">
        <v>1556</v>
      </c>
      <c r="C490" s="492" t="s">
        <v>470</v>
      </c>
      <c r="D490" s="492" t="s">
        <v>1553</v>
      </c>
      <c r="E490" s="492" t="s">
        <v>1569</v>
      </c>
      <c r="F490" s="492" t="s">
        <v>1667</v>
      </c>
      <c r="G490" s="492" t="s">
        <v>1668</v>
      </c>
      <c r="H490" s="496"/>
      <c r="I490" s="496"/>
      <c r="J490" s="492"/>
      <c r="K490" s="492"/>
      <c r="L490" s="496">
        <v>3</v>
      </c>
      <c r="M490" s="496">
        <v>5517</v>
      </c>
      <c r="N490" s="492">
        <v>1</v>
      </c>
      <c r="O490" s="492">
        <v>1839</v>
      </c>
      <c r="P490" s="496"/>
      <c r="Q490" s="496"/>
      <c r="R490" s="510"/>
      <c r="S490" s="497"/>
    </row>
    <row r="491" spans="1:19" ht="14.4" customHeight="1" x14ac:dyDescent="0.3">
      <c r="A491" s="491" t="s">
        <v>1555</v>
      </c>
      <c r="B491" s="492" t="s">
        <v>1556</v>
      </c>
      <c r="C491" s="492" t="s">
        <v>470</v>
      </c>
      <c r="D491" s="492" t="s">
        <v>1553</v>
      </c>
      <c r="E491" s="492" t="s">
        <v>1569</v>
      </c>
      <c r="F491" s="492" t="s">
        <v>1671</v>
      </c>
      <c r="G491" s="492" t="s">
        <v>1672</v>
      </c>
      <c r="H491" s="496"/>
      <c r="I491" s="496"/>
      <c r="J491" s="492"/>
      <c r="K491" s="492"/>
      <c r="L491" s="496">
        <v>2</v>
      </c>
      <c r="M491" s="496">
        <v>1818</v>
      </c>
      <c r="N491" s="492">
        <v>1</v>
      </c>
      <c r="O491" s="492">
        <v>909</v>
      </c>
      <c r="P491" s="496"/>
      <c r="Q491" s="496"/>
      <c r="R491" s="510"/>
      <c r="S491" s="497"/>
    </row>
    <row r="492" spans="1:19" ht="14.4" customHeight="1" x14ac:dyDescent="0.3">
      <c r="A492" s="491" t="s">
        <v>1555</v>
      </c>
      <c r="B492" s="492" t="s">
        <v>1556</v>
      </c>
      <c r="C492" s="492" t="s">
        <v>470</v>
      </c>
      <c r="D492" s="492" t="s">
        <v>1553</v>
      </c>
      <c r="E492" s="492" t="s">
        <v>1569</v>
      </c>
      <c r="F492" s="492" t="s">
        <v>1723</v>
      </c>
      <c r="G492" s="492" t="s">
        <v>1724</v>
      </c>
      <c r="H492" s="496"/>
      <c r="I492" s="496"/>
      <c r="J492" s="492"/>
      <c r="K492" s="492"/>
      <c r="L492" s="496">
        <v>2</v>
      </c>
      <c r="M492" s="496">
        <v>4440</v>
      </c>
      <c r="N492" s="492">
        <v>1</v>
      </c>
      <c r="O492" s="492">
        <v>2220</v>
      </c>
      <c r="P492" s="496"/>
      <c r="Q492" s="496"/>
      <c r="R492" s="510"/>
      <c r="S492" s="497"/>
    </row>
    <row r="493" spans="1:19" ht="14.4" customHeight="1" x14ac:dyDescent="0.3">
      <c r="A493" s="491" t="s">
        <v>1555</v>
      </c>
      <c r="B493" s="492" t="s">
        <v>1556</v>
      </c>
      <c r="C493" s="492" t="s">
        <v>470</v>
      </c>
      <c r="D493" s="492" t="s">
        <v>602</v>
      </c>
      <c r="E493" s="492" t="s">
        <v>1557</v>
      </c>
      <c r="F493" s="492" t="s">
        <v>1560</v>
      </c>
      <c r="G493" s="492" t="s">
        <v>1561</v>
      </c>
      <c r="H493" s="496">
        <v>4.8999999999999995</v>
      </c>
      <c r="I493" s="496">
        <v>740.03</v>
      </c>
      <c r="J493" s="492">
        <v>4.0836000441452383</v>
      </c>
      <c r="K493" s="492">
        <v>151.0265306122449</v>
      </c>
      <c r="L493" s="496">
        <v>1.2</v>
      </c>
      <c r="M493" s="496">
        <v>181.21999999999997</v>
      </c>
      <c r="N493" s="492">
        <v>1</v>
      </c>
      <c r="O493" s="492">
        <v>151.01666666666665</v>
      </c>
      <c r="P493" s="496">
        <v>2.1</v>
      </c>
      <c r="Q493" s="496">
        <v>317.16000000000003</v>
      </c>
      <c r="R493" s="510">
        <v>1.7501379538682269</v>
      </c>
      <c r="S493" s="497">
        <v>151.02857142857144</v>
      </c>
    </row>
    <row r="494" spans="1:19" ht="14.4" customHeight="1" x14ac:dyDescent="0.3">
      <c r="A494" s="491" t="s">
        <v>1555</v>
      </c>
      <c r="B494" s="492" t="s">
        <v>1556</v>
      </c>
      <c r="C494" s="492" t="s">
        <v>470</v>
      </c>
      <c r="D494" s="492" t="s">
        <v>602</v>
      </c>
      <c r="E494" s="492" t="s">
        <v>1557</v>
      </c>
      <c r="F494" s="492" t="s">
        <v>1565</v>
      </c>
      <c r="G494" s="492" t="s">
        <v>511</v>
      </c>
      <c r="H494" s="496">
        <v>0.6</v>
      </c>
      <c r="I494" s="496">
        <v>81.3</v>
      </c>
      <c r="J494" s="492"/>
      <c r="K494" s="492">
        <v>135.5</v>
      </c>
      <c r="L494" s="496"/>
      <c r="M494" s="496"/>
      <c r="N494" s="492"/>
      <c r="O494" s="492"/>
      <c r="P494" s="496"/>
      <c r="Q494" s="496"/>
      <c r="R494" s="510"/>
      <c r="S494" s="497"/>
    </row>
    <row r="495" spans="1:19" ht="14.4" customHeight="1" x14ac:dyDescent="0.3">
      <c r="A495" s="491" t="s">
        <v>1555</v>
      </c>
      <c r="B495" s="492" t="s">
        <v>1556</v>
      </c>
      <c r="C495" s="492" t="s">
        <v>470</v>
      </c>
      <c r="D495" s="492" t="s">
        <v>602</v>
      </c>
      <c r="E495" s="492" t="s">
        <v>1569</v>
      </c>
      <c r="F495" s="492" t="s">
        <v>1574</v>
      </c>
      <c r="G495" s="492" t="s">
        <v>1575</v>
      </c>
      <c r="H495" s="496"/>
      <c r="I495" s="496"/>
      <c r="J495" s="492"/>
      <c r="K495" s="492"/>
      <c r="L495" s="496">
        <v>1</v>
      </c>
      <c r="M495" s="496">
        <v>106</v>
      </c>
      <c r="N495" s="492">
        <v>1</v>
      </c>
      <c r="O495" s="492">
        <v>106</v>
      </c>
      <c r="P495" s="496">
        <v>1</v>
      </c>
      <c r="Q495" s="496">
        <v>106</v>
      </c>
      <c r="R495" s="510">
        <v>1</v>
      </c>
      <c r="S495" s="497">
        <v>106</v>
      </c>
    </row>
    <row r="496" spans="1:19" ht="14.4" customHeight="1" x14ac:dyDescent="0.3">
      <c r="A496" s="491" t="s">
        <v>1555</v>
      </c>
      <c r="B496" s="492" t="s">
        <v>1556</v>
      </c>
      <c r="C496" s="492" t="s">
        <v>470</v>
      </c>
      <c r="D496" s="492" t="s">
        <v>602</v>
      </c>
      <c r="E496" s="492" t="s">
        <v>1569</v>
      </c>
      <c r="F496" s="492" t="s">
        <v>1578</v>
      </c>
      <c r="G496" s="492" t="s">
        <v>1579</v>
      </c>
      <c r="H496" s="496">
        <v>60</v>
      </c>
      <c r="I496" s="496">
        <v>2100</v>
      </c>
      <c r="J496" s="492">
        <v>2.0270270270270272</v>
      </c>
      <c r="K496" s="492">
        <v>35</v>
      </c>
      <c r="L496" s="496">
        <v>28</v>
      </c>
      <c r="M496" s="496">
        <v>1036</v>
      </c>
      <c r="N496" s="492">
        <v>1</v>
      </c>
      <c r="O496" s="492">
        <v>37</v>
      </c>
      <c r="P496" s="496">
        <v>37</v>
      </c>
      <c r="Q496" s="496">
        <v>1369</v>
      </c>
      <c r="R496" s="510">
        <v>1.3214285714285714</v>
      </c>
      <c r="S496" s="497">
        <v>37</v>
      </c>
    </row>
    <row r="497" spans="1:19" ht="14.4" customHeight="1" x14ac:dyDescent="0.3">
      <c r="A497" s="491" t="s">
        <v>1555</v>
      </c>
      <c r="B497" s="492" t="s">
        <v>1556</v>
      </c>
      <c r="C497" s="492" t="s">
        <v>470</v>
      </c>
      <c r="D497" s="492" t="s">
        <v>602</v>
      </c>
      <c r="E497" s="492" t="s">
        <v>1569</v>
      </c>
      <c r="F497" s="492" t="s">
        <v>1580</v>
      </c>
      <c r="G497" s="492" t="s">
        <v>1581</v>
      </c>
      <c r="H497" s="496"/>
      <c r="I497" s="496"/>
      <c r="J497" s="492"/>
      <c r="K497" s="492"/>
      <c r="L497" s="496"/>
      <c r="M497" s="496"/>
      <c r="N497" s="492"/>
      <c r="O497" s="492"/>
      <c r="P497" s="496">
        <v>1</v>
      </c>
      <c r="Q497" s="496">
        <v>5</v>
      </c>
      <c r="R497" s="510"/>
      <c r="S497" s="497">
        <v>5</v>
      </c>
    </row>
    <row r="498" spans="1:19" ht="14.4" customHeight="1" x14ac:dyDescent="0.3">
      <c r="A498" s="491" t="s">
        <v>1555</v>
      </c>
      <c r="B498" s="492" t="s">
        <v>1556</v>
      </c>
      <c r="C498" s="492" t="s">
        <v>470</v>
      </c>
      <c r="D498" s="492" t="s">
        <v>602</v>
      </c>
      <c r="E498" s="492" t="s">
        <v>1569</v>
      </c>
      <c r="F498" s="492" t="s">
        <v>1584</v>
      </c>
      <c r="G498" s="492" t="s">
        <v>1585</v>
      </c>
      <c r="H498" s="496">
        <v>4</v>
      </c>
      <c r="I498" s="496">
        <v>2568</v>
      </c>
      <c r="J498" s="492">
        <v>3.861654135338346</v>
      </c>
      <c r="K498" s="492">
        <v>642</v>
      </c>
      <c r="L498" s="496">
        <v>1</v>
      </c>
      <c r="M498" s="496">
        <v>665</v>
      </c>
      <c r="N498" s="492">
        <v>1</v>
      </c>
      <c r="O498" s="492">
        <v>665</v>
      </c>
      <c r="P498" s="496">
        <v>1</v>
      </c>
      <c r="Q498" s="496">
        <v>666</v>
      </c>
      <c r="R498" s="510">
        <v>1.0015037593984963</v>
      </c>
      <c r="S498" s="497">
        <v>666</v>
      </c>
    </row>
    <row r="499" spans="1:19" ht="14.4" customHeight="1" x14ac:dyDescent="0.3">
      <c r="A499" s="491" t="s">
        <v>1555</v>
      </c>
      <c r="B499" s="492" t="s">
        <v>1556</v>
      </c>
      <c r="C499" s="492" t="s">
        <v>470</v>
      </c>
      <c r="D499" s="492" t="s">
        <v>602</v>
      </c>
      <c r="E499" s="492" t="s">
        <v>1569</v>
      </c>
      <c r="F499" s="492" t="s">
        <v>1590</v>
      </c>
      <c r="G499" s="492" t="s">
        <v>1591</v>
      </c>
      <c r="H499" s="496"/>
      <c r="I499" s="496"/>
      <c r="J499" s="492"/>
      <c r="K499" s="492"/>
      <c r="L499" s="496">
        <v>4</v>
      </c>
      <c r="M499" s="496">
        <v>504</v>
      </c>
      <c r="N499" s="492">
        <v>1</v>
      </c>
      <c r="O499" s="492">
        <v>126</v>
      </c>
      <c r="P499" s="496">
        <v>4</v>
      </c>
      <c r="Q499" s="496">
        <v>504</v>
      </c>
      <c r="R499" s="510">
        <v>1</v>
      </c>
      <c r="S499" s="497">
        <v>126</v>
      </c>
    </row>
    <row r="500" spans="1:19" ht="14.4" customHeight="1" x14ac:dyDescent="0.3">
      <c r="A500" s="491" t="s">
        <v>1555</v>
      </c>
      <c r="B500" s="492" t="s">
        <v>1556</v>
      </c>
      <c r="C500" s="492" t="s">
        <v>470</v>
      </c>
      <c r="D500" s="492" t="s">
        <v>602</v>
      </c>
      <c r="E500" s="492" t="s">
        <v>1569</v>
      </c>
      <c r="F500" s="492" t="s">
        <v>1592</v>
      </c>
      <c r="G500" s="492" t="s">
        <v>1593</v>
      </c>
      <c r="H500" s="496">
        <v>1</v>
      </c>
      <c r="I500" s="496">
        <v>532</v>
      </c>
      <c r="J500" s="492"/>
      <c r="K500" s="492">
        <v>532</v>
      </c>
      <c r="L500" s="496"/>
      <c r="M500" s="496"/>
      <c r="N500" s="492"/>
      <c r="O500" s="492"/>
      <c r="P500" s="496"/>
      <c r="Q500" s="496"/>
      <c r="R500" s="510"/>
      <c r="S500" s="497"/>
    </row>
    <row r="501" spans="1:19" ht="14.4" customHeight="1" x14ac:dyDescent="0.3">
      <c r="A501" s="491" t="s">
        <v>1555</v>
      </c>
      <c r="B501" s="492" t="s">
        <v>1556</v>
      </c>
      <c r="C501" s="492" t="s">
        <v>470</v>
      </c>
      <c r="D501" s="492" t="s">
        <v>602</v>
      </c>
      <c r="E501" s="492" t="s">
        <v>1569</v>
      </c>
      <c r="F501" s="492" t="s">
        <v>1594</v>
      </c>
      <c r="G501" s="492" t="s">
        <v>1595</v>
      </c>
      <c r="H501" s="496">
        <v>45</v>
      </c>
      <c r="I501" s="496">
        <v>21870</v>
      </c>
      <c r="J501" s="492">
        <v>1.8225</v>
      </c>
      <c r="K501" s="492">
        <v>486</v>
      </c>
      <c r="L501" s="496">
        <v>24</v>
      </c>
      <c r="M501" s="496">
        <v>12000</v>
      </c>
      <c r="N501" s="492">
        <v>1</v>
      </c>
      <c r="O501" s="492">
        <v>500</v>
      </c>
      <c r="P501" s="496">
        <v>19</v>
      </c>
      <c r="Q501" s="496">
        <v>9519</v>
      </c>
      <c r="R501" s="510">
        <v>0.79325000000000001</v>
      </c>
      <c r="S501" s="497">
        <v>501</v>
      </c>
    </row>
    <row r="502" spans="1:19" ht="14.4" customHeight="1" x14ac:dyDescent="0.3">
      <c r="A502" s="491" t="s">
        <v>1555</v>
      </c>
      <c r="B502" s="492" t="s">
        <v>1556</v>
      </c>
      <c r="C502" s="492" t="s">
        <v>470</v>
      </c>
      <c r="D502" s="492" t="s">
        <v>602</v>
      </c>
      <c r="E502" s="492" t="s">
        <v>1569</v>
      </c>
      <c r="F502" s="492" t="s">
        <v>1596</v>
      </c>
      <c r="G502" s="492" t="s">
        <v>1597</v>
      </c>
      <c r="H502" s="496">
        <v>18</v>
      </c>
      <c r="I502" s="496">
        <v>11988</v>
      </c>
      <c r="J502" s="492">
        <v>1.4712812960235642</v>
      </c>
      <c r="K502" s="492">
        <v>666</v>
      </c>
      <c r="L502" s="496">
        <v>12</v>
      </c>
      <c r="M502" s="496">
        <v>8148</v>
      </c>
      <c r="N502" s="492">
        <v>1</v>
      </c>
      <c r="O502" s="492">
        <v>679</v>
      </c>
      <c r="P502" s="496">
        <v>30</v>
      </c>
      <c r="Q502" s="496">
        <v>20370</v>
      </c>
      <c r="R502" s="510">
        <v>2.5</v>
      </c>
      <c r="S502" s="497">
        <v>679</v>
      </c>
    </row>
    <row r="503" spans="1:19" ht="14.4" customHeight="1" x14ac:dyDescent="0.3">
      <c r="A503" s="491" t="s">
        <v>1555</v>
      </c>
      <c r="B503" s="492" t="s">
        <v>1556</v>
      </c>
      <c r="C503" s="492" t="s">
        <v>470</v>
      </c>
      <c r="D503" s="492" t="s">
        <v>602</v>
      </c>
      <c r="E503" s="492" t="s">
        <v>1569</v>
      </c>
      <c r="F503" s="492" t="s">
        <v>1598</v>
      </c>
      <c r="G503" s="492" t="s">
        <v>1599</v>
      </c>
      <c r="H503" s="496">
        <v>36</v>
      </c>
      <c r="I503" s="496">
        <v>36432</v>
      </c>
      <c r="J503" s="492">
        <v>2.3557710960232785</v>
      </c>
      <c r="K503" s="492">
        <v>1012</v>
      </c>
      <c r="L503" s="496">
        <v>15</v>
      </c>
      <c r="M503" s="496">
        <v>15465</v>
      </c>
      <c r="N503" s="492">
        <v>1</v>
      </c>
      <c r="O503" s="492">
        <v>1031</v>
      </c>
      <c r="P503" s="496">
        <v>17</v>
      </c>
      <c r="Q503" s="496">
        <v>17544</v>
      </c>
      <c r="R503" s="510">
        <v>1.1344325897187197</v>
      </c>
      <c r="S503" s="497">
        <v>1032</v>
      </c>
    </row>
    <row r="504" spans="1:19" ht="14.4" customHeight="1" x14ac:dyDescent="0.3">
      <c r="A504" s="491" t="s">
        <v>1555</v>
      </c>
      <c r="B504" s="492" t="s">
        <v>1556</v>
      </c>
      <c r="C504" s="492" t="s">
        <v>470</v>
      </c>
      <c r="D504" s="492" t="s">
        <v>602</v>
      </c>
      <c r="E504" s="492" t="s">
        <v>1569</v>
      </c>
      <c r="F504" s="492" t="s">
        <v>1682</v>
      </c>
      <c r="G504" s="492" t="s">
        <v>1683</v>
      </c>
      <c r="H504" s="496">
        <v>1</v>
      </c>
      <c r="I504" s="496">
        <v>2017</v>
      </c>
      <c r="J504" s="492">
        <v>0.96139180171591987</v>
      </c>
      <c r="K504" s="492">
        <v>2017</v>
      </c>
      <c r="L504" s="496">
        <v>1</v>
      </c>
      <c r="M504" s="496">
        <v>2098</v>
      </c>
      <c r="N504" s="492">
        <v>1</v>
      </c>
      <c r="O504" s="492">
        <v>2098</v>
      </c>
      <c r="P504" s="496">
        <v>1</v>
      </c>
      <c r="Q504" s="496">
        <v>2100</v>
      </c>
      <c r="R504" s="510">
        <v>1.0009532888465205</v>
      </c>
      <c r="S504" s="497">
        <v>2100</v>
      </c>
    </row>
    <row r="505" spans="1:19" ht="14.4" customHeight="1" x14ac:dyDescent="0.3">
      <c r="A505" s="491" t="s">
        <v>1555</v>
      </c>
      <c r="B505" s="492" t="s">
        <v>1556</v>
      </c>
      <c r="C505" s="492" t="s">
        <v>470</v>
      </c>
      <c r="D505" s="492" t="s">
        <v>602</v>
      </c>
      <c r="E505" s="492" t="s">
        <v>1569</v>
      </c>
      <c r="F505" s="492" t="s">
        <v>1684</v>
      </c>
      <c r="G505" s="492" t="s">
        <v>1685</v>
      </c>
      <c r="H505" s="496">
        <v>1</v>
      </c>
      <c r="I505" s="496">
        <v>1235</v>
      </c>
      <c r="J505" s="492"/>
      <c r="K505" s="492">
        <v>1235</v>
      </c>
      <c r="L505" s="496"/>
      <c r="M505" s="496"/>
      <c r="N505" s="492"/>
      <c r="O505" s="492"/>
      <c r="P505" s="496"/>
      <c r="Q505" s="496"/>
      <c r="R505" s="510"/>
      <c r="S505" s="497"/>
    </row>
    <row r="506" spans="1:19" ht="14.4" customHeight="1" x14ac:dyDescent="0.3">
      <c r="A506" s="491" t="s">
        <v>1555</v>
      </c>
      <c r="B506" s="492" t="s">
        <v>1556</v>
      </c>
      <c r="C506" s="492" t="s">
        <v>470</v>
      </c>
      <c r="D506" s="492" t="s">
        <v>602</v>
      </c>
      <c r="E506" s="492" t="s">
        <v>1569</v>
      </c>
      <c r="F506" s="492" t="s">
        <v>1604</v>
      </c>
      <c r="G506" s="492" t="s">
        <v>1605</v>
      </c>
      <c r="H506" s="496"/>
      <c r="I506" s="496"/>
      <c r="J506" s="492"/>
      <c r="K506" s="492"/>
      <c r="L506" s="496">
        <v>3</v>
      </c>
      <c r="M506" s="496">
        <v>100</v>
      </c>
      <c r="N506" s="492">
        <v>1</v>
      </c>
      <c r="O506" s="492">
        <v>33.333333333333336</v>
      </c>
      <c r="P506" s="496">
        <v>4</v>
      </c>
      <c r="Q506" s="496">
        <v>133.32999999999998</v>
      </c>
      <c r="R506" s="510">
        <v>1.3332999999999999</v>
      </c>
      <c r="S506" s="497">
        <v>33.332499999999996</v>
      </c>
    </row>
    <row r="507" spans="1:19" ht="14.4" customHeight="1" x14ac:dyDescent="0.3">
      <c r="A507" s="491" t="s">
        <v>1555</v>
      </c>
      <c r="B507" s="492" t="s">
        <v>1556</v>
      </c>
      <c r="C507" s="492" t="s">
        <v>470</v>
      </c>
      <c r="D507" s="492" t="s">
        <v>602</v>
      </c>
      <c r="E507" s="492" t="s">
        <v>1569</v>
      </c>
      <c r="F507" s="492" t="s">
        <v>1610</v>
      </c>
      <c r="G507" s="492" t="s">
        <v>1611</v>
      </c>
      <c r="H507" s="496">
        <v>52</v>
      </c>
      <c r="I507" s="496">
        <v>4264</v>
      </c>
      <c r="J507" s="492">
        <v>1.8363479758828596</v>
      </c>
      <c r="K507" s="492">
        <v>82</v>
      </c>
      <c r="L507" s="496">
        <v>27</v>
      </c>
      <c r="M507" s="496">
        <v>2322</v>
      </c>
      <c r="N507" s="492">
        <v>1</v>
      </c>
      <c r="O507" s="492">
        <v>86</v>
      </c>
      <c r="P507" s="496">
        <v>38</v>
      </c>
      <c r="Q507" s="496">
        <v>3268</v>
      </c>
      <c r="R507" s="510">
        <v>1.4074074074074074</v>
      </c>
      <c r="S507" s="497">
        <v>86</v>
      </c>
    </row>
    <row r="508" spans="1:19" ht="14.4" customHeight="1" x14ac:dyDescent="0.3">
      <c r="A508" s="491" t="s">
        <v>1555</v>
      </c>
      <c r="B508" s="492" t="s">
        <v>1556</v>
      </c>
      <c r="C508" s="492" t="s">
        <v>470</v>
      </c>
      <c r="D508" s="492" t="s">
        <v>602</v>
      </c>
      <c r="E508" s="492" t="s">
        <v>1569</v>
      </c>
      <c r="F508" s="492" t="s">
        <v>1612</v>
      </c>
      <c r="G508" s="492" t="s">
        <v>1613</v>
      </c>
      <c r="H508" s="496"/>
      <c r="I508" s="496"/>
      <c r="J508" s="492"/>
      <c r="K508" s="492"/>
      <c r="L508" s="496">
        <v>2</v>
      </c>
      <c r="M508" s="496">
        <v>64</v>
      </c>
      <c r="N508" s="492">
        <v>1</v>
      </c>
      <c r="O508" s="492">
        <v>32</v>
      </c>
      <c r="P508" s="496"/>
      <c r="Q508" s="496"/>
      <c r="R508" s="510"/>
      <c r="S508" s="497"/>
    </row>
    <row r="509" spans="1:19" ht="14.4" customHeight="1" x14ac:dyDescent="0.3">
      <c r="A509" s="491" t="s">
        <v>1555</v>
      </c>
      <c r="B509" s="492" t="s">
        <v>1556</v>
      </c>
      <c r="C509" s="492" t="s">
        <v>470</v>
      </c>
      <c r="D509" s="492" t="s">
        <v>602</v>
      </c>
      <c r="E509" s="492" t="s">
        <v>1569</v>
      </c>
      <c r="F509" s="492" t="s">
        <v>1616</v>
      </c>
      <c r="G509" s="492" t="s">
        <v>1617</v>
      </c>
      <c r="H509" s="496"/>
      <c r="I509" s="496"/>
      <c r="J509" s="492"/>
      <c r="K509" s="492"/>
      <c r="L509" s="496"/>
      <c r="M509" s="496"/>
      <c r="N509" s="492"/>
      <c r="O509" s="492"/>
      <c r="P509" s="496">
        <v>1</v>
      </c>
      <c r="Q509" s="496">
        <v>1528</v>
      </c>
      <c r="R509" s="510"/>
      <c r="S509" s="497">
        <v>1528</v>
      </c>
    </row>
    <row r="510" spans="1:19" ht="14.4" customHeight="1" x14ac:dyDescent="0.3">
      <c r="A510" s="491" t="s">
        <v>1555</v>
      </c>
      <c r="B510" s="492" t="s">
        <v>1556</v>
      </c>
      <c r="C510" s="492" t="s">
        <v>470</v>
      </c>
      <c r="D510" s="492" t="s">
        <v>602</v>
      </c>
      <c r="E510" s="492" t="s">
        <v>1569</v>
      </c>
      <c r="F510" s="492" t="s">
        <v>1622</v>
      </c>
      <c r="G510" s="492" t="s">
        <v>1593</v>
      </c>
      <c r="H510" s="496"/>
      <c r="I510" s="496"/>
      <c r="J510" s="492"/>
      <c r="K510" s="492"/>
      <c r="L510" s="496">
        <v>2</v>
      </c>
      <c r="M510" s="496">
        <v>1376</v>
      </c>
      <c r="N510" s="492">
        <v>1</v>
      </c>
      <c r="O510" s="492">
        <v>688</v>
      </c>
      <c r="P510" s="496"/>
      <c r="Q510" s="496"/>
      <c r="R510" s="510"/>
      <c r="S510" s="497"/>
    </row>
    <row r="511" spans="1:19" ht="14.4" customHeight="1" x14ac:dyDescent="0.3">
      <c r="A511" s="491" t="s">
        <v>1555</v>
      </c>
      <c r="B511" s="492" t="s">
        <v>1556</v>
      </c>
      <c r="C511" s="492" t="s">
        <v>470</v>
      </c>
      <c r="D511" s="492" t="s">
        <v>602</v>
      </c>
      <c r="E511" s="492" t="s">
        <v>1569</v>
      </c>
      <c r="F511" s="492" t="s">
        <v>1629</v>
      </c>
      <c r="G511" s="492" t="s">
        <v>1630</v>
      </c>
      <c r="H511" s="496">
        <v>2</v>
      </c>
      <c r="I511" s="496">
        <v>1408</v>
      </c>
      <c r="J511" s="492"/>
      <c r="K511" s="492">
        <v>704</v>
      </c>
      <c r="L511" s="496"/>
      <c r="M511" s="496"/>
      <c r="N511" s="492"/>
      <c r="O511" s="492"/>
      <c r="P511" s="496">
        <v>1</v>
      </c>
      <c r="Q511" s="496">
        <v>722</v>
      </c>
      <c r="R511" s="510"/>
      <c r="S511" s="497">
        <v>722</v>
      </c>
    </row>
    <row r="512" spans="1:19" ht="14.4" customHeight="1" x14ac:dyDescent="0.3">
      <c r="A512" s="491" t="s">
        <v>1555</v>
      </c>
      <c r="B512" s="492" t="s">
        <v>1556</v>
      </c>
      <c r="C512" s="492" t="s">
        <v>470</v>
      </c>
      <c r="D512" s="492" t="s">
        <v>602</v>
      </c>
      <c r="E512" s="492" t="s">
        <v>1569</v>
      </c>
      <c r="F512" s="492" t="s">
        <v>1631</v>
      </c>
      <c r="G512" s="492" t="s">
        <v>1632</v>
      </c>
      <c r="H512" s="496">
        <v>2</v>
      </c>
      <c r="I512" s="496">
        <v>2100</v>
      </c>
      <c r="J512" s="492"/>
      <c r="K512" s="492">
        <v>1050</v>
      </c>
      <c r="L512" s="496"/>
      <c r="M512" s="496"/>
      <c r="N512" s="492"/>
      <c r="O512" s="492"/>
      <c r="P512" s="496"/>
      <c r="Q512" s="496"/>
      <c r="R512" s="510"/>
      <c r="S512" s="497"/>
    </row>
    <row r="513" spans="1:19" ht="14.4" customHeight="1" x14ac:dyDescent="0.3">
      <c r="A513" s="491" t="s">
        <v>1555</v>
      </c>
      <c r="B513" s="492" t="s">
        <v>1556</v>
      </c>
      <c r="C513" s="492" t="s">
        <v>470</v>
      </c>
      <c r="D513" s="492" t="s">
        <v>602</v>
      </c>
      <c r="E513" s="492" t="s">
        <v>1569</v>
      </c>
      <c r="F513" s="492" t="s">
        <v>1637</v>
      </c>
      <c r="G513" s="492" t="s">
        <v>1638</v>
      </c>
      <c r="H513" s="496">
        <v>3</v>
      </c>
      <c r="I513" s="496">
        <v>2073</v>
      </c>
      <c r="J513" s="492">
        <v>2.8952513966480447</v>
      </c>
      <c r="K513" s="492">
        <v>691</v>
      </c>
      <c r="L513" s="496">
        <v>1</v>
      </c>
      <c r="M513" s="496">
        <v>716</v>
      </c>
      <c r="N513" s="492">
        <v>1</v>
      </c>
      <c r="O513" s="492">
        <v>716</v>
      </c>
      <c r="P513" s="496">
        <v>1</v>
      </c>
      <c r="Q513" s="496">
        <v>716</v>
      </c>
      <c r="R513" s="510">
        <v>1</v>
      </c>
      <c r="S513" s="497">
        <v>716</v>
      </c>
    </row>
    <row r="514" spans="1:19" ht="14.4" customHeight="1" x14ac:dyDescent="0.3">
      <c r="A514" s="491" t="s">
        <v>1555</v>
      </c>
      <c r="B514" s="492" t="s">
        <v>1556</v>
      </c>
      <c r="C514" s="492" t="s">
        <v>470</v>
      </c>
      <c r="D514" s="492" t="s">
        <v>602</v>
      </c>
      <c r="E514" s="492" t="s">
        <v>1569</v>
      </c>
      <c r="F514" s="492" t="s">
        <v>1647</v>
      </c>
      <c r="G514" s="492" t="s">
        <v>1648</v>
      </c>
      <c r="H514" s="496">
        <v>3</v>
      </c>
      <c r="I514" s="496">
        <v>1068</v>
      </c>
      <c r="J514" s="492"/>
      <c r="K514" s="492">
        <v>356</v>
      </c>
      <c r="L514" s="496"/>
      <c r="M514" s="496"/>
      <c r="N514" s="492"/>
      <c r="O514" s="492"/>
      <c r="P514" s="496">
        <v>1</v>
      </c>
      <c r="Q514" s="496">
        <v>390</v>
      </c>
      <c r="R514" s="510"/>
      <c r="S514" s="497">
        <v>390</v>
      </c>
    </row>
    <row r="515" spans="1:19" ht="14.4" customHeight="1" x14ac:dyDescent="0.3">
      <c r="A515" s="491" t="s">
        <v>1555</v>
      </c>
      <c r="B515" s="492" t="s">
        <v>1556</v>
      </c>
      <c r="C515" s="492" t="s">
        <v>470</v>
      </c>
      <c r="D515" s="492" t="s">
        <v>602</v>
      </c>
      <c r="E515" s="492" t="s">
        <v>1569</v>
      </c>
      <c r="F515" s="492" t="s">
        <v>1649</v>
      </c>
      <c r="G515" s="492" t="s">
        <v>1650</v>
      </c>
      <c r="H515" s="496">
        <v>1</v>
      </c>
      <c r="I515" s="496">
        <v>628</v>
      </c>
      <c r="J515" s="492"/>
      <c r="K515" s="492">
        <v>628</v>
      </c>
      <c r="L515" s="496"/>
      <c r="M515" s="496"/>
      <c r="N515" s="492"/>
      <c r="O515" s="492"/>
      <c r="P515" s="496"/>
      <c r="Q515" s="496"/>
      <c r="R515" s="510"/>
      <c r="S515" s="497"/>
    </row>
    <row r="516" spans="1:19" ht="14.4" customHeight="1" x14ac:dyDescent="0.3">
      <c r="A516" s="491" t="s">
        <v>1555</v>
      </c>
      <c r="B516" s="492" t="s">
        <v>1556</v>
      </c>
      <c r="C516" s="492" t="s">
        <v>470</v>
      </c>
      <c r="D516" s="492" t="s">
        <v>602</v>
      </c>
      <c r="E516" s="492" t="s">
        <v>1569</v>
      </c>
      <c r="F516" s="492" t="s">
        <v>1651</v>
      </c>
      <c r="G516" s="492" t="s">
        <v>1652</v>
      </c>
      <c r="H516" s="496"/>
      <c r="I516" s="496"/>
      <c r="J516" s="492"/>
      <c r="K516" s="492"/>
      <c r="L516" s="496">
        <v>4</v>
      </c>
      <c r="M516" s="496">
        <v>480</v>
      </c>
      <c r="N516" s="492">
        <v>1</v>
      </c>
      <c r="O516" s="492">
        <v>120</v>
      </c>
      <c r="P516" s="496"/>
      <c r="Q516" s="496"/>
      <c r="R516" s="510"/>
      <c r="S516" s="497"/>
    </row>
    <row r="517" spans="1:19" ht="14.4" customHeight="1" x14ac:dyDescent="0.3">
      <c r="A517" s="491" t="s">
        <v>1555</v>
      </c>
      <c r="B517" s="492" t="s">
        <v>1556</v>
      </c>
      <c r="C517" s="492" t="s">
        <v>470</v>
      </c>
      <c r="D517" s="492" t="s">
        <v>602</v>
      </c>
      <c r="E517" s="492" t="s">
        <v>1569</v>
      </c>
      <c r="F517" s="492" t="s">
        <v>1655</v>
      </c>
      <c r="G517" s="492" t="s">
        <v>1656</v>
      </c>
      <c r="H517" s="496">
        <v>1</v>
      </c>
      <c r="I517" s="496">
        <v>243</v>
      </c>
      <c r="J517" s="492"/>
      <c r="K517" s="492">
        <v>243</v>
      </c>
      <c r="L517" s="496"/>
      <c r="M517" s="496"/>
      <c r="N517" s="492"/>
      <c r="O517" s="492"/>
      <c r="P517" s="496"/>
      <c r="Q517" s="496"/>
      <c r="R517" s="510"/>
      <c r="S517" s="497"/>
    </row>
    <row r="518" spans="1:19" ht="14.4" customHeight="1" x14ac:dyDescent="0.3">
      <c r="A518" s="491" t="s">
        <v>1555</v>
      </c>
      <c r="B518" s="492" t="s">
        <v>1556</v>
      </c>
      <c r="C518" s="492" t="s">
        <v>470</v>
      </c>
      <c r="D518" s="492" t="s">
        <v>602</v>
      </c>
      <c r="E518" s="492" t="s">
        <v>1569</v>
      </c>
      <c r="F518" s="492" t="s">
        <v>1708</v>
      </c>
      <c r="G518" s="492" t="s">
        <v>1709</v>
      </c>
      <c r="H518" s="496"/>
      <c r="I518" s="496"/>
      <c r="J518" s="492"/>
      <c r="K518" s="492"/>
      <c r="L518" s="496"/>
      <c r="M518" s="496"/>
      <c r="N518" s="492"/>
      <c r="O518" s="492"/>
      <c r="P518" s="496">
        <v>1</v>
      </c>
      <c r="Q518" s="496">
        <v>3713</v>
      </c>
      <c r="R518" s="510"/>
      <c r="S518" s="497">
        <v>3713</v>
      </c>
    </row>
    <row r="519" spans="1:19" ht="14.4" customHeight="1" x14ac:dyDescent="0.3">
      <c r="A519" s="491" t="s">
        <v>1555</v>
      </c>
      <c r="B519" s="492" t="s">
        <v>1556</v>
      </c>
      <c r="C519" s="492" t="s">
        <v>470</v>
      </c>
      <c r="D519" s="492" t="s">
        <v>602</v>
      </c>
      <c r="E519" s="492" t="s">
        <v>1569</v>
      </c>
      <c r="F519" s="492" t="s">
        <v>1657</v>
      </c>
      <c r="G519" s="492" t="s">
        <v>1658</v>
      </c>
      <c r="H519" s="496">
        <v>2</v>
      </c>
      <c r="I519" s="496">
        <v>3334</v>
      </c>
      <c r="J519" s="492"/>
      <c r="K519" s="492">
        <v>1667</v>
      </c>
      <c r="L519" s="496"/>
      <c r="M519" s="496"/>
      <c r="N519" s="492"/>
      <c r="O519" s="492"/>
      <c r="P519" s="496">
        <v>1</v>
      </c>
      <c r="Q519" s="496">
        <v>1735</v>
      </c>
      <c r="R519" s="510"/>
      <c r="S519" s="497">
        <v>1735</v>
      </c>
    </row>
    <row r="520" spans="1:19" ht="14.4" customHeight="1" x14ac:dyDescent="0.3">
      <c r="A520" s="491" t="s">
        <v>1555</v>
      </c>
      <c r="B520" s="492" t="s">
        <v>1556</v>
      </c>
      <c r="C520" s="492" t="s">
        <v>470</v>
      </c>
      <c r="D520" s="492" t="s">
        <v>603</v>
      </c>
      <c r="E520" s="492" t="s">
        <v>1557</v>
      </c>
      <c r="F520" s="492" t="s">
        <v>1560</v>
      </c>
      <c r="G520" s="492" t="s">
        <v>1561</v>
      </c>
      <c r="H520" s="496">
        <v>3.5</v>
      </c>
      <c r="I520" s="496">
        <v>528.58000000000004</v>
      </c>
      <c r="J520" s="492">
        <v>1.0295675886248541</v>
      </c>
      <c r="K520" s="492">
        <v>151.02285714285716</v>
      </c>
      <c r="L520" s="496">
        <v>3.4</v>
      </c>
      <c r="M520" s="496">
        <v>513.4</v>
      </c>
      <c r="N520" s="492">
        <v>1</v>
      </c>
      <c r="O520" s="492">
        <v>151</v>
      </c>
      <c r="P520" s="496">
        <v>0.6</v>
      </c>
      <c r="Q520" s="496">
        <v>90.6</v>
      </c>
      <c r="R520" s="510">
        <v>0.1764705882352941</v>
      </c>
      <c r="S520" s="497">
        <v>151</v>
      </c>
    </row>
    <row r="521" spans="1:19" ht="14.4" customHeight="1" x14ac:dyDescent="0.3">
      <c r="A521" s="491" t="s">
        <v>1555</v>
      </c>
      <c r="B521" s="492" t="s">
        <v>1556</v>
      </c>
      <c r="C521" s="492" t="s">
        <v>470</v>
      </c>
      <c r="D521" s="492" t="s">
        <v>603</v>
      </c>
      <c r="E521" s="492" t="s">
        <v>1569</v>
      </c>
      <c r="F521" s="492" t="s">
        <v>1584</v>
      </c>
      <c r="G521" s="492" t="s">
        <v>1585</v>
      </c>
      <c r="H521" s="496">
        <v>3</v>
      </c>
      <c r="I521" s="496">
        <v>1926</v>
      </c>
      <c r="J521" s="492">
        <v>2.8962406015037594</v>
      </c>
      <c r="K521" s="492">
        <v>642</v>
      </c>
      <c r="L521" s="496">
        <v>1</v>
      </c>
      <c r="M521" s="496">
        <v>665</v>
      </c>
      <c r="N521" s="492">
        <v>1</v>
      </c>
      <c r="O521" s="492">
        <v>665</v>
      </c>
      <c r="P521" s="496"/>
      <c r="Q521" s="496"/>
      <c r="R521" s="510"/>
      <c r="S521" s="497"/>
    </row>
    <row r="522" spans="1:19" ht="14.4" customHeight="1" x14ac:dyDescent="0.3">
      <c r="A522" s="491" t="s">
        <v>1555</v>
      </c>
      <c r="B522" s="492" t="s">
        <v>1556</v>
      </c>
      <c r="C522" s="492" t="s">
        <v>470</v>
      </c>
      <c r="D522" s="492" t="s">
        <v>603</v>
      </c>
      <c r="E522" s="492" t="s">
        <v>1569</v>
      </c>
      <c r="F522" s="492" t="s">
        <v>1590</v>
      </c>
      <c r="G522" s="492" t="s">
        <v>1591</v>
      </c>
      <c r="H522" s="496">
        <v>2</v>
      </c>
      <c r="I522" s="496">
        <v>236</v>
      </c>
      <c r="J522" s="492">
        <v>0.3746031746031746</v>
      </c>
      <c r="K522" s="492">
        <v>118</v>
      </c>
      <c r="L522" s="496">
        <v>5</v>
      </c>
      <c r="M522" s="496">
        <v>630</v>
      </c>
      <c r="N522" s="492">
        <v>1</v>
      </c>
      <c r="O522" s="492">
        <v>126</v>
      </c>
      <c r="P522" s="496"/>
      <c r="Q522" s="496"/>
      <c r="R522" s="510"/>
      <c r="S522" s="497"/>
    </row>
    <row r="523" spans="1:19" ht="14.4" customHeight="1" x14ac:dyDescent="0.3">
      <c r="A523" s="491" t="s">
        <v>1555</v>
      </c>
      <c r="B523" s="492" t="s">
        <v>1556</v>
      </c>
      <c r="C523" s="492" t="s">
        <v>470</v>
      </c>
      <c r="D523" s="492" t="s">
        <v>603</v>
      </c>
      <c r="E523" s="492" t="s">
        <v>1569</v>
      </c>
      <c r="F523" s="492" t="s">
        <v>1594</v>
      </c>
      <c r="G523" s="492" t="s">
        <v>1595</v>
      </c>
      <c r="H523" s="496">
        <v>27</v>
      </c>
      <c r="I523" s="496">
        <v>13122</v>
      </c>
      <c r="J523" s="492">
        <v>0.97199999999999998</v>
      </c>
      <c r="K523" s="492">
        <v>486</v>
      </c>
      <c r="L523" s="496">
        <v>27</v>
      </c>
      <c r="M523" s="496">
        <v>13500</v>
      </c>
      <c r="N523" s="492">
        <v>1</v>
      </c>
      <c r="O523" s="492">
        <v>500</v>
      </c>
      <c r="P523" s="496">
        <v>5</v>
      </c>
      <c r="Q523" s="496">
        <v>2505</v>
      </c>
      <c r="R523" s="510">
        <v>0.18555555555555556</v>
      </c>
      <c r="S523" s="497">
        <v>501</v>
      </c>
    </row>
    <row r="524" spans="1:19" ht="14.4" customHeight="1" x14ac:dyDescent="0.3">
      <c r="A524" s="491" t="s">
        <v>1555</v>
      </c>
      <c r="B524" s="492" t="s">
        <v>1556</v>
      </c>
      <c r="C524" s="492" t="s">
        <v>470</v>
      </c>
      <c r="D524" s="492" t="s">
        <v>603</v>
      </c>
      <c r="E524" s="492" t="s">
        <v>1569</v>
      </c>
      <c r="F524" s="492" t="s">
        <v>1596</v>
      </c>
      <c r="G524" s="492" t="s">
        <v>1597</v>
      </c>
      <c r="H524" s="496"/>
      <c r="I524" s="496"/>
      <c r="J524" s="492"/>
      <c r="K524" s="492"/>
      <c r="L524" s="496">
        <v>2</v>
      </c>
      <c r="M524" s="496">
        <v>1358</v>
      </c>
      <c r="N524" s="492">
        <v>1</v>
      </c>
      <c r="O524" s="492">
        <v>679</v>
      </c>
      <c r="P524" s="496"/>
      <c r="Q524" s="496"/>
      <c r="R524" s="510"/>
      <c r="S524" s="497"/>
    </row>
    <row r="525" spans="1:19" ht="14.4" customHeight="1" x14ac:dyDescent="0.3">
      <c r="A525" s="491" t="s">
        <v>1555</v>
      </c>
      <c r="B525" s="492" t="s">
        <v>1556</v>
      </c>
      <c r="C525" s="492" t="s">
        <v>470</v>
      </c>
      <c r="D525" s="492" t="s">
        <v>603</v>
      </c>
      <c r="E525" s="492" t="s">
        <v>1569</v>
      </c>
      <c r="F525" s="492" t="s">
        <v>1598</v>
      </c>
      <c r="G525" s="492" t="s">
        <v>1599</v>
      </c>
      <c r="H525" s="496">
        <v>31</v>
      </c>
      <c r="I525" s="496">
        <v>31372</v>
      </c>
      <c r="J525" s="492">
        <v>0.9508971871968962</v>
      </c>
      <c r="K525" s="492">
        <v>1012</v>
      </c>
      <c r="L525" s="496">
        <v>32</v>
      </c>
      <c r="M525" s="496">
        <v>32992</v>
      </c>
      <c r="N525" s="492">
        <v>1</v>
      </c>
      <c r="O525" s="492">
        <v>1031</v>
      </c>
      <c r="P525" s="496">
        <v>3</v>
      </c>
      <c r="Q525" s="496">
        <v>3096</v>
      </c>
      <c r="R525" s="510">
        <v>9.384093113482056E-2</v>
      </c>
      <c r="S525" s="497">
        <v>1032</v>
      </c>
    </row>
    <row r="526" spans="1:19" ht="14.4" customHeight="1" x14ac:dyDescent="0.3">
      <c r="A526" s="491" t="s">
        <v>1555</v>
      </c>
      <c r="B526" s="492" t="s">
        <v>1556</v>
      </c>
      <c r="C526" s="492" t="s">
        <v>470</v>
      </c>
      <c r="D526" s="492" t="s">
        <v>603</v>
      </c>
      <c r="E526" s="492" t="s">
        <v>1569</v>
      </c>
      <c r="F526" s="492" t="s">
        <v>1682</v>
      </c>
      <c r="G526" s="492" t="s">
        <v>1683</v>
      </c>
      <c r="H526" s="496">
        <v>3</v>
      </c>
      <c r="I526" s="496">
        <v>6051</v>
      </c>
      <c r="J526" s="492"/>
      <c r="K526" s="492">
        <v>2017</v>
      </c>
      <c r="L526" s="496"/>
      <c r="M526" s="496"/>
      <c r="N526" s="492"/>
      <c r="O526" s="492"/>
      <c r="P526" s="496">
        <v>1</v>
      </c>
      <c r="Q526" s="496">
        <v>2100</v>
      </c>
      <c r="R526" s="510"/>
      <c r="S526" s="497">
        <v>2100</v>
      </c>
    </row>
    <row r="527" spans="1:19" ht="14.4" customHeight="1" x14ac:dyDescent="0.3">
      <c r="A527" s="491" t="s">
        <v>1555</v>
      </c>
      <c r="B527" s="492" t="s">
        <v>1556</v>
      </c>
      <c r="C527" s="492" t="s">
        <v>470</v>
      </c>
      <c r="D527" s="492" t="s">
        <v>603</v>
      </c>
      <c r="E527" s="492" t="s">
        <v>1569</v>
      </c>
      <c r="F527" s="492" t="s">
        <v>1692</v>
      </c>
      <c r="G527" s="492" t="s">
        <v>1693</v>
      </c>
      <c r="H527" s="496">
        <v>1</v>
      </c>
      <c r="I527" s="496">
        <v>1340</v>
      </c>
      <c r="J527" s="492">
        <v>0.48097631012203879</v>
      </c>
      <c r="K527" s="492">
        <v>1340</v>
      </c>
      <c r="L527" s="496">
        <v>2</v>
      </c>
      <c r="M527" s="496">
        <v>2786</v>
      </c>
      <c r="N527" s="492">
        <v>1</v>
      </c>
      <c r="O527" s="492">
        <v>1393</v>
      </c>
      <c r="P527" s="496"/>
      <c r="Q527" s="496"/>
      <c r="R527" s="510"/>
      <c r="S527" s="497"/>
    </row>
    <row r="528" spans="1:19" ht="14.4" customHeight="1" x14ac:dyDescent="0.3">
      <c r="A528" s="491" t="s">
        <v>1555</v>
      </c>
      <c r="B528" s="492" t="s">
        <v>1556</v>
      </c>
      <c r="C528" s="492" t="s">
        <v>470</v>
      </c>
      <c r="D528" s="492" t="s">
        <v>603</v>
      </c>
      <c r="E528" s="492" t="s">
        <v>1569</v>
      </c>
      <c r="F528" s="492" t="s">
        <v>1698</v>
      </c>
      <c r="G528" s="492" t="s">
        <v>1699</v>
      </c>
      <c r="H528" s="496"/>
      <c r="I528" s="496"/>
      <c r="J528" s="492"/>
      <c r="K528" s="492"/>
      <c r="L528" s="496"/>
      <c r="M528" s="496"/>
      <c r="N528" s="492"/>
      <c r="O528" s="492"/>
      <c r="P528" s="496">
        <v>1</v>
      </c>
      <c r="Q528" s="496">
        <v>972</v>
      </c>
      <c r="R528" s="510"/>
      <c r="S528" s="497">
        <v>972</v>
      </c>
    </row>
    <row r="529" spans="1:19" ht="14.4" customHeight="1" x14ac:dyDescent="0.3">
      <c r="A529" s="491" t="s">
        <v>1555</v>
      </c>
      <c r="B529" s="492" t="s">
        <v>1556</v>
      </c>
      <c r="C529" s="492" t="s">
        <v>470</v>
      </c>
      <c r="D529" s="492" t="s">
        <v>603</v>
      </c>
      <c r="E529" s="492" t="s">
        <v>1569</v>
      </c>
      <c r="F529" s="492" t="s">
        <v>1604</v>
      </c>
      <c r="G529" s="492" t="s">
        <v>1605</v>
      </c>
      <c r="H529" s="496"/>
      <c r="I529" s="496"/>
      <c r="J529" s="492"/>
      <c r="K529" s="492"/>
      <c r="L529" s="496">
        <v>4</v>
      </c>
      <c r="M529" s="496">
        <v>133.32999999999998</v>
      </c>
      <c r="N529" s="492">
        <v>1</v>
      </c>
      <c r="O529" s="492">
        <v>33.332499999999996</v>
      </c>
      <c r="P529" s="496"/>
      <c r="Q529" s="496"/>
      <c r="R529" s="510"/>
      <c r="S529" s="497"/>
    </row>
    <row r="530" spans="1:19" ht="14.4" customHeight="1" x14ac:dyDescent="0.3">
      <c r="A530" s="491" t="s">
        <v>1555</v>
      </c>
      <c r="B530" s="492" t="s">
        <v>1556</v>
      </c>
      <c r="C530" s="492" t="s">
        <v>470</v>
      </c>
      <c r="D530" s="492" t="s">
        <v>603</v>
      </c>
      <c r="E530" s="492" t="s">
        <v>1569</v>
      </c>
      <c r="F530" s="492" t="s">
        <v>1610</v>
      </c>
      <c r="G530" s="492" t="s">
        <v>1611</v>
      </c>
      <c r="H530" s="496">
        <v>30</v>
      </c>
      <c r="I530" s="496">
        <v>2460</v>
      </c>
      <c r="J530" s="492">
        <v>0.841313269493844</v>
      </c>
      <c r="K530" s="492">
        <v>82</v>
      </c>
      <c r="L530" s="496">
        <v>34</v>
      </c>
      <c r="M530" s="496">
        <v>2924</v>
      </c>
      <c r="N530" s="492">
        <v>1</v>
      </c>
      <c r="O530" s="492">
        <v>86</v>
      </c>
      <c r="P530" s="496">
        <v>6</v>
      </c>
      <c r="Q530" s="496">
        <v>516</v>
      </c>
      <c r="R530" s="510">
        <v>0.17647058823529413</v>
      </c>
      <c r="S530" s="497">
        <v>86</v>
      </c>
    </row>
    <row r="531" spans="1:19" ht="14.4" customHeight="1" x14ac:dyDescent="0.3">
      <c r="A531" s="491" t="s">
        <v>1555</v>
      </c>
      <c r="B531" s="492" t="s">
        <v>1556</v>
      </c>
      <c r="C531" s="492" t="s">
        <v>470</v>
      </c>
      <c r="D531" s="492" t="s">
        <v>603</v>
      </c>
      <c r="E531" s="492" t="s">
        <v>1569</v>
      </c>
      <c r="F531" s="492" t="s">
        <v>1629</v>
      </c>
      <c r="G531" s="492" t="s">
        <v>1630</v>
      </c>
      <c r="H531" s="496"/>
      <c r="I531" s="496"/>
      <c r="J531" s="492"/>
      <c r="K531" s="492"/>
      <c r="L531" s="496">
        <v>2</v>
      </c>
      <c r="M531" s="496">
        <v>1442</v>
      </c>
      <c r="N531" s="492">
        <v>1</v>
      </c>
      <c r="O531" s="492">
        <v>721</v>
      </c>
      <c r="P531" s="496"/>
      <c r="Q531" s="496"/>
      <c r="R531" s="510"/>
      <c r="S531" s="497"/>
    </row>
    <row r="532" spans="1:19" ht="14.4" customHeight="1" x14ac:dyDescent="0.3">
      <c r="A532" s="491" t="s">
        <v>1555</v>
      </c>
      <c r="B532" s="492" t="s">
        <v>1556</v>
      </c>
      <c r="C532" s="492" t="s">
        <v>470</v>
      </c>
      <c r="D532" s="492" t="s">
        <v>603</v>
      </c>
      <c r="E532" s="492" t="s">
        <v>1569</v>
      </c>
      <c r="F532" s="492" t="s">
        <v>1631</v>
      </c>
      <c r="G532" s="492" t="s">
        <v>1632</v>
      </c>
      <c r="H532" s="496">
        <v>4</v>
      </c>
      <c r="I532" s="496">
        <v>4200</v>
      </c>
      <c r="J532" s="492">
        <v>1.3170272812793979</v>
      </c>
      <c r="K532" s="492">
        <v>1050</v>
      </c>
      <c r="L532" s="496">
        <v>3</v>
      </c>
      <c r="M532" s="496">
        <v>3189</v>
      </c>
      <c r="N532" s="492">
        <v>1</v>
      </c>
      <c r="O532" s="492">
        <v>1063</v>
      </c>
      <c r="P532" s="496"/>
      <c r="Q532" s="496"/>
      <c r="R532" s="510"/>
      <c r="S532" s="497"/>
    </row>
    <row r="533" spans="1:19" ht="14.4" customHeight="1" x14ac:dyDescent="0.3">
      <c r="A533" s="491" t="s">
        <v>1555</v>
      </c>
      <c r="B533" s="492" t="s">
        <v>1556</v>
      </c>
      <c r="C533" s="492" t="s">
        <v>470</v>
      </c>
      <c r="D533" s="492" t="s">
        <v>603</v>
      </c>
      <c r="E533" s="492" t="s">
        <v>1569</v>
      </c>
      <c r="F533" s="492" t="s">
        <v>1637</v>
      </c>
      <c r="G533" s="492" t="s">
        <v>1638</v>
      </c>
      <c r="H533" s="496">
        <v>2</v>
      </c>
      <c r="I533" s="496">
        <v>1382</v>
      </c>
      <c r="J533" s="492"/>
      <c r="K533" s="492">
        <v>691</v>
      </c>
      <c r="L533" s="496"/>
      <c r="M533" s="496"/>
      <c r="N533" s="492"/>
      <c r="O533" s="492"/>
      <c r="P533" s="496"/>
      <c r="Q533" s="496"/>
      <c r="R533" s="510"/>
      <c r="S533" s="497"/>
    </row>
    <row r="534" spans="1:19" ht="14.4" customHeight="1" x14ac:dyDescent="0.3">
      <c r="A534" s="491" t="s">
        <v>1555</v>
      </c>
      <c r="B534" s="492" t="s">
        <v>1556</v>
      </c>
      <c r="C534" s="492" t="s">
        <v>470</v>
      </c>
      <c r="D534" s="492" t="s">
        <v>603</v>
      </c>
      <c r="E534" s="492" t="s">
        <v>1569</v>
      </c>
      <c r="F534" s="492" t="s">
        <v>1643</v>
      </c>
      <c r="G534" s="492" t="s">
        <v>1644</v>
      </c>
      <c r="H534" s="496"/>
      <c r="I534" s="496"/>
      <c r="J534" s="492"/>
      <c r="K534" s="492"/>
      <c r="L534" s="496">
        <v>1</v>
      </c>
      <c r="M534" s="496">
        <v>648</v>
      </c>
      <c r="N534" s="492">
        <v>1</v>
      </c>
      <c r="O534" s="492">
        <v>648</v>
      </c>
      <c r="P534" s="496"/>
      <c r="Q534" s="496"/>
      <c r="R534" s="510"/>
      <c r="S534" s="497"/>
    </row>
    <row r="535" spans="1:19" ht="14.4" customHeight="1" x14ac:dyDescent="0.3">
      <c r="A535" s="491" t="s">
        <v>1555</v>
      </c>
      <c r="B535" s="492" t="s">
        <v>1556</v>
      </c>
      <c r="C535" s="492" t="s">
        <v>470</v>
      </c>
      <c r="D535" s="492" t="s">
        <v>603</v>
      </c>
      <c r="E535" s="492" t="s">
        <v>1569</v>
      </c>
      <c r="F535" s="492" t="s">
        <v>1649</v>
      </c>
      <c r="G535" s="492" t="s">
        <v>1650</v>
      </c>
      <c r="H535" s="496">
        <v>1</v>
      </c>
      <c r="I535" s="496">
        <v>628</v>
      </c>
      <c r="J535" s="492"/>
      <c r="K535" s="492">
        <v>628</v>
      </c>
      <c r="L535" s="496"/>
      <c r="M535" s="496"/>
      <c r="N535" s="492"/>
      <c r="O535" s="492"/>
      <c r="P535" s="496"/>
      <c r="Q535" s="496"/>
      <c r="R535" s="510"/>
      <c r="S535" s="497"/>
    </row>
    <row r="536" spans="1:19" ht="14.4" customHeight="1" x14ac:dyDescent="0.3">
      <c r="A536" s="491" t="s">
        <v>1555</v>
      </c>
      <c r="B536" s="492" t="s">
        <v>1556</v>
      </c>
      <c r="C536" s="492" t="s">
        <v>470</v>
      </c>
      <c r="D536" s="492" t="s">
        <v>603</v>
      </c>
      <c r="E536" s="492" t="s">
        <v>1569</v>
      </c>
      <c r="F536" s="492" t="s">
        <v>1651</v>
      </c>
      <c r="G536" s="492" t="s">
        <v>1652</v>
      </c>
      <c r="H536" s="496"/>
      <c r="I536" s="496"/>
      <c r="J536" s="492"/>
      <c r="K536" s="492"/>
      <c r="L536" s="496">
        <v>1</v>
      </c>
      <c r="M536" s="496">
        <v>120</v>
      </c>
      <c r="N536" s="492">
        <v>1</v>
      </c>
      <c r="O536" s="492">
        <v>120</v>
      </c>
      <c r="P536" s="496"/>
      <c r="Q536" s="496"/>
      <c r="R536" s="510"/>
      <c r="S536" s="497"/>
    </row>
    <row r="537" spans="1:19" ht="14.4" customHeight="1" x14ac:dyDescent="0.3">
      <c r="A537" s="491" t="s">
        <v>1555</v>
      </c>
      <c r="B537" s="492" t="s">
        <v>1556</v>
      </c>
      <c r="C537" s="492" t="s">
        <v>470</v>
      </c>
      <c r="D537" s="492" t="s">
        <v>603</v>
      </c>
      <c r="E537" s="492" t="s">
        <v>1569</v>
      </c>
      <c r="F537" s="492" t="s">
        <v>1655</v>
      </c>
      <c r="G537" s="492" t="s">
        <v>1656</v>
      </c>
      <c r="H537" s="496">
        <v>1</v>
      </c>
      <c r="I537" s="496">
        <v>243</v>
      </c>
      <c r="J537" s="492">
        <v>0.98380566801619429</v>
      </c>
      <c r="K537" s="492">
        <v>243</v>
      </c>
      <c r="L537" s="496">
        <v>1</v>
      </c>
      <c r="M537" s="496">
        <v>247</v>
      </c>
      <c r="N537" s="492">
        <v>1</v>
      </c>
      <c r="O537" s="492">
        <v>247</v>
      </c>
      <c r="P537" s="496"/>
      <c r="Q537" s="496"/>
      <c r="R537" s="510"/>
      <c r="S537" s="497"/>
    </row>
    <row r="538" spans="1:19" ht="14.4" customHeight="1" x14ac:dyDescent="0.3">
      <c r="A538" s="491" t="s">
        <v>1555</v>
      </c>
      <c r="B538" s="492" t="s">
        <v>1556</v>
      </c>
      <c r="C538" s="492" t="s">
        <v>470</v>
      </c>
      <c r="D538" s="492" t="s">
        <v>603</v>
      </c>
      <c r="E538" s="492" t="s">
        <v>1569</v>
      </c>
      <c r="F538" s="492" t="s">
        <v>1708</v>
      </c>
      <c r="G538" s="492" t="s">
        <v>1709</v>
      </c>
      <c r="H538" s="496"/>
      <c r="I538" s="496"/>
      <c r="J538" s="492"/>
      <c r="K538" s="492"/>
      <c r="L538" s="496">
        <v>2</v>
      </c>
      <c r="M538" s="496">
        <v>7420</v>
      </c>
      <c r="N538" s="492">
        <v>1</v>
      </c>
      <c r="O538" s="492">
        <v>3710</v>
      </c>
      <c r="P538" s="496"/>
      <c r="Q538" s="496"/>
      <c r="R538" s="510"/>
      <c r="S538" s="497"/>
    </row>
    <row r="539" spans="1:19" ht="14.4" customHeight="1" x14ac:dyDescent="0.3">
      <c r="A539" s="491" t="s">
        <v>1555</v>
      </c>
      <c r="B539" s="492" t="s">
        <v>1556</v>
      </c>
      <c r="C539" s="492" t="s">
        <v>470</v>
      </c>
      <c r="D539" s="492" t="s">
        <v>603</v>
      </c>
      <c r="E539" s="492" t="s">
        <v>1569</v>
      </c>
      <c r="F539" s="492" t="s">
        <v>1663</v>
      </c>
      <c r="G539" s="492" t="s">
        <v>1664</v>
      </c>
      <c r="H539" s="496">
        <v>4</v>
      </c>
      <c r="I539" s="496">
        <v>3260</v>
      </c>
      <c r="J539" s="492">
        <v>1.9404761904761905</v>
      </c>
      <c r="K539" s="492">
        <v>815</v>
      </c>
      <c r="L539" s="496">
        <v>2</v>
      </c>
      <c r="M539" s="496">
        <v>1680</v>
      </c>
      <c r="N539" s="492">
        <v>1</v>
      </c>
      <c r="O539" s="492">
        <v>840</v>
      </c>
      <c r="P539" s="496">
        <v>2</v>
      </c>
      <c r="Q539" s="496">
        <v>1680</v>
      </c>
      <c r="R539" s="510">
        <v>1</v>
      </c>
      <c r="S539" s="497">
        <v>840</v>
      </c>
    </row>
    <row r="540" spans="1:19" ht="14.4" customHeight="1" x14ac:dyDescent="0.3">
      <c r="A540" s="491" t="s">
        <v>1555</v>
      </c>
      <c r="B540" s="492" t="s">
        <v>1556</v>
      </c>
      <c r="C540" s="492" t="s">
        <v>470</v>
      </c>
      <c r="D540" s="492" t="s">
        <v>603</v>
      </c>
      <c r="E540" s="492" t="s">
        <v>1569</v>
      </c>
      <c r="F540" s="492" t="s">
        <v>1723</v>
      </c>
      <c r="G540" s="492" t="s">
        <v>1724</v>
      </c>
      <c r="H540" s="496">
        <v>3</v>
      </c>
      <c r="I540" s="496">
        <v>6411</v>
      </c>
      <c r="J540" s="492">
        <v>0.96261261261261266</v>
      </c>
      <c r="K540" s="492">
        <v>2137</v>
      </c>
      <c r="L540" s="496">
        <v>3</v>
      </c>
      <c r="M540" s="496">
        <v>6660</v>
      </c>
      <c r="N540" s="492">
        <v>1</v>
      </c>
      <c r="O540" s="492">
        <v>2220</v>
      </c>
      <c r="P540" s="496"/>
      <c r="Q540" s="496"/>
      <c r="R540" s="510"/>
      <c r="S540" s="497"/>
    </row>
    <row r="541" spans="1:19" ht="14.4" customHeight="1" x14ac:dyDescent="0.3">
      <c r="A541" s="491" t="s">
        <v>1555</v>
      </c>
      <c r="B541" s="492" t="s">
        <v>1556</v>
      </c>
      <c r="C541" s="492" t="s">
        <v>470</v>
      </c>
      <c r="D541" s="492" t="s">
        <v>604</v>
      </c>
      <c r="E541" s="492" t="s">
        <v>1557</v>
      </c>
      <c r="F541" s="492" t="s">
        <v>1560</v>
      </c>
      <c r="G541" s="492" t="s">
        <v>1561</v>
      </c>
      <c r="H541" s="496">
        <v>2.7</v>
      </c>
      <c r="I541" s="496">
        <v>407.7</v>
      </c>
      <c r="J541" s="492">
        <v>1.1249999999999998</v>
      </c>
      <c r="K541" s="492">
        <v>151</v>
      </c>
      <c r="L541" s="496">
        <v>2.4</v>
      </c>
      <c r="M541" s="496">
        <v>362.40000000000003</v>
      </c>
      <c r="N541" s="492">
        <v>1</v>
      </c>
      <c r="O541" s="492">
        <v>151.00000000000003</v>
      </c>
      <c r="P541" s="496">
        <v>3.8000000000000003</v>
      </c>
      <c r="Q541" s="496">
        <v>573.81000000000006</v>
      </c>
      <c r="R541" s="510">
        <v>1.5833609271523179</v>
      </c>
      <c r="S541" s="497">
        <v>151.00263157894739</v>
      </c>
    </row>
    <row r="542" spans="1:19" ht="14.4" customHeight="1" x14ac:dyDescent="0.3">
      <c r="A542" s="491" t="s">
        <v>1555</v>
      </c>
      <c r="B542" s="492" t="s">
        <v>1556</v>
      </c>
      <c r="C542" s="492" t="s">
        <v>470</v>
      </c>
      <c r="D542" s="492" t="s">
        <v>604</v>
      </c>
      <c r="E542" s="492" t="s">
        <v>1557</v>
      </c>
      <c r="F542" s="492" t="s">
        <v>1562</v>
      </c>
      <c r="G542" s="492" t="s">
        <v>1563</v>
      </c>
      <c r="H542" s="496">
        <v>5.2</v>
      </c>
      <c r="I542" s="496">
        <v>1318.46</v>
      </c>
      <c r="J542" s="492">
        <v>1.0833333333333335</v>
      </c>
      <c r="K542" s="492">
        <v>253.55</v>
      </c>
      <c r="L542" s="496">
        <v>4.8000000000000007</v>
      </c>
      <c r="M542" s="496">
        <v>1217.04</v>
      </c>
      <c r="N542" s="492">
        <v>1</v>
      </c>
      <c r="O542" s="492">
        <v>253.54999999999995</v>
      </c>
      <c r="P542" s="496">
        <v>7</v>
      </c>
      <c r="Q542" s="496">
        <v>1774.8500000000001</v>
      </c>
      <c r="R542" s="510">
        <v>1.4583333333333335</v>
      </c>
      <c r="S542" s="497">
        <v>253.55</v>
      </c>
    </row>
    <row r="543" spans="1:19" ht="14.4" customHeight="1" x14ac:dyDescent="0.3">
      <c r="A543" s="491" t="s">
        <v>1555</v>
      </c>
      <c r="B543" s="492" t="s">
        <v>1556</v>
      </c>
      <c r="C543" s="492" t="s">
        <v>470</v>
      </c>
      <c r="D543" s="492" t="s">
        <v>604</v>
      </c>
      <c r="E543" s="492" t="s">
        <v>1569</v>
      </c>
      <c r="F543" s="492" t="s">
        <v>1570</v>
      </c>
      <c r="G543" s="492" t="s">
        <v>1571</v>
      </c>
      <c r="H543" s="496">
        <v>1</v>
      </c>
      <c r="I543" s="496">
        <v>74</v>
      </c>
      <c r="J543" s="492"/>
      <c r="K543" s="492">
        <v>74</v>
      </c>
      <c r="L543" s="496"/>
      <c r="M543" s="496"/>
      <c r="N543" s="492"/>
      <c r="O543" s="492"/>
      <c r="P543" s="496"/>
      <c r="Q543" s="496"/>
      <c r="R543" s="510"/>
      <c r="S543" s="497"/>
    </row>
    <row r="544" spans="1:19" ht="14.4" customHeight="1" x14ac:dyDescent="0.3">
      <c r="A544" s="491" t="s">
        <v>1555</v>
      </c>
      <c r="B544" s="492" t="s">
        <v>1556</v>
      </c>
      <c r="C544" s="492" t="s">
        <v>470</v>
      </c>
      <c r="D544" s="492" t="s">
        <v>604</v>
      </c>
      <c r="E544" s="492" t="s">
        <v>1569</v>
      </c>
      <c r="F544" s="492" t="s">
        <v>1574</v>
      </c>
      <c r="G544" s="492" t="s">
        <v>1575</v>
      </c>
      <c r="H544" s="496">
        <v>1</v>
      </c>
      <c r="I544" s="496">
        <v>104</v>
      </c>
      <c r="J544" s="492"/>
      <c r="K544" s="492">
        <v>104</v>
      </c>
      <c r="L544" s="496"/>
      <c r="M544" s="496"/>
      <c r="N544" s="492"/>
      <c r="O544" s="492"/>
      <c r="P544" s="496">
        <v>3</v>
      </c>
      <c r="Q544" s="496">
        <v>318</v>
      </c>
      <c r="R544" s="510"/>
      <c r="S544" s="497">
        <v>106</v>
      </c>
    </row>
    <row r="545" spans="1:19" ht="14.4" customHeight="1" x14ac:dyDescent="0.3">
      <c r="A545" s="491" t="s">
        <v>1555</v>
      </c>
      <c r="B545" s="492" t="s">
        <v>1556</v>
      </c>
      <c r="C545" s="492" t="s">
        <v>470</v>
      </c>
      <c r="D545" s="492" t="s">
        <v>604</v>
      </c>
      <c r="E545" s="492" t="s">
        <v>1569</v>
      </c>
      <c r="F545" s="492" t="s">
        <v>1578</v>
      </c>
      <c r="G545" s="492" t="s">
        <v>1579</v>
      </c>
      <c r="H545" s="496">
        <v>9</v>
      </c>
      <c r="I545" s="496">
        <v>315</v>
      </c>
      <c r="J545" s="492">
        <v>2.8378378378378377</v>
      </c>
      <c r="K545" s="492">
        <v>35</v>
      </c>
      <c r="L545" s="496">
        <v>3</v>
      </c>
      <c r="M545" s="496">
        <v>111</v>
      </c>
      <c r="N545" s="492">
        <v>1</v>
      </c>
      <c r="O545" s="492">
        <v>37</v>
      </c>
      <c r="P545" s="496">
        <v>4</v>
      </c>
      <c r="Q545" s="496">
        <v>148</v>
      </c>
      <c r="R545" s="510">
        <v>1.3333333333333333</v>
      </c>
      <c r="S545" s="497">
        <v>37</v>
      </c>
    </row>
    <row r="546" spans="1:19" ht="14.4" customHeight="1" x14ac:dyDescent="0.3">
      <c r="A546" s="491" t="s">
        <v>1555</v>
      </c>
      <c r="B546" s="492" t="s">
        <v>1556</v>
      </c>
      <c r="C546" s="492" t="s">
        <v>470</v>
      </c>
      <c r="D546" s="492" t="s">
        <v>604</v>
      </c>
      <c r="E546" s="492" t="s">
        <v>1569</v>
      </c>
      <c r="F546" s="492" t="s">
        <v>1582</v>
      </c>
      <c r="G546" s="492" t="s">
        <v>1583</v>
      </c>
      <c r="H546" s="496"/>
      <c r="I546" s="496"/>
      <c r="J546" s="492"/>
      <c r="K546" s="492"/>
      <c r="L546" s="496"/>
      <c r="M546" s="496"/>
      <c r="N546" s="492"/>
      <c r="O546" s="492"/>
      <c r="P546" s="496">
        <v>1</v>
      </c>
      <c r="Q546" s="496">
        <v>5</v>
      </c>
      <c r="R546" s="510"/>
      <c r="S546" s="497">
        <v>5</v>
      </c>
    </row>
    <row r="547" spans="1:19" ht="14.4" customHeight="1" x14ac:dyDescent="0.3">
      <c r="A547" s="491" t="s">
        <v>1555</v>
      </c>
      <c r="B547" s="492" t="s">
        <v>1556</v>
      </c>
      <c r="C547" s="492" t="s">
        <v>470</v>
      </c>
      <c r="D547" s="492" t="s">
        <v>604</v>
      </c>
      <c r="E547" s="492" t="s">
        <v>1569</v>
      </c>
      <c r="F547" s="492" t="s">
        <v>1588</v>
      </c>
      <c r="G547" s="492" t="s">
        <v>1589</v>
      </c>
      <c r="H547" s="496">
        <v>3</v>
      </c>
      <c r="I547" s="496">
        <v>705</v>
      </c>
      <c r="J547" s="492">
        <v>1.404382470119522</v>
      </c>
      <c r="K547" s="492">
        <v>235</v>
      </c>
      <c r="L547" s="496">
        <v>2</v>
      </c>
      <c r="M547" s="496">
        <v>502</v>
      </c>
      <c r="N547" s="492">
        <v>1</v>
      </c>
      <c r="O547" s="492">
        <v>251</v>
      </c>
      <c r="P547" s="496">
        <v>2</v>
      </c>
      <c r="Q547" s="496">
        <v>502</v>
      </c>
      <c r="R547" s="510">
        <v>1</v>
      </c>
      <c r="S547" s="497">
        <v>251</v>
      </c>
    </row>
    <row r="548" spans="1:19" ht="14.4" customHeight="1" x14ac:dyDescent="0.3">
      <c r="A548" s="491" t="s">
        <v>1555</v>
      </c>
      <c r="B548" s="492" t="s">
        <v>1556</v>
      </c>
      <c r="C548" s="492" t="s">
        <v>470</v>
      </c>
      <c r="D548" s="492" t="s">
        <v>604</v>
      </c>
      <c r="E548" s="492" t="s">
        <v>1569</v>
      </c>
      <c r="F548" s="492" t="s">
        <v>1590</v>
      </c>
      <c r="G548" s="492" t="s">
        <v>1591</v>
      </c>
      <c r="H548" s="496">
        <v>15</v>
      </c>
      <c r="I548" s="496">
        <v>1770</v>
      </c>
      <c r="J548" s="492">
        <v>1.5608465608465609</v>
      </c>
      <c r="K548" s="492">
        <v>118</v>
      </c>
      <c r="L548" s="496">
        <v>9</v>
      </c>
      <c r="M548" s="496">
        <v>1134</v>
      </c>
      <c r="N548" s="492">
        <v>1</v>
      </c>
      <c r="O548" s="492">
        <v>126</v>
      </c>
      <c r="P548" s="496">
        <v>24</v>
      </c>
      <c r="Q548" s="496">
        <v>3024</v>
      </c>
      <c r="R548" s="510">
        <v>2.6666666666666665</v>
      </c>
      <c r="S548" s="497">
        <v>126</v>
      </c>
    </row>
    <row r="549" spans="1:19" ht="14.4" customHeight="1" x14ac:dyDescent="0.3">
      <c r="A549" s="491" t="s">
        <v>1555</v>
      </c>
      <c r="B549" s="492" t="s">
        <v>1556</v>
      </c>
      <c r="C549" s="492" t="s">
        <v>470</v>
      </c>
      <c r="D549" s="492" t="s">
        <v>604</v>
      </c>
      <c r="E549" s="492" t="s">
        <v>1569</v>
      </c>
      <c r="F549" s="492" t="s">
        <v>1680</v>
      </c>
      <c r="G549" s="492" t="s">
        <v>1681</v>
      </c>
      <c r="H549" s="496">
        <v>2</v>
      </c>
      <c r="I549" s="496">
        <v>2990</v>
      </c>
      <c r="J549" s="492">
        <v>1.9377835385612443</v>
      </c>
      <c r="K549" s="492">
        <v>1495</v>
      </c>
      <c r="L549" s="496">
        <v>1</v>
      </c>
      <c r="M549" s="496">
        <v>1543</v>
      </c>
      <c r="N549" s="492">
        <v>1</v>
      </c>
      <c r="O549" s="492">
        <v>1543</v>
      </c>
      <c r="P549" s="496"/>
      <c r="Q549" s="496"/>
      <c r="R549" s="510"/>
      <c r="S549" s="497"/>
    </row>
    <row r="550" spans="1:19" ht="14.4" customHeight="1" x14ac:dyDescent="0.3">
      <c r="A550" s="491" t="s">
        <v>1555</v>
      </c>
      <c r="B550" s="492" t="s">
        <v>1556</v>
      </c>
      <c r="C550" s="492" t="s">
        <v>470</v>
      </c>
      <c r="D550" s="492" t="s">
        <v>604</v>
      </c>
      <c r="E550" s="492" t="s">
        <v>1569</v>
      </c>
      <c r="F550" s="492" t="s">
        <v>1594</v>
      </c>
      <c r="G550" s="492" t="s">
        <v>1595</v>
      </c>
      <c r="H550" s="496">
        <v>6</v>
      </c>
      <c r="I550" s="496">
        <v>2916</v>
      </c>
      <c r="J550" s="492">
        <v>1.944</v>
      </c>
      <c r="K550" s="492">
        <v>486</v>
      </c>
      <c r="L550" s="496">
        <v>3</v>
      </c>
      <c r="M550" s="496">
        <v>1500</v>
      </c>
      <c r="N550" s="492">
        <v>1</v>
      </c>
      <c r="O550" s="492">
        <v>500</v>
      </c>
      <c r="P550" s="496">
        <v>7</v>
      </c>
      <c r="Q550" s="496">
        <v>3507</v>
      </c>
      <c r="R550" s="510">
        <v>2.3380000000000001</v>
      </c>
      <c r="S550" s="497">
        <v>501</v>
      </c>
    </row>
    <row r="551" spans="1:19" ht="14.4" customHeight="1" x14ac:dyDescent="0.3">
      <c r="A551" s="491" t="s">
        <v>1555</v>
      </c>
      <c r="B551" s="492" t="s">
        <v>1556</v>
      </c>
      <c r="C551" s="492" t="s">
        <v>470</v>
      </c>
      <c r="D551" s="492" t="s">
        <v>604</v>
      </c>
      <c r="E551" s="492" t="s">
        <v>1569</v>
      </c>
      <c r="F551" s="492" t="s">
        <v>1596</v>
      </c>
      <c r="G551" s="492" t="s">
        <v>1597</v>
      </c>
      <c r="H551" s="496">
        <v>8</v>
      </c>
      <c r="I551" s="496">
        <v>5328</v>
      </c>
      <c r="J551" s="492">
        <v>0.98085419734904267</v>
      </c>
      <c r="K551" s="492">
        <v>666</v>
      </c>
      <c r="L551" s="496">
        <v>8</v>
      </c>
      <c r="M551" s="496">
        <v>5432</v>
      </c>
      <c r="N551" s="492">
        <v>1</v>
      </c>
      <c r="O551" s="492">
        <v>679</v>
      </c>
      <c r="P551" s="496">
        <v>13</v>
      </c>
      <c r="Q551" s="496">
        <v>8827</v>
      </c>
      <c r="R551" s="510">
        <v>1.625</v>
      </c>
      <c r="S551" s="497">
        <v>679</v>
      </c>
    </row>
    <row r="552" spans="1:19" ht="14.4" customHeight="1" x14ac:dyDescent="0.3">
      <c r="A552" s="491" t="s">
        <v>1555</v>
      </c>
      <c r="B552" s="492" t="s">
        <v>1556</v>
      </c>
      <c r="C552" s="492" t="s">
        <v>470</v>
      </c>
      <c r="D552" s="492" t="s">
        <v>604</v>
      </c>
      <c r="E552" s="492" t="s">
        <v>1569</v>
      </c>
      <c r="F552" s="492" t="s">
        <v>1598</v>
      </c>
      <c r="G552" s="492" t="s">
        <v>1599</v>
      </c>
      <c r="H552" s="496">
        <v>15</v>
      </c>
      <c r="I552" s="496">
        <v>15180</v>
      </c>
      <c r="J552" s="492">
        <v>3.6808923375363722</v>
      </c>
      <c r="K552" s="492">
        <v>1012</v>
      </c>
      <c r="L552" s="496">
        <v>4</v>
      </c>
      <c r="M552" s="496">
        <v>4124</v>
      </c>
      <c r="N552" s="492">
        <v>1</v>
      </c>
      <c r="O552" s="492">
        <v>1031</v>
      </c>
      <c r="P552" s="496">
        <v>9</v>
      </c>
      <c r="Q552" s="496">
        <v>9288</v>
      </c>
      <c r="R552" s="510">
        <v>2.2521823472356934</v>
      </c>
      <c r="S552" s="497">
        <v>1032</v>
      </c>
    </row>
    <row r="553" spans="1:19" ht="14.4" customHeight="1" x14ac:dyDescent="0.3">
      <c r="A553" s="491" t="s">
        <v>1555</v>
      </c>
      <c r="B553" s="492" t="s">
        <v>1556</v>
      </c>
      <c r="C553" s="492" t="s">
        <v>470</v>
      </c>
      <c r="D553" s="492" t="s">
        <v>604</v>
      </c>
      <c r="E553" s="492" t="s">
        <v>1569</v>
      </c>
      <c r="F553" s="492" t="s">
        <v>1682</v>
      </c>
      <c r="G553" s="492" t="s">
        <v>1683</v>
      </c>
      <c r="H553" s="496"/>
      <c r="I553" s="496"/>
      <c r="J553" s="492"/>
      <c r="K553" s="492"/>
      <c r="L553" s="496">
        <v>2</v>
      </c>
      <c r="M553" s="496">
        <v>4196</v>
      </c>
      <c r="N553" s="492">
        <v>1</v>
      </c>
      <c r="O553" s="492">
        <v>2098</v>
      </c>
      <c r="P553" s="496">
        <v>3</v>
      </c>
      <c r="Q553" s="496">
        <v>6300</v>
      </c>
      <c r="R553" s="510">
        <v>1.5014299332697807</v>
      </c>
      <c r="S553" s="497">
        <v>2100</v>
      </c>
    </row>
    <row r="554" spans="1:19" ht="14.4" customHeight="1" x14ac:dyDescent="0.3">
      <c r="A554" s="491" t="s">
        <v>1555</v>
      </c>
      <c r="B554" s="492" t="s">
        <v>1556</v>
      </c>
      <c r="C554" s="492" t="s">
        <v>470</v>
      </c>
      <c r="D554" s="492" t="s">
        <v>604</v>
      </c>
      <c r="E554" s="492" t="s">
        <v>1569</v>
      </c>
      <c r="F554" s="492" t="s">
        <v>1684</v>
      </c>
      <c r="G554" s="492" t="s">
        <v>1685</v>
      </c>
      <c r="H554" s="496">
        <v>1</v>
      </c>
      <c r="I554" s="496">
        <v>1235</v>
      </c>
      <c r="J554" s="492">
        <v>0.19402985074626866</v>
      </c>
      <c r="K554" s="492">
        <v>1235</v>
      </c>
      <c r="L554" s="496">
        <v>5</v>
      </c>
      <c r="M554" s="496">
        <v>6365</v>
      </c>
      <c r="N554" s="492">
        <v>1</v>
      </c>
      <c r="O554" s="492">
        <v>1273</v>
      </c>
      <c r="P554" s="496"/>
      <c r="Q554" s="496"/>
      <c r="R554" s="510"/>
      <c r="S554" s="497"/>
    </row>
    <row r="555" spans="1:19" ht="14.4" customHeight="1" x14ac:dyDescent="0.3">
      <c r="A555" s="491" t="s">
        <v>1555</v>
      </c>
      <c r="B555" s="492" t="s">
        <v>1556</v>
      </c>
      <c r="C555" s="492" t="s">
        <v>470</v>
      </c>
      <c r="D555" s="492" t="s">
        <v>604</v>
      </c>
      <c r="E555" s="492" t="s">
        <v>1569</v>
      </c>
      <c r="F555" s="492" t="s">
        <v>1686</v>
      </c>
      <c r="G555" s="492" t="s">
        <v>1687</v>
      </c>
      <c r="H555" s="496">
        <v>2</v>
      </c>
      <c r="I555" s="496">
        <v>1892</v>
      </c>
      <c r="J555" s="492"/>
      <c r="K555" s="492">
        <v>946</v>
      </c>
      <c r="L555" s="496"/>
      <c r="M555" s="496"/>
      <c r="N555" s="492"/>
      <c r="O555" s="492"/>
      <c r="P555" s="496">
        <v>1</v>
      </c>
      <c r="Q555" s="496">
        <v>972</v>
      </c>
      <c r="R555" s="510"/>
      <c r="S555" s="497">
        <v>972</v>
      </c>
    </row>
    <row r="556" spans="1:19" ht="14.4" customHeight="1" x14ac:dyDescent="0.3">
      <c r="A556" s="491" t="s">
        <v>1555</v>
      </c>
      <c r="B556" s="492" t="s">
        <v>1556</v>
      </c>
      <c r="C556" s="492" t="s">
        <v>470</v>
      </c>
      <c r="D556" s="492" t="s">
        <v>604</v>
      </c>
      <c r="E556" s="492" t="s">
        <v>1569</v>
      </c>
      <c r="F556" s="492" t="s">
        <v>1688</v>
      </c>
      <c r="G556" s="492" t="s">
        <v>1689</v>
      </c>
      <c r="H556" s="496">
        <v>2</v>
      </c>
      <c r="I556" s="496">
        <v>1650</v>
      </c>
      <c r="J556" s="492">
        <v>0.97748815165876779</v>
      </c>
      <c r="K556" s="492">
        <v>825</v>
      </c>
      <c r="L556" s="496">
        <v>2</v>
      </c>
      <c r="M556" s="496">
        <v>1688</v>
      </c>
      <c r="N556" s="492">
        <v>1</v>
      </c>
      <c r="O556" s="492">
        <v>844</v>
      </c>
      <c r="P556" s="496">
        <v>1</v>
      </c>
      <c r="Q556" s="496">
        <v>845</v>
      </c>
      <c r="R556" s="510">
        <v>0.50059241706161139</v>
      </c>
      <c r="S556" s="497">
        <v>845</v>
      </c>
    </row>
    <row r="557" spans="1:19" ht="14.4" customHeight="1" x14ac:dyDescent="0.3">
      <c r="A557" s="491" t="s">
        <v>1555</v>
      </c>
      <c r="B557" s="492" t="s">
        <v>1556</v>
      </c>
      <c r="C557" s="492" t="s">
        <v>470</v>
      </c>
      <c r="D557" s="492" t="s">
        <v>604</v>
      </c>
      <c r="E557" s="492" t="s">
        <v>1569</v>
      </c>
      <c r="F557" s="492" t="s">
        <v>1690</v>
      </c>
      <c r="G557" s="492" t="s">
        <v>1691</v>
      </c>
      <c r="H557" s="496">
        <v>4</v>
      </c>
      <c r="I557" s="496">
        <v>6548</v>
      </c>
      <c r="J557" s="492"/>
      <c r="K557" s="492">
        <v>1637</v>
      </c>
      <c r="L557" s="496"/>
      <c r="M557" s="496"/>
      <c r="N557" s="492"/>
      <c r="O557" s="492"/>
      <c r="P557" s="496">
        <v>4</v>
      </c>
      <c r="Q557" s="496">
        <v>6712</v>
      </c>
      <c r="R557" s="510"/>
      <c r="S557" s="497">
        <v>1678</v>
      </c>
    </row>
    <row r="558" spans="1:19" ht="14.4" customHeight="1" x14ac:dyDescent="0.3">
      <c r="A558" s="491" t="s">
        <v>1555</v>
      </c>
      <c r="B558" s="492" t="s">
        <v>1556</v>
      </c>
      <c r="C558" s="492" t="s">
        <v>470</v>
      </c>
      <c r="D558" s="492" t="s">
        <v>604</v>
      </c>
      <c r="E558" s="492" t="s">
        <v>1569</v>
      </c>
      <c r="F558" s="492" t="s">
        <v>1692</v>
      </c>
      <c r="G558" s="492" t="s">
        <v>1693</v>
      </c>
      <c r="H558" s="496"/>
      <c r="I558" s="496"/>
      <c r="J558" s="492"/>
      <c r="K558" s="492"/>
      <c r="L558" s="496">
        <v>1</v>
      </c>
      <c r="M558" s="496">
        <v>1393</v>
      </c>
      <c r="N558" s="492">
        <v>1</v>
      </c>
      <c r="O558" s="492">
        <v>1393</v>
      </c>
      <c r="P558" s="496">
        <v>2</v>
      </c>
      <c r="Q558" s="496">
        <v>2790</v>
      </c>
      <c r="R558" s="510">
        <v>2.0028715003589377</v>
      </c>
      <c r="S558" s="497">
        <v>1395</v>
      </c>
    </row>
    <row r="559" spans="1:19" ht="14.4" customHeight="1" x14ac:dyDescent="0.3">
      <c r="A559" s="491" t="s">
        <v>1555</v>
      </c>
      <c r="B559" s="492" t="s">
        <v>1556</v>
      </c>
      <c r="C559" s="492" t="s">
        <v>470</v>
      </c>
      <c r="D559" s="492" t="s">
        <v>604</v>
      </c>
      <c r="E559" s="492" t="s">
        <v>1569</v>
      </c>
      <c r="F559" s="492" t="s">
        <v>1694</v>
      </c>
      <c r="G559" s="492" t="s">
        <v>1695</v>
      </c>
      <c r="H559" s="496">
        <v>1</v>
      </c>
      <c r="I559" s="496">
        <v>1511</v>
      </c>
      <c r="J559" s="492">
        <v>0.48213146139119334</v>
      </c>
      <c r="K559" s="492">
        <v>1511</v>
      </c>
      <c r="L559" s="496">
        <v>2</v>
      </c>
      <c r="M559" s="496">
        <v>3134</v>
      </c>
      <c r="N559" s="492">
        <v>1</v>
      </c>
      <c r="O559" s="492">
        <v>1567</v>
      </c>
      <c r="P559" s="496"/>
      <c r="Q559" s="496"/>
      <c r="R559" s="510"/>
      <c r="S559" s="497"/>
    </row>
    <row r="560" spans="1:19" ht="14.4" customHeight="1" x14ac:dyDescent="0.3">
      <c r="A560" s="491" t="s">
        <v>1555</v>
      </c>
      <c r="B560" s="492" t="s">
        <v>1556</v>
      </c>
      <c r="C560" s="492" t="s">
        <v>470</v>
      </c>
      <c r="D560" s="492" t="s">
        <v>604</v>
      </c>
      <c r="E560" s="492" t="s">
        <v>1569</v>
      </c>
      <c r="F560" s="492" t="s">
        <v>1696</v>
      </c>
      <c r="G560" s="492" t="s">
        <v>1697</v>
      </c>
      <c r="H560" s="496"/>
      <c r="I560" s="496"/>
      <c r="J560" s="492"/>
      <c r="K560" s="492"/>
      <c r="L560" s="496"/>
      <c r="M560" s="496"/>
      <c r="N560" s="492"/>
      <c r="O560" s="492"/>
      <c r="P560" s="496">
        <v>3</v>
      </c>
      <c r="Q560" s="496">
        <v>1329</v>
      </c>
      <c r="R560" s="510"/>
      <c r="S560" s="497">
        <v>443</v>
      </c>
    </row>
    <row r="561" spans="1:19" ht="14.4" customHeight="1" x14ac:dyDescent="0.3">
      <c r="A561" s="491" t="s">
        <v>1555</v>
      </c>
      <c r="B561" s="492" t="s">
        <v>1556</v>
      </c>
      <c r="C561" s="492" t="s">
        <v>470</v>
      </c>
      <c r="D561" s="492" t="s">
        <v>604</v>
      </c>
      <c r="E561" s="492" t="s">
        <v>1569</v>
      </c>
      <c r="F561" s="492" t="s">
        <v>1698</v>
      </c>
      <c r="G561" s="492" t="s">
        <v>1699</v>
      </c>
      <c r="H561" s="496"/>
      <c r="I561" s="496"/>
      <c r="J561" s="492"/>
      <c r="K561" s="492"/>
      <c r="L561" s="496">
        <v>1</v>
      </c>
      <c r="M561" s="496">
        <v>971</v>
      </c>
      <c r="N561" s="492">
        <v>1</v>
      </c>
      <c r="O561" s="492">
        <v>971</v>
      </c>
      <c r="P561" s="496"/>
      <c r="Q561" s="496"/>
      <c r="R561" s="510"/>
      <c r="S561" s="497"/>
    </row>
    <row r="562" spans="1:19" ht="14.4" customHeight="1" x14ac:dyDescent="0.3">
      <c r="A562" s="491" t="s">
        <v>1555</v>
      </c>
      <c r="B562" s="492" t="s">
        <v>1556</v>
      </c>
      <c r="C562" s="492" t="s">
        <v>470</v>
      </c>
      <c r="D562" s="492" t="s">
        <v>604</v>
      </c>
      <c r="E562" s="492" t="s">
        <v>1569</v>
      </c>
      <c r="F562" s="492" t="s">
        <v>1604</v>
      </c>
      <c r="G562" s="492" t="s">
        <v>1605</v>
      </c>
      <c r="H562" s="496"/>
      <c r="I562" s="496"/>
      <c r="J562" s="492"/>
      <c r="K562" s="492"/>
      <c r="L562" s="496">
        <v>9</v>
      </c>
      <c r="M562" s="496">
        <v>299.99</v>
      </c>
      <c r="N562" s="492">
        <v>1</v>
      </c>
      <c r="O562" s="492">
        <v>33.332222222222221</v>
      </c>
      <c r="P562" s="496">
        <v>23</v>
      </c>
      <c r="Q562" s="496">
        <v>766.65999999999985</v>
      </c>
      <c r="R562" s="510">
        <v>2.5556185206173532</v>
      </c>
      <c r="S562" s="497">
        <v>33.333043478260862</v>
      </c>
    </row>
    <row r="563" spans="1:19" ht="14.4" customHeight="1" x14ac:dyDescent="0.3">
      <c r="A563" s="491" t="s">
        <v>1555</v>
      </c>
      <c r="B563" s="492" t="s">
        <v>1556</v>
      </c>
      <c r="C563" s="492" t="s">
        <v>470</v>
      </c>
      <c r="D563" s="492" t="s">
        <v>604</v>
      </c>
      <c r="E563" s="492" t="s">
        <v>1569</v>
      </c>
      <c r="F563" s="492" t="s">
        <v>1606</v>
      </c>
      <c r="G563" s="492" t="s">
        <v>1607</v>
      </c>
      <c r="H563" s="496">
        <v>1</v>
      </c>
      <c r="I563" s="496">
        <v>108</v>
      </c>
      <c r="J563" s="492"/>
      <c r="K563" s="492">
        <v>108</v>
      </c>
      <c r="L563" s="496"/>
      <c r="M563" s="496"/>
      <c r="N563" s="492"/>
      <c r="O563" s="492"/>
      <c r="P563" s="496"/>
      <c r="Q563" s="496"/>
      <c r="R563" s="510"/>
      <c r="S563" s="497"/>
    </row>
    <row r="564" spans="1:19" ht="14.4" customHeight="1" x14ac:dyDescent="0.3">
      <c r="A564" s="491" t="s">
        <v>1555</v>
      </c>
      <c r="B564" s="492" t="s">
        <v>1556</v>
      </c>
      <c r="C564" s="492" t="s">
        <v>470</v>
      </c>
      <c r="D564" s="492" t="s">
        <v>604</v>
      </c>
      <c r="E564" s="492" t="s">
        <v>1569</v>
      </c>
      <c r="F564" s="492" t="s">
        <v>1610</v>
      </c>
      <c r="G564" s="492" t="s">
        <v>1611</v>
      </c>
      <c r="H564" s="496">
        <v>37</v>
      </c>
      <c r="I564" s="496">
        <v>3034</v>
      </c>
      <c r="J564" s="492">
        <v>1.2165196471531676</v>
      </c>
      <c r="K564" s="492">
        <v>82</v>
      </c>
      <c r="L564" s="496">
        <v>29</v>
      </c>
      <c r="M564" s="496">
        <v>2494</v>
      </c>
      <c r="N564" s="492">
        <v>1</v>
      </c>
      <c r="O564" s="492">
        <v>86</v>
      </c>
      <c r="P564" s="496">
        <v>44</v>
      </c>
      <c r="Q564" s="496">
        <v>3784</v>
      </c>
      <c r="R564" s="510">
        <v>1.5172413793103448</v>
      </c>
      <c r="S564" s="497">
        <v>86</v>
      </c>
    </row>
    <row r="565" spans="1:19" ht="14.4" customHeight="1" x14ac:dyDescent="0.3">
      <c r="A565" s="491" t="s">
        <v>1555</v>
      </c>
      <c r="B565" s="492" t="s">
        <v>1556</v>
      </c>
      <c r="C565" s="492" t="s">
        <v>470</v>
      </c>
      <c r="D565" s="492" t="s">
        <v>604</v>
      </c>
      <c r="E565" s="492" t="s">
        <v>1569</v>
      </c>
      <c r="F565" s="492" t="s">
        <v>1616</v>
      </c>
      <c r="G565" s="492" t="s">
        <v>1617</v>
      </c>
      <c r="H565" s="496"/>
      <c r="I565" s="496"/>
      <c r="J565" s="492"/>
      <c r="K565" s="492"/>
      <c r="L565" s="496"/>
      <c r="M565" s="496"/>
      <c r="N565" s="492"/>
      <c r="O565" s="492"/>
      <c r="P565" s="496">
        <v>1</v>
      </c>
      <c r="Q565" s="496">
        <v>1528</v>
      </c>
      <c r="R565" s="510"/>
      <c r="S565" s="497">
        <v>1528</v>
      </c>
    </row>
    <row r="566" spans="1:19" ht="14.4" customHeight="1" x14ac:dyDescent="0.3">
      <c r="A566" s="491" t="s">
        <v>1555</v>
      </c>
      <c r="B566" s="492" t="s">
        <v>1556</v>
      </c>
      <c r="C566" s="492" t="s">
        <v>470</v>
      </c>
      <c r="D566" s="492" t="s">
        <v>604</v>
      </c>
      <c r="E566" s="492" t="s">
        <v>1569</v>
      </c>
      <c r="F566" s="492" t="s">
        <v>1623</v>
      </c>
      <c r="G566" s="492" t="s">
        <v>1624</v>
      </c>
      <c r="H566" s="496">
        <v>3</v>
      </c>
      <c r="I566" s="496">
        <v>474</v>
      </c>
      <c r="J566" s="492">
        <v>2.925925925925926</v>
      </c>
      <c r="K566" s="492">
        <v>158</v>
      </c>
      <c r="L566" s="496">
        <v>1</v>
      </c>
      <c r="M566" s="496">
        <v>162</v>
      </c>
      <c r="N566" s="492">
        <v>1</v>
      </c>
      <c r="O566" s="492">
        <v>162</v>
      </c>
      <c r="P566" s="496">
        <v>4</v>
      </c>
      <c r="Q566" s="496">
        <v>648</v>
      </c>
      <c r="R566" s="510">
        <v>4</v>
      </c>
      <c r="S566" s="497">
        <v>162</v>
      </c>
    </row>
    <row r="567" spans="1:19" ht="14.4" customHeight="1" x14ac:dyDescent="0.3">
      <c r="A567" s="491" t="s">
        <v>1555</v>
      </c>
      <c r="B567" s="492" t="s">
        <v>1556</v>
      </c>
      <c r="C567" s="492" t="s">
        <v>470</v>
      </c>
      <c r="D567" s="492" t="s">
        <v>604</v>
      </c>
      <c r="E567" s="492" t="s">
        <v>1569</v>
      </c>
      <c r="F567" s="492" t="s">
        <v>1629</v>
      </c>
      <c r="G567" s="492" t="s">
        <v>1630</v>
      </c>
      <c r="H567" s="496">
        <v>1</v>
      </c>
      <c r="I567" s="496">
        <v>704</v>
      </c>
      <c r="J567" s="492"/>
      <c r="K567" s="492">
        <v>704</v>
      </c>
      <c r="L567" s="496"/>
      <c r="M567" s="496"/>
      <c r="N567" s="492"/>
      <c r="O567" s="492"/>
      <c r="P567" s="496">
        <v>3</v>
      </c>
      <c r="Q567" s="496">
        <v>2166</v>
      </c>
      <c r="R567" s="510"/>
      <c r="S567" s="497">
        <v>722</v>
      </c>
    </row>
    <row r="568" spans="1:19" ht="14.4" customHeight="1" x14ac:dyDescent="0.3">
      <c r="A568" s="491" t="s">
        <v>1555</v>
      </c>
      <c r="B568" s="492" t="s">
        <v>1556</v>
      </c>
      <c r="C568" s="492" t="s">
        <v>470</v>
      </c>
      <c r="D568" s="492" t="s">
        <v>604</v>
      </c>
      <c r="E568" s="492" t="s">
        <v>1569</v>
      </c>
      <c r="F568" s="492" t="s">
        <v>1631</v>
      </c>
      <c r="G568" s="492" t="s">
        <v>1632</v>
      </c>
      <c r="H568" s="496">
        <v>15</v>
      </c>
      <c r="I568" s="496">
        <v>15750</v>
      </c>
      <c r="J568" s="492">
        <v>1.8520696142991533</v>
      </c>
      <c r="K568" s="492">
        <v>1050</v>
      </c>
      <c r="L568" s="496">
        <v>8</v>
      </c>
      <c r="M568" s="496">
        <v>8504</v>
      </c>
      <c r="N568" s="492">
        <v>1</v>
      </c>
      <c r="O568" s="492">
        <v>1063</v>
      </c>
      <c r="P568" s="496">
        <v>9</v>
      </c>
      <c r="Q568" s="496">
        <v>9567</v>
      </c>
      <c r="R568" s="510">
        <v>1.125</v>
      </c>
      <c r="S568" s="497">
        <v>1063</v>
      </c>
    </row>
    <row r="569" spans="1:19" ht="14.4" customHeight="1" x14ac:dyDescent="0.3">
      <c r="A569" s="491" t="s">
        <v>1555</v>
      </c>
      <c r="B569" s="492" t="s">
        <v>1556</v>
      </c>
      <c r="C569" s="492" t="s">
        <v>470</v>
      </c>
      <c r="D569" s="492" t="s">
        <v>604</v>
      </c>
      <c r="E569" s="492" t="s">
        <v>1569</v>
      </c>
      <c r="F569" s="492" t="s">
        <v>1637</v>
      </c>
      <c r="G569" s="492" t="s">
        <v>1638</v>
      </c>
      <c r="H569" s="496"/>
      <c r="I569" s="496"/>
      <c r="J569" s="492"/>
      <c r="K569" s="492"/>
      <c r="L569" s="496">
        <v>4</v>
      </c>
      <c r="M569" s="496">
        <v>2864</v>
      </c>
      <c r="N569" s="492">
        <v>1</v>
      </c>
      <c r="O569" s="492">
        <v>716</v>
      </c>
      <c r="P569" s="496">
        <v>5</v>
      </c>
      <c r="Q569" s="496">
        <v>3580</v>
      </c>
      <c r="R569" s="510">
        <v>1.25</v>
      </c>
      <c r="S569" s="497">
        <v>716</v>
      </c>
    </row>
    <row r="570" spans="1:19" ht="14.4" customHeight="1" x14ac:dyDescent="0.3">
      <c r="A570" s="491" t="s">
        <v>1555</v>
      </c>
      <c r="B570" s="492" t="s">
        <v>1556</v>
      </c>
      <c r="C570" s="492" t="s">
        <v>470</v>
      </c>
      <c r="D570" s="492" t="s">
        <v>604</v>
      </c>
      <c r="E570" s="492" t="s">
        <v>1569</v>
      </c>
      <c r="F570" s="492" t="s">
        <v>1704</v>
      </c>
      <c r="G570" s="492" t="s">
        <v>1705</v>
      </c>
      <c r="H570" s="496">
        <v>1</v>
      </c>
      <c r="I570" s="496">
        <v>394</v>
      </c>
      <c r="J570" s="492"/>
      <c r="K570" s="492">
        <v>394</v>
      </c>
      <c r="L570" s="496"/>
      <c r="M570" s="496"/>
      <c r="N570" s="492"/>
      <c r="O570" s="492"/>
      <c r="P570" s="496"/>
      <c r="Q570" s="496"/>
      <c r="R570" s="510"/>
      <c r="S570" s="497"/>
    </row>
    <row r="571" spans="1:19" ht="14.4" customHeight="1" x14ac:dyDescent="0.3">
      <c r="A571" s="491" t="s">
        <v>1555</v>
      </c>
      <c r="B571" s="492" t="s">
        <v>1556</v>
      </c>
      <c r="C571" s="492" t="s">
        <v>470</v>
      </c>
      <c r="D571" s="492" t="s">
        <v>604</v>
      </c>
      <c r="E571" s="492" t="s">
        <v>1569</v>
      </c>
      <c r="F571" s="492" t="s">
        <v>1639</v>
      </c>
      <c r="G571" s="492" t="s">
        <v>1640</v>
      </c>
      <c r="H571" s="496"/>
      <c r="I571" s="496"/>
      <c r="J571" s="492"/>
      <c r="K571" s="492"/>
      <c r="L571" s="496">
        <v>1</v>
      </c>
      <c r="M571" s="496">
        <v>91</v>
      </c>
      <c r="N571" s="492">
        <v>1</v>
      </c>
      <c r="O571" s="492">
        <v>91</v>
      </c>
      <c r="P571" s="496"/>
      <c r="Q571" s="496"/>
      <c r="R571" s="510"/>
      <c r="S571" s="497"/>
    </row>
    <row r="572" spans="1:19" ht="14.4" customHeight="1" x14ac:dyDescent="0.3">
      <c r="A572" s="491" t="s">
        <v>1555</v>
      </c>
      <c r="B572" s="492" t="s">
        <v>1556</v>
      </c>
      <c r="C572" s="492" t="s">
        <v>470</v>
      </c>
      <c r="D572" s="492" t="s">
        <v>604</v>
      </c>
      <c r="E572" s="492" t="s">
        <v>1569</v>
      </c>
      <c r="F572" s="492" t="s">
        <v>1647</v>
      </c>
      <c r="G572" s="492" t="s">
        <v>1648</v>
      </c>
      <c r="H572" s="496">
        <v>1</v>
      </c>
      <c r="I572" s="496">
        <v>356</v>
      </c>
      <c r="J572" s="492"/>
      <c r="K572" s="492">
        <v>356</v>
      </c>
      <c r="L572" s="496"/>
      <c r="M572" s="496"/>
      <c r="N572" s="492"/>
      <c r="O572" s="492"/>
      <c r="P572" s="496">
        <v>3</v>
      </c>
      <c r="Q572" s="496">
        <v>1170</v>
      </c>
      <c r="R572" s="510"/>
      <c r="S572" s="497">
        <v>390</v>
      </c>
    </row>
    <row r="573" spans="1:19" ht="14.4" customHeight="1" x14ac:dyDescent="0.3">
      <c r="A573" s="491" t="s">
        <v>1555</v>
      </c>
      <c r="B573" s="492" t="s">
        <v>1556</v>
      </c>
      <c r="C573" s="492" t="s">
        <v>470</v>
      </c>
      <c r="D573" s="492" t="s">
        <v>604</v>
      </c>
      <c r="E573" s="492" t="s">
        <v>1569</v>
      </c>
      <c r="F573" s="492" t="s">
        <v>1649</v>
      </c>
      <c r="G573" s="492" t="s">
        <v>1650</v>
      </c>
      <c r="H573" s="496">
        <v>1</v>
      </c>
      <c r="I573" s="496">
        <v>628</v>
      </c>
      <c r="J573" s="492">
        <v>0.98742138364779874</v>
      </c>
      <c r="K573" s="492">
        <v>628</v>
      </c>
      <c r="L573" s="496">
        <v>1</v>
      </c>
      <c r="M573" s="496">
        <v>636</v>
      </c>
      <c r="N573" s="492">
        <v>1</v>
      </c>
      <c r="O573" s="492">
        <v>636</v>
      </c>
      <c r="P573" s="496">
        <v>4</v>
      </c>
      <c r="Q573" s="496">
        <v>2020</v>
      </c>
      <c r="R573" s="510">
        <v>3.1761006289308176</v>
      </c>
      <c r="S573" s="497">
        <v>505</v>
      </c>
    </row>
    <row r="574" spans="1:19" ht="14.4" customHeight="1" x14ac:dyDescent="0.3">
      <c r="A574" s="491" t="s">
        <v>1555</v>
      </c>
      <c r="B574" s="492" t="s">
        <v>1556</v>
      </c>
      <c r="C574" s="492" t="s">
        <v>470</v>
      </c>
      <c r="D574" s="492" t="s">
        <v>604</v>
      </c>
      <c r="E574" s="492" t="s">
        <v>1569</v>
      </c>
      <c r="F574" s="492" t="s">
        <v>1706</v>
      </c>
      <c r="G574" s="492" t="s">
        <v>1707</v>
      </c>
      <c r="H574" s="496">
        <v>5</v>
      </c>
      <c r="I574" s="496">
        <v>7990</v>
      </c>
      <c r="J574" s="492">
        <v>2.395083932853717</v>
      </c>
      <c r="K574" s="492">
        <v>1598</v>
      </c>
      <c r="L574" s="496">
        <v>2</v>
      </c>
      <c r="M574" s="496">
        <v>3336</v>
      </c>
      <c r="N574" s="492">
        <v>1</v>
      </c>
      <c r="O574" s="492">
        <v>1668</v>
      </c>
      <c r="P574" s="496">
        <v>6</v>
      </c>
      <c r="Q574" s="496">
        <v>10020</v>
      </c>
      <c r="R574" s="510">
        <v>3.0035971223021583</v>
      </c>
      <c r="S574" s="497">
        <v>1670</v>
      </c>
    </row>
    <row r="575" spans="1:19" ht="14.4" customHeight="1" x14ac:dyDescent="0.3">
      <c r="A575" s="491" t="s">
        <v>1555</v>
      </c>
      <c r="B575" s="492" t="s">
        <v>1556</v>
      </c>
      <c r="C575" s="492" t="s">
        <v>470</v>
      </c>
      <c r="D575" s="492" t="s">
        <v>604</v>
      </c>
      <c r="E575" s="492" t="s">
        <v>1569</v>
      </c>
      <c r="F575" s="492" t="s">
        <v>1655</v>
      </c>
      <c r="G575" s="492" t="s">
        <v>1656</v>
      </c>
      <c r="H575" s="496">
        <v>1</v>
      </c>
      <c r="I575" s="496">
        <v>243</v>
      </c>
      <c r="J575" s="492">
        <v>0.24595141700404857</v>
      </c>
      <c r="K575" s="492">
        <v>243</v>
      </c>
      <c r="L575" s="496">
        <v>4</v>
      </c>
      <c r="M575" s="496">
        <v>988</v>
      </c>
      <c r="N575" s="492">
        <v>1</v>
      </c>
      <c r="O575" s="492">
        <v>247</v>
      </c>
      <c r="P575" s="496">
        <v>5</v>
      </c>
      <c r="Q575" s="496">
        <v>1550</v>
      </c>
      <c r="R575" s="510">
        <v>1.5688259109311742</v>
      </c>
      <c r="S575" s="497">
        <v>310</v>
      </c>
    </row>
    <row r="576" spans="1:19" ht="14.4" customHeight="1" x14ac:dyDescent="0.3">
      <c r="A576" s="491" t="s">
        <v>1555</v>
      </c>
      <c r="B576" s="492" t="s">
        <v>1556</v>
      </c>
      <c r="C576" s="492" t="s">
        <v>470</v>
      </c>
      <c r="D576" s="492" t="s">
        <v>604</v>
      </c>
      <c r="E576" s="492" t="s">
        <v>1569</v>
      </c>
      <c r="F576" s="492" t="s">
        <v>1708</v>
      </c>
      <c r="G576" s="492" t="s">
        <v>1709</v>
      </c>
      <c r="H576" s="496">
        <v>6</v>
      </c>
      <c r="I576" s="496">
        <v>21210</v>
      </c>
      <c r="J576" s="492">
        <v>5.716981132075472</v>
      </c>
      <c r="K576" s="492">
        <v>3535</v>
      </c>
      <c r="L576" s="496">
        <v>1</v>
      </c>
      <c r="M576" s="496">
        <v>3710</v>
      </c>
      <c r="N576" s="492">
        <v>1</v>
      </c>
      <c r="O576" s="492">
        <v>3710</v>
      </c>
      <c r="P576" s="496">
        <v>2</v>
      </c>
      <c r="Q576" s="496">
        <v>7426</v>
      </c>
      <c r="R576" s="510">
        <v>2.0016172506738545</v>
      </c>
      <c r="S576" s="497">
        <v>3713</v>
      </c>
    </row>
    <row r="577" spans="1:19" ht="14.4" customHeight="1" x14ac:dyDescent="0.3">
      <c r="A577" s="491" t="s">
        <v>1555</v>
      </c>
      <c r="B577" s="492" t="s">
        <v>1556</v>
      </c>
      <c r="C577" s="492" t="s">
        <v>470</v>
      </c>
      <c r="D577" s="492" t="s">
        <v>604</v>
      </c>
      <c r="E577" s="492" t="s">
        <v>1569</v>
      </c>
      <c r="F577" s="492" t="s">
        <v>1657</v>
      </c>
      <c r="G577" s="492" t="s">
        <v>1658</v>
      </c>
      <c r="H577" s="496">
        <v>3</v>
      </c>
      <c r="I577" s="496">
        <v>5001</v>
      </c>
      <c r="J577" s="492">
        <v>2.8840830449826989</v>
      </c>
      <c r="K577" s="492">
        <v>1667</v>
      </c>
      <c r="L577" s="496">
        <v>1</v>
      </c>
      <c r="M577" s="496">
        <v>1734</v>
      </c>
      <c r="N577" s="492">
        <v>1</v>
      </c>
      <c r="O577" s="492">
        <v>1734</v>
      </c>
      <c r="P577" s="496">
        <v>4</v>
      </c>
      <c r="Q577" s="496">
        <v>6940</v>
      </c>
      <c r="R577" s="510">
        <v>4.0023068050749711</v>
      </c>
      <c r="S577" s="497">
        <v>1735</v>
      </c>
    </row>
    <row r="578" spans="1:19" ht="14.4" customHeight="1" x14ac:dyDescent="0.3">
      <c r="A578" s="491" t="s">
        <v>1555</v>
      </c>
      <c r="B578" s="492" t="s">
        <v>1556</v>
      </c>
      <c r="C578" s="492" t="s">
        <v>470</v>
      </c>
      <c r="D578" s="492" t="s">
        <v>604</v>
      </c>
      <c r="E578" s="492" t="s">
        <v>1569</v>
      </c>
      <c r="F578" s="492" t="s">
        <v>1661</v>
      </c>
      <c r="G578" s="492" t="s">
        <v>1662</v>
      </c>
      <c r="H578" s="496"/>
      <c r="I578" s="496"/>
      <c r="J578" s="492"/>
      <c r="K578" s="492"/>
      <c r="L578" s="496">
        <v>1</v>
      </c>
      <c r="M578" s="496">
        <v>1033</v>
      </c>
      <c r="N578" s="492">
        <v>1</v>
      </c>
      <c r="O578" s="492">
        <v>1033</v>
      </c>
      <c r="P578" s="496">
        <v>2</v>
      </c>
      <c r="Q578" s="496">
        <v>2068</v>
      </c>
      <c r="R578" s="510">
        <v>2.0019361084220715</v>
      </c>
      <c r="S578" s="497">
        <v>1034</v>
      </c>
    </row>
    <row r="579" spans="1:19" ht="14.4" customHeight="1" x14ac:dyDescent="0.3">
      <c r="A579" s="491" t="s">
        <v>1555</v>
      </c>
      <c r="B579" s="492" t="s">
        <v>1556</v>
      </c>
      <c r="C579" s="492" t="s">
        <v>470</v>
      </c>
      <c r="D579" s="492" t="s">
        <v>604</v>
      </c>
      <c r="E579" s="492" t="s">
        <v>1569</v>
      </c>
      <c r="F579" s="492" t="s">
        <v>1663</v>
      </c>
      <c r="G579" s="492" t="s">
        <v>1664</v>
      </c>
      <c r="H579" s="496">
        <v>1</v>
      </c>
      <c r="I579" s="496">
        <v>815</v>
      </c>
      <c r="J579" s="492"/>
      <c r="K579" s="492">
        <v>815</v>
      </c>
      <c r="L579" s="496"/>
      <c r="M579" s="496"/>
      <c r="N579" s="492"/>
      <c r="O579" s="492"/>
      <c r="P579" s="496"/>
      <c r="Q579" s="496"/>
      <c r="R579" s="510"/>
      <c r="S579" s="497"/>
    </row>
    <row r="580" spans="1:19" ht="14.4" customHeight="1" x14ac:dyDescent="0.3">
      <c r="A580" s="491" t="s">
        <v>1555</v>
      </c>
      <c r="B580" s="492" t="s">
        <v>1556</v>
      </c>
      <c r="C580" s="492" t="s">
        <v>470</v>
      </c>
      <c r="D580" s="492" t="s">
        <v>604</v>
      </c>
      <c r="E580" s="492" t="s">
        <v>1569</v>
      </c>
      <c r="F580" s="492" t="s">
        <v>1715</v>
      </c>
      <c r="G580" s="492" t="s">
        <v>1716</v>
      </c>
      <c r="H580" s="496"/>
      <c r="I580" s="496"/>
      <c r="J580" s="492"/>
      <c r="K580" s="492"/>
      <c r="L580" s="496"/>
      <c r="M580" s="496"/>
      <c r="N580" s="492"/>
      <c r="O580" s="492"/>
      <c r="P580" s="496">
        <v>3</v>
      </c>
      <c r="Q580" s="496">
        <v>3603</v>
      </c>
      <c r="R580" s="510"/>
      <c r="S580" s="497">
        <v>1201</v>
      </c>
    </row>
    <row r="581" spans="1:19" ht="14.4" customHeight="1" x14ac:dyDescent="0.3">
      <c r="A581" s="491" t="s">
        <v>1555</v>
      </c>
      <c r="B581" s="492" t="s">
        <v>1556</v>
      </c>
      <c r="C581" s="492" t="s">
        <v>470</v>
      </c>
      <c r="D581" s="492" t="s">
        <v>604</v>
      </c>
      <c r="E581" s="492" t="s">
        <v>1569</v>
      </c>
      <c r="F581" s="492" t="s">
        <v>1717</v>
      </c>
      <c r="G581" s="492" t="s">
        <v>1718</v>
      </c>
      <c r="H581" s="496"/>
      <c r="I581" s="496"/>
      <c r="J581" s="492"/>
      <c r="K581" s="492"/>
      <c r="L581" s="496">
        <v>1</v>
      </c>
      <c r="M581" s="496">
        <v>1369</v>
      </c>
      <c r="N581" s="492">
        <v>1</v>
      </c>
      <c r="O581" s="492">
        <v>1369</v>
      </c>
      <c r="P581" s="496"/>
      <c r="Q581" s="496"/>
      <c r="R581" s="510"/>
      <c r="S581" s="497"/>
    </row>
    <row r="582" spans="1:19" ht="14.4" customHeight="1" x14ac:dyDescent="0.3">
      <c r="A582" s="491" t="s">
        <v>1555</v>
      </c>
      <c r="B582" s="492" t="s">
        <v>1556</v>
      </c>
      <c r="C582" s="492" t="s">
        <v>470</v>
      </c>
      <c r="D582" s="492" t="s">
        <v>604</v>
      </c>
      <c r="E582" s="492" t="s">
        <v>1569</v>
      </c>
      <c r="F582" s="492" t="s">
        <v>1719</v>
      </c>
      <c r="G582" s="492" t="s">
        <v>1720</v>
      </c>
      <c r="H582" s="496">
        <v>1</v>
      </c>
      <c r="I582" s="496">
        <v>734</v>
      </c>
      <c r="J582" s="492"/>
      <c r="K582" s="492">
        <v>734</v>
      </c>
      <c r="L582" s="496"/>
      <c r="M582" s="496"/>
      <c r="N582" s="492"/>
      <c r="O582" s="492"/>
      <c r="P582" s="496"/>
      <c r="Q582" s="496"/>
      <c r="R582" s="510"/>
      <c r="S582" s="497"/>
    </row>
    <row r="583" spans="1:19" ht="14.4" customHeight="1" x14ac:dyDescent="0.3">
      <c r="A583" s="491" t="s">
        <v>1555</v>
      </c>
      <c r="B583" s="492" t="s">
        <v>1556</v>
      </c>
      <c r="C583" s="492" t="s">
        <v>470</v>
      </c>
      <c r="D583" s="492" t="s">
        <v>604</v>
      </c>
      <c r="E583" s="492" t="s">
        <v>1569</v>
      </c>
      <c r="F583" s="492" t="s">
        <v>1671</v>
      </c>
      <c r="G583" s="492" t="s">
        <v>1672</v>
      </c>
      <c r="H583" s="496"/>
      <c r="I583" s="496"/>
      <c r="J583" s="492"/>
      <c r="K583" s="492"/>
      <c r="L583" s="496">
        <v>3</v>
      </c>
      <c r="M583" s="496">
        <v>2727</v>
      </c>
      <c r="N583" s="492">
        <v>1</v>
      </c>
      <c r="O583" s="492">
        <v>909</v>
      </c>
      <c r="P583" s="496">
        <v>1</v>
      </c>
      <c r="Q583" s="496">
        <v>825</v>
      </c>
      <c r="R583" s="510">
        <v>0.30253025302530251</v>
      </c>
      <c r="S583" s="497">
        <v>825</v>
      </c>
    </row>
    <row r="584" spans="1:19" ht="14.4" customHeight="1" x14ac:dyDescent="0.3">
      <c r="A584" s="491" t="s">
        <v>1555</v>
      </c>
      <c r="B584" s="492" t="s">
        <v>1556</v>
      </c>
      <c r="C584" s="492" t="s">
        <v>473</v>
      </c>
      <c r="D584" s="492" t="s">
        <v>1548</v>
      </c>
      <c r="E584" s="492" t="s">
        <v>1557</v>
      </c>
      <c r="F584" s="492" t="s">
        <v>1560</v>
      </c>
      <c r="G584" s="492" t="s">
        <v>1561</v>
      </c>
      <c r="H584" s="496">
        <v>0.1</v>
      </c>
      <c r="I584" s="496">
        <v>15.1</v>
      </c>
      <c r="J584" s="492"/>
      <c r="K584" s="492">
        <v>151</v>
      </c>
      <c r="L584" s="496"/>
      <c r="M584" s="496"/>
      <c r="N584" s="492"/>
      <c r="O584" s="492"/>
      <c r="P584" s="496"/>
      <c r="Q584" s="496"/>
      <c r="R584" s="510"/>
      <c r="S584" s="497"/>
    </row>
    <row r="585" spans="1:19" ht="14.4" customHeight="1" x14ac:dyDescent="0.3">
      <c r="A585" s="491" t="s">
        <v>1555</v>
      </c>
      <c r="B585" s="492" t="s">
        <v>1556</v>
      </c>
      <c r="C585" s="492" t="s">
        <v>473</v>
      </c>
      <c r="D585" s="492" t="s">
        <v>1548</v>
      </c>
      <c r="E585" s="492" t="s">
        <v>1557</v>
      </c>
      <c r="F585" s="492" t="s">
        <v>1562</v>
      </c>
      <c r="G585" s="492" t="s">
        <v>1563</v>
      </c>
      <c r="H585" s="496"/>
      <c r="I585" s="496"/>
      <c r="J585" s="492"/>
      <c r="K585" s="492"/>
      <c r="L585" s="496">
        <v>0.2</v>
      </c>
      <c r="M585" s="496">
        <v>50.71</v>
      </c>
      <c r="N585" s="492">
        <v>1</v>
      </c>
      <c r="O585" s="492">
        <v>253.54999999999998</v>
      </c>
      <c r="P585" s="496"/>
      <c r="Q585" s="496"/>
      <c r="R585" s="510"/>
      <c r="S585" s="497"/>
    </row>
    <row r="586" spans="1:19" ht="14.4" customHeight="1" x14ac:dyDescent="0.3">
      <c r="A586" s="491" t="s">
        <v>1555</v>
      </c>
      <c r="B586" s="492" t="s">
        <v>1556</v>
      </c>
      <c r="C586" s="492" t="s">
        <v>473</v>
      </c>
      <c r="D586" s="492" t="s">
        <v>1548</v>
      </c>
      <c r="E586" s="492" t="s">
        <v>1569</v>
      </c>
      <c r="F586" s="492" t="s">
        <v>1610</v>
      </c>
      <c r="G586" s="492" t="s">
        <v>1611</v>
      </c>
      <c r="H586" s="496"/>
      <c r="I586" s="496"/>
      <c r="J586" s="492"/>
      <c r="K586" s="492"/>
      <c r="L586" s="496">
        <v>1</v>
      </c>
      <c r="M586" s="496">
        <v>86</v>
      </c>
      <c r="N586" s="492">
        <v>1</v>
      </c>
      <c r="O586" s="492">
        <v>86</v>
      </c>
      <c r="P586" s="496"/>
      <c r="Q586" s="496"/>
      <c r="R586" s="510"/>
      <c r="S586" s="497"/>
    </row>
    <row r="587" spans="1:19" ht="14.4" customHeight="1" x14ac:dyDescent="0.3">
      <c r="A587" s="491" t="s">
        <v>1555</v>
      </c>
      <c r="B587" s="492" t="s">
        <v>1556</v>
      </c>
      <c r="C587" s="492" t="s">
        <v>473</v>
      </c>
      <c r="D587" s="492" t="s">
        <v>1548</v>
      </c>
      <c r="E587" s="492" t="s">
        <v>1569</v>
      </c>
      <c r="F587" s="492" t="s">
        <v>1661</v>
      </c>
      <c r="G587" s="492" t="s">
        <v>1662</v>
      </c>
      <c r="H587" s="496"/>
      <c r="I587" s="496"/>
      <c r="J587" s="492"/>
      <c r="K587" s="492"/>
      <c r="L587" s="496">
        <v>1</v>
      </c>
      <c r="M587" s="496">
        <v>1033</v>
      </c>
      <c r="N587" s="492">
        <v>1</v>
      </c>
      <c r="O587" s="492">
        <v>1033</v>
      </c>
      <c r="P587" s="496"/>
      <c r="Q587" s="496"/>
      <c r="R587" s="510"/>
      <c r="S587" s="497"/>
    </row>
    <row r="588" spans="1:19" ht="14.4" customHeight="1" x14ac:dyDescent="0.3">
      <c r="A588" s="491" t="s">
        <v>1555</v>
      </c>
      <c r="B588" s="492" t="s">
        <v>1556</v>
      </c>
      <c r="C588" s="492" t="s">
        <v>473</v>
      </c>
      <c r="D588" s="492" t="s">
        <v>596</v>
      </c>
      <c r="E588" s="492" t="s">
        <v>1557</v>
      </c>
      <c r="F588" s="492" t="s">
        <v>1560</v>
      </c>
      <c r="G588" s="492" t="s">
        <v>1561</v>
      </c>
      <c r="H588" s="496"/>
      <c r="I588" s="496"/>
      <c r="J588" s="492"/>
      <c r="K588" s="492"/>
      <c r="L588" s="496">
        <v>0.2</v>
      </c>
      <c r="M588" s="496">
        <v>30.21</v>
      </c>
      <c r="N588" s="492">
        <v>1</v>
      </c>
      <c r="O588" s="492">
        <v>151.04999999999998</v>
      </c>
      <c r="P588" s="496"/>
      <c r="Q588" s="496"/>
      <c r="R588" s="510"/>
      <c r="S588" s="497"/>
    </row>
    <row r="589" spans="1:19" ht="14.4" customHeight="1" x14ac:dyDescent="0.3">
      <c r="A589" s="491" t="s">
        <v>1555</v>
      </c>
      <c r="B589" s="492" t="s">
        <v>1556</v>
      </c>
      <c r="C589" s="492" t="s">
        <v>473</v>
      </c>
      <c r="D589" s="492" t="s">
        <v>596</v>
      </c>
      <c r="E589" s="492" t="s">
        <v>1557</v>
      </c>
      <c r="F589" s="492" t="s">
        <v>1562</v>
      </c>
      <c r="G589" s="492" t="s">
        <v>1563</v>
      </c>
      <c r="H589" s="496"/>
      <c r="I589" s="496"/>
      <c r="J589" s="492"/>
      <c r="K589" s="492"/>
      <c r="L589" s="496">
        <v>0.4</v>
      </c>
      <c r="M589" s="496">
        <v>101.42</v>
      </c>
      <c r="N589" s="492">
        <v>1</v>
      </c>
      <c r="O589" s="492">
        <v>253.54999999999998</v>
      </c>
      <c r="P589" s="496"/>
      <c r="Q589" s="496"/>
      <c r="R589" s="510"/>
      <c r="S589" s="497"/>
    </row>
    <row r="590" spans="1:19" ht="14.4" customHeight="1" x14ac:dyDescent="0.3">
      <c r="A590" s="491" t="s">
        <v>1555</v>
      </c>
      <c r="B590" s="492" t="s">
        <v>1556</v>
      </c>
      <c r="C590" s="492" t="s">
        <v>473</v>
      </c>
      <c r="D590" s="492" t="s">
        <v>596</v>
      </c>
      <c r="E590" s="492" t="s">
        <v>1569</v>
      </c>
      <c r="F590" s="492" t="s">
        <v>1598</v>
      </c>
      <c r="G590" s="492" t="s">
        <v>1599</v>
      </c>
      <c r="H590" s="496"/>
      <c r="I590" s="496"/>
      <c r="J590" s="492"/>
      <c r="K590" s="492"/>
      <c r="L590" s="496">
        <v>1</v>
      </c>
      <c r="M590" s="496">
        <v>1031</v>
      </c>
      <c r="N590" s="492">
        <v>1</v>
      </c>
      <c r="O590" s="492">
        <v>1031</v>
      </c>
      <c r="P590" s="496"/>
      <c r="Q590" s="496"/>
      <c r="R590" s="510"/>
      <c r="S590" s="497"/>
    </row>
    <row r="591" spans="1:19" ht="14.4" customHeight="1" x14ac:dyDescent="0.3">
      <c r="A591" s="491" t="s">
        <v>1555</v>
      </c>
      <c r="B591" s="492" t="s">
        <v>1556</v>
      </c>
      <c r="C591" s="492" t="s">
        <v>473</v>
      </c>
      <c r="D591" s="492" t="s">
        <v>596</v>
      </c>
      <c r="E591" s="492" t="s">
        <v>1569</v>
      </c>
      <c r="F591" s="492" t="s">
        <v>1610</v>
      </c>
      <c r="G591" s="492" t="s">
        <v>1611</v>
      </c>
      <c r="H591" s="496"/>
      <c r="I591" s="496"/>
      <c r="J591" s="492"/>
      <c r="K591" s="492"/>
      <c r="L591" s="496">
        <v>2</v>
      </c>
      <c r="M591" s="496">
        <v>172</v>
      </c>
      <c r="N591" s="492">
        <v>1</v>
      </c>
      <c r="O591" s="492">
        <v>86</v>
      </c>
      <c r="P591" s="496"/>
      <c r="Q591" s="496"/>
      <c r="R591" s="510"/>
      <c r="S591" s="497"/>
    </row>
    <row r="592" spans="1:19" ht="14.4" customHeight="1" x14ac:dyDescent="0.3">
      <c r="A592" s="491" t="s">
        <v>1555</v>
      </c>
      <c r="B592" s="492" t="s">
        <v>1556</v>
      </c>
      <c r="C592" s="492" t="s">
        <v>473</v>
      </c>
      <c r="D592" s="492" t="s">
        <v>596</v>
      </c>
      <c r="E592" s="492" t="s">
        <v>1569</v>
      </c>
      <c r="F592" s="492" t="s">
        <v>1647</v>
      </c>
      <c r="G592" s="492" t="s">
        <v>1648</v>
      </c>
      <c r="H592" s="496"/>
      <c r="I592" s="496"/>
      <c r="J592" s="492"/>
      <c r="K592" s="492"/>
      <c r="L592" s="496"/>
      <c r="M592" s="496"/>
      <c r="N592" s="492"/>
      <c r="O592" s="492"/>
      <c r="P592" s="496">
        <v>1</v>
      </c>
      <c r="Q592" s="496">
        <v>390</v>
      </c>
      <c r="R592" s="510"/>
      <c r="S592" s="497">
        <v>390</v>
      </c>
    </row>
    <row r="593" spans="1:19" ht="14.4" customHeight="1" x14ac:dyDescent="0.3">
      <c r="A593" s="491" t="s">
        <v>1555</v>
      </c>
      <c r="B593" s="492" t="s">
        <v>1556</v>
      </c>
      <c r="C593" s="492" t="s">
        <v>473</v>
      </c>
      <c r="D593" s="492" t="s">
        <v>596</v>
      </c>
      <c r="E593" s="492" t="s">
        <v>1569</v>
      </c>
      <c r="F593" s="492" t="s">
        <v>1706</v>
      </c>
      <c r="G593" s="492" t="s">
        <v>1707</v>
      </c>
      <c r="H593" s="496"/>
      <c r="I593" s="496"/>
      <c r="J593" s="492"/>
      <c r="K593" s="492"/>
      <c r="L593" s="496">
        <v>2</v>
      </c>
      <c r="M593" s="496">
        <v>3336</v>
      </c>
      <c r="N593" s="492">
        <v>1</v>
      </c>
      <c r="O593" s="492">
        <v>1668</v>
      </c>
      <c r="P593" s="496"/>
      <c r="Q593" s="496"/>
      <c r="R593" s="510"/>
      <c r="S593" s="497"/>
    </row>
    <row r="594" spans="1:19" ht="14.4" customHeight="1" x14ac:dyDescent="0.3">
      <c r="A594" s="491" t="s">
        <v>1555</v>
      </c>
      <c r="B594" s="492" t="s">
        <v>1556</v>
      </c>
      <c r="C594" s="492" t="s">
        <v>473</v>
      </c>
      <c r="D594" s="492" t="s">
        <v>596</v>
      </c>
      <c r="E594" s="492" t="s">
        <v>1569</v>
      </c>
      <c r="F594" s="492" t="s">
        <v>1655</v>
      </c>
      <c r="G594" s="492" t="s">
        <v>1656</v>
      </c>
      <c r="H594" s="496"/>
      <c r="I594" s="496"/>
      <c r="J594" s="492"/>
      <c r="K594" s="492"/>
      <c r="L594" s="496"/>
      <c r="M594" s="496"/>
      <c r="N594" s="492"/>
      <c r="O594" s="492"/>
      <c r="P594" s="496">
        <v>1</v>
      </c>
      <c r="Q594" s="496">
        <v>310</v>
      </c>
      <c r="R594" s="510"/>
      <c r="S594" s="497">
        <v>310</v>
      </c>
    </row>
    <row r="595" spans="1:19" ht="14.4" customHeight="1" x14ac:dyDescent="0.3">
      <c r="A595" s="491" t="s">
        <v>1555</v>
      </c>
      <c r="B595" s="492" t="s">
        <v>1556</v>
      </c>
      <c r="C595" s="492" t="s">
        <v>473</v>
      </c>
      <c r="D595" s="492" t="s">
        <v>596</v>
      </c>
      <c r="E595" s="492" t="s">
        <v>1569</v>
      </c>
      <c r="F595" s="492" t="s">
        <v>1708</v>
      </c>
      <c r="G595" s="492" t="s">
        <v>1709</v>
      </c>
      <c r="H595" s="496"/>
      <c r="I595" s="496"/>
      <c r="J595" s="492"/>
      <c r="K595" s="492"/>
      <c r="L595" s="496">
        <v>1</v>
      </c>
      <c r="M595" s="496">
        <v>3710</v>
      </c>
      <c r="N595" s="492">
        <v>1</v>
      </c>
      <c r="O595" s="492">
        <v>3710</v>
      </c>
      <c r="P595" s="496"/>
      <c r="Q595" s="496"/>
      <c r="R595" s="510"/>
      <c r="S595" s="497"/>
    </row>
    <row r="596" spans="1:19" ht="14.4" customHeight="1" x14ac:dyDescent="0.3">
      <c r="A596" s="491" t="s">
        <v>1555</v>
      </c>
      <c r="B596" s="492" t="s">
        <v>1556</v>
      </c>
      <c r="C596" s="492" t="s">
        <v>473</v>
      </c>
      <c r="D596" s="492" t="s">
        <v>596</v>
      </c>
      <c r="E596" s="492" t="s">
        <v>1569</v>
      </c>
      <c r="F596" s="492" t="s">
        <v>1661</v>
      </c>
      <c r="G596" s="492" t="s">
        <v>1662</v>
      </c>
      <c r="H596" s="496"/>
      <c r="I596" s="496"/>
      <c r="J596" s="492"/>
      <c r="K596" s="492"/>
      <c r="L596" s="496">
        <v>1</v>
      </c>
      <c r="M596" s="496">
        <v>1033</v>
      </c>
      <c r="N596" s="492">
        <v>1</v>
      </c>
      <c r="O596" s="492">
        <v>1033</v>
      </c>
      <c r="P596" s="496"/>
      <c r="Q596" s="496"/>
      <c r="R596" s="510"/>
      <c r="S596" s="497"/>
    </row>
    <row r="597" spans="1:19" ht="14.4" customHeight="1" x14ac:dyDescent="0.3">
      <c r="A597" s="491" t="s">
        <v>1555</v>
      </c>
      <c r="B597" s="492" t="s">
        <v>1556</v>
      </c>
      <c r="C597" s="492" t="s">
        <v>473</v>
      </c>
      <c r="D597" s="492" t="s">
        <v>596</v>
      </c>
      <c r="E597" s="492" t="s">
        <v>1569</v>
      </c>
      <c r="F597" s="492" t="s">
        <v>1671</v>
      </c>
      <c r="G597" s="492" t="s">
        <v>1672</v>
      </c>
      <c r="H597" s="496"/>
      <c r="I597" s="496"/>
      <c r="J597" s="492"/>
      <c r="K597" s="492"/>
      <c r="L597" s="496"/>
      <c r="M597" s="496"/>
      <c r="N597" s="492"/>
      <c r="O597" s="492"/>
      <c r="P597" s="496">
        <v>1</v>
      </c>
      <c r="Q597" s="496">
        <v>825</v>
      </c>
      <c r="R597" s="510"/>
      <c r="S597" s="497">
        <v>825</v>
      </c>
    </row>
    <row r="598" spans="1:19" ht="14.4" customHeight="1" x14ac:dyDescent="0.3">
      <c r="A598" s="491" t="s">
        <v>1555</v>
      </c>
      <c r="B598" s="492" t="s">
        <v>1556</v>
      </c>
      <c r="C598" s="492" t="s">
        <v>473</v>
      </c>
      <c r="D598" s="492" t="s">
        <v>597</v>
      </c>
      <c r="E598" s="492" t="s">
        <v>1569</v>
      </c>
      <c r="F598" s="492" t="s">
        <v>1594</v>
      </c>
      <c r="G598" s="492" t="s">
        <v>1595</v>
      </c>
      <c r="H598" s="496"/>
      <c r="I598" s="496"/>
      <c r="J598" s="492"/>
      <c r="K598" s="492"/>
      <c r="L598" s="496"/>
      <c r="M598" s="496"/>
      <c r="N598" s="492"/>
      <c r="O598" s="492"/>
      <c r="P598" s="496">
        <v>1</v>
      </c>
      <c r="Q598" s="496">
        <v>501</v>
      </c>
      <c r="R598" s="510"/>
      <c r="S598" s="497">
        <v>501</v>
      </c>
    </row>
    <row r="599" spans="1:19" ht="14.4" customHeight="1" x14ac:dyDescent="0.3">
      <c r="A599" s="491" t="s">
        <v>1555</v>
      </c>
      <c r="B599" s="492" t="s">
        <v>1556</v>
      </c>
      <c r="C599" s="492" t="s">
        <v>473</v>
      </c>
      <c r="D599" s="492" t="s">
        <v>597</v>
      </c>
      <c r="E599" s="492" t="s">
        <v>1569</v>
      </c>
      <c r="F599" s="492" t="s">
        <v>1692</v>
      </c>
      <c r="G599" s="492" t="s">
        <v>1693</v>
      </c>
      <c r="H599" s="496"/>
      <c r="I599" s="496"/>
      <c r="J599" s="492"/>
      <c r="K599" s="492"/>
      <c r="L599" s="496"/>
      <c r="M599" s="496"/>
      <c r="N599" s="492"/>
      <c r="O599" s="492"/>
      <c r="P599" s="496">
        <v>1</v>
      </c>
      <c r="Q599" s="496">
        <v>1395</v>
      </c>
      <c r="R599" s="510"/>
      <c r="S599" s="497">
        <v>1395</v>
      </c>
    </row>
    <row r="600" spans="1:19" ht="14.4" customHeight="1" x14ac:dyDescent="0.3">
      <c r="A600" s="491" t="s">
        <v>1555</v>
      </c>
      <c r="B600" s="492" t="s">
        <v>1556</v>
      </c>
      <c r="C600" s="492" t="s">
        <v>473</v>
      </c>
      <c r="D600" s="492" t="s">
        <v>597</v>
      </c>
      <c r="E600" s="492" t="s">
        <v>1569</v>
      </c>
      <c r="F600" s="492" t="s">
        <v>1610</v>
      </c>
      <c r="G600" s="492" t="s">
        <v>1611</v>
      </c>
      <c r="H600" s="496"/>
      <c r="I600" s="496"/>
      <c r="J600" s="492"/>
      <c r="K600" s="492"/>
      <c r="L600" s="496"/>
      <c r="M600" s="496"/>
      <c r="N600" s="492"/>
      <c r="O600" s="492"/>
      <c r="P600" s="496">
        <v>2</v>
      </c>
      <c r="Q600" s="496">
        <v>172</v>
      </c>
      <c r="R600" s="510"/>
      <c r="S600" s="497">
        <v>86</v>
      </c>
    </row>
    <row r="601" spans="1:19" ht="14.4" customHeight="1" x14ac:dyDescent="0.3">
      <c r="A601" s="491" t="s">
        <v>1555</v>
      </c>
      <c r="B601" s="492" t="s">
        <v>1556</v>
      </c>
      <c r="C601" s="492" t="s">
        <v>473</v>
      </c>
      <c r="D601" s="492" t="s">
        <v>597</v>
      </c>
      <c r="E601" s="492" t="s">
        <v>1569</v>
      </c>
      <c r="F601" s="492" t="s">
        <v>1623</v>
      </c>
      <c r="G601" s="492" t="s">
        <v>1624</v>
      </c>
      <c r="H601" s="496"/>
      <c r="I601" s="496"/>
      <c r="J601" s="492"/>
      <c r="K601" s="492"/>
      <c r="L601" s="496"/>
      <c r="M601" s="496"/>
      <c r="N601" s="492"/>
      <c r="O601" s="492"/>
      <c r="P601" s="496">
        <v>1</v>
      </c>
      <c r="Q601" s="496">
        <v>162</v>
      </c>
      <c r="R601" s="510"/>
      <c r="S601" s="497">
        <v>162</v>
      </c>
    </row>
    <row r="602" spans="1:19" ht="14.4" customHeight="1" x14ac:dyDescent="0.3">
      <c r="A602" s="491" t="s">
        <v>1555</v>
      </c>
      <c r="B602" s="492" t="s">
        <v>1556</v>
      </c>
      <c r="C602" s="492" t="s">
        <v>473</v>
      </c>
      <c r="D602" s="492" t="s">
        <v>597</v>
      </c>
      <c r="E602" s="492" t="s">
        <v>1569</v>
      </c>
      <c r="F602" s="492" t="s">
        <v>1706</v>
      </c>
      <c r="G602" s="492" t="s">
        <v>1707</v>
      </c>
      <c r="H602" s="496"/>
      <c r="I602" s="496"/>
      <c r="J602" s="492"/>
      <c r="K602" s="492"/>
      <c r="L602" s="496"/>
      <c r="M602" s="496"/>
      <c r="N602" s="492"/>
      <c r="O602" s="492"/>
      <c r="P602" s="496">
        <v>1</v>
      </c>
      <c r="Q602" s="496">
        <v>1670</v>
      </c>
      <c r="R602" s="510"/>
      <c r="S602" s="497">
        <v>1670</v>
      </c>
    </row>
    <row r="603" spans="1:19" ht="14.4" customHeight="1" x14ac:dyDescent="0.3">
      <c r="A603" s="491" t="s">
        <v>1555</v>
      </c>
      <c r="B603" s="492" t="s">
        <v>1556</v>
      </c>
      <c r="C603" s="492" t="s">
        <v>473</v>
      </c>
      <c r="D603" s="492" t="s">
        <v>597</v>
      </c>
      <c r="E603" s="492" t="s">
        <v>1569</v>
      </c>
      <c r="F603" s="492" t="s">
        <v>1663</v>
      </c>
      <c r="G603" s="492" t="s">
        <v>1664</v>
      </c>
      <c r="H603" s="496"/>
      <c r="I603" s="496"/>
      <c r="J603" s="492"/>
      <c r="K603" s="492"/>
      <c r="L603" s="496"/>
      <c r="M603" s="496"/>
      <c r="N603" s="492"/>
      <c r="O603" s="492"/>
      <c r="P603" s="496">
        <v>1</v>
      </c>
      <c r="Q603" s="496">
        <v>840</v>
      </c>
      <c r="R603" s="510"/>
      <c r="S603" s="497">
        <v>840</v>
      </c>
    </row>
    <row r="604" spans="1:19" ht="14.4" customHeight="1" x14ac:dyDescent="0.3">
      <c r="A604" s="491" t="s">
        <v>1555</v>
      </c>
      <c r="B604" s="492" t="s">
        <v>1556</v>
      </c>
      <c r="C604" s="492" t="s">
        <v>473</v>
      </c>
      <c r="D604" s="492" t="s">
        <v>1552</v>
      </c>
      <c r="E604" s="492" t="s">
        <v>1557</v>
      </c>
      <c r="F604" s="492" t="s">
        <v>1560</v>
      </c>
      <c r="G604" s="492" t="s">
        <v>1561</v>
      </c>
      <c r="H604" s="496">
        <v>0.1</v>
      </c>
      <c r="I604" s="496">
        <v>15.1</v>
      </c>
      <c r="J604" s="492"/>
      <c r="K604" s="492">
        <v>151</v>
      </c>
      <c r="L604" s="496"/>
      <c r="M604" s="496"/>
      <c r="N604" s="492"/>
      <c r="O604" s="492"/>
      <c r="P604" s="496"/>
      <c r="Q604" s="496"/>
      <c r="R604" s="510"/>
      <c r="S604" s="497"/>
    </row>
    <row r="605" spans="1:19" ht="14.4" customHeight="1" x14ac:dyDescent="0.3">
      <c r="A605" s="491" t="s">
        <v>1555</v>
      </c>
      <c r="B605" s="492" t="s">
        <v>1556</v>
      </c>
      <c r="C605" s="492" t="s">
        <v>473</v>
      </c>
      <c r="D605" s="492" t="s">
        <v>1552</v>
      </c>
      <c r="E605" s="492" t="s">
        <v>1557</v>
      </c>
      <c r="F605" s="492" t="s">
        <v>1562</v>
      </c>
      <c r="G605" s="492" t="s">
        <v>1563</v>
      </c>
      <c r="H605" s="496">
        <v>0.2</v>
      </c>
      <c r="I605" s="496">
        <v>50.71</v>
      </c>
      <c r="J605" s="492"/>
      <c r="K605" s="492">
        <v>253.54999999999998</v>
      </c>
      <c r="L605" s="496"/>
      <c r="M605" s="496"/>
      <c r="N605" s="492"/>
      <c r="O605" s="492"/>
      <c r="P605" s="496"/>
      <c r="Q605" s="496"/>
      <c r="R605" s="510"/>
      <c r="S605" s="497"/>
    </row>
    <row r="606" spans="1:19" ht="14.4" customHeight="1" x14ac:dyDescent="0.3">
      <c r="A606" s="491" t="s">
        <v>1555</v>
      </c>
      <c r="B606" s="492" t="s">
        <v>1556</v>
      </c>
      <c r="C606" s="492" t="s">
        <v>473</v>
      </c>
      <c r="D606" s="492" t="s">
        <v>1552</v>
      </c>
      <c r="E606" s="492" t="s">
        <v>1569</v>
      </c>
      <c r="F606" s="492" t="s">
        <v>1592</v>
      </c>
      <c r="G606" s="492" t="s">
        <v>1593</v>
      </c>
      <c r="H606" s="496">
        <v>1</v>
      </c>
      <c r="I606" s="496">
        <v>532</v>
      </c>
      <c r="J606" s="492"/>
      <c r="K606" s="492">
        <v>532</v>
      </c>
      <c r="L606" s="496"/>
      <c r="M606" s="496"/>
      <c r="N606" s="492"/>
      <c r="O606" s="492"/>
      <c r="P606" s="496"/>
      <c r="Q606" s="496"/>
      <c r="R606" s="510"/>
      <c r="S606" s="497"/>
    </row>
    <row r="607" spans="1:19" ht="14.4" customHeight="1" x14ac:dyDescent="0.3">
      <c r="A607" s="491" t="s">
        <v>1555</v>
      </c>
      <c r="B607" s="492" t="s">
        <v>1556</v>
      </c>
      <c r="C607" s="492" t="s">
        <v>473</v>
      </c>
      <c r="D607" s="492" t="s">
        <v>1552</v>
      </c>
      <c r="E607" s="492" t="s">
        <v>1569</v>
      </c>
      <c r="F607" s="492" t="s">
        <v>1610</v>
      </c>
      <c r="G607" s="492" t="s">
        <v>1611</v>
      </c>
      <c r="H607" s="496">
        <v>3</v>
      </c>
      <c r="I607" s="496">
        <v>246</v>
      </c>
      <c r="J607" s="492"/>
      <c r="K607" s="492">
        <v>82</v>
      </c>
      <c r="L607" s="496"/>
      <c r="M607" s="496"/>
      <c r="N607" s="492"/>
      <c r="O607" s="492"/>
      <c r="P607" s="496"/>
      <c r="Q607" s="496"/>
      <c r="R607" s="510"/>
      <c r="S607" s="497"/>
    </row>
    <row r="608" spans="1:19" ht="14.4" customHeight="1" x14ac:dyDescent="0.3">
      <c r="A608" s="491" t="s">
        <v>1555</v>
      </c>
      <c r="B608" s="492" t="s">
        <v>1556</v>
      </c>
      <c r="C608" s="492" t="s">
        <v>473</v>
      </c>
      <c r="D608" s="492" t="s">
        <v>1552</v>
      </c>
      <c r="E608" s="492" t="s">
        <v>1569</v>
      </c>
      <c r="F608" s="492" t="s">
        <v>1647</v>
      </c>
      <c r="G608" s="492" t="s">
        <v>1648</v>
      </c>
      <c r="H608" s="496">
        <v>1</v>
      </c>
      <c r="I608" s="496">
        <v>356</v>
      </c>
      <c r="J608" s="492"/>
      <c r="K608" s="492">
        <v>356</v>
      </c>
      <c r="L608" s="496"/>
      <c r="M608" s="496"/>
      <c r="N608" s="492"/>
      <c r="O608" s="492"/>
      <c r="P608" s="496"/>
      <c r="Q608" s="496"/>
      <c r="R608" s="510"/>
      <c r="S608" s="497"/>
    </row>
    <row r="609" spans="1:19" ht="14.4" customHeight="1" x14ac:dyDescent="0.3">
      <c r="A609" s="491" t="s">
        <v>1555</v>
      </c>
      <c r="B609" s="492" t="s">
        <v>1556</v>
      </c>
      <c r="C609" s="492" t="s">
        <v>473</v>
      </c>
      <c r="D609" s="492" t="s">
        <v>1552</v>
      </c>
      <c r="E609" s="492" t="s">
        <v>1569</v>
      </c>
      <c r="F609" s="492" t="s">
        <v>1655</v>
      </c>
      <c r="G609" s="492" t="s">
        <v>1656</v>
      </c>
      <c r="H609" s="496">
        <v>1</v>
      </c>
      <c r="I609" s="496">
        <v>243</v>
      </c>
      <c r="J609" s="492"/>
      <c r="K609" s="492">
        <v>243</v>
      </c>
      <c r="L609" s="496"/>
      <c r="M609" s="496"/>
      <c r="N609" s="492"/>
      <c r="O609" s="492"/>
      <c r="P609" s="496"/>
      <c r="Q609" s="496"/>
      <c r="R609" s="510"/>
      <c r="S609" s="497"/>
    </row>
    <row r="610" spans="1:19" ht="14.4" customHeight="1" x14ac:dyDescent="0.3">
      <c r="A610" s="491" t="s">
        <v>1555</v>
      </c>
      <c r="B610" s="492" t="s">
        <v>1556</v>
      </c>
      <c r="C610" s="492" t="s">
        <v>473</v>
      </c>
      <c r="D610" s="492" t="s">
        <v>1552</v>
      </c>
      <c r="E610" s="492" t="s">
        <v>1569</v>
      </c>
      <c r="F610" s="492" t="s">
        <v>1663</v>
      </c>
      <c r="G610" s="492" t="s">
        <v>1664</v>
      </c>
      <c r="H610" s="496">
        <v>1</v>
      </c>
      <c r="I610" s="496">
        <v>815</v>
      </c>
      <c r="J610" s="492"/>
      <c r="K610" s="492">
        <v>815</v>
      </c>
      <c r="L610" s="496"/>
      <c r="M610" s="496"/>
      <c r="N610" s="492"/>
      <c r="O610" s="492"/>
      <c r="P610" s="496"/>
      <c r="Q610" s="496"/>
      <c r="R610" s="510"/>
      <c r="S610" s="497"/>
    </row>
    <row r="611" spans="1:19" ht="14.4" customHeight="1" x14ac:dyDescent="0.3">
      <c r="A611" s="491" t="s">
        <v>1555</v>
      </c>
      <c r="B611" s="492" t="s">
        <v>1556</v>
      </c>
      <c r="C611" s="492" t="s">
        <v>473</v>
      </c>
      <c r="D611" s="492" t="s">
        <v>1552</v>
      </c>
      <c r="E611" s="492" t="s">
        <v>1569</v>
      </c>
      <c r="F611" s="492" t="s">
        <v>1677</v>
      </c>
      <c r="G611" s="492" t="s">
        <v>1678</v>
      </c>
      <c r="H611" s="496">
        <v>1</v>
      </c>
      <c r="I611" s="496">
        <v>107</v>
      </c>
      <c r="J611" s="492"/>
      <c r="K611" s="492">
        <v>107</v>
      </c>
      <c r="L611" s="496"/>
      <c r="M611" s="496"/>
      <c r="N611" s="492"/>
      <c r="O611" s="492"/>
      <c r="P611" s="496"/>
      <c r="Q611" s="496"/>
      <c r="R611" s="510"/>
      <c r="S611" s="497"/>
    </row>
    <row r="612" spans="1:19" ht="14.4" customHeight="1" x14ac:dyDescent="0.3">
      <c r="A612" s="491" t="s">
        <v>1555</v>
      </c>
      <c r="B612" s="492" t="s">
        <v>1556</v>
      </c>
      <c r="C612" s="492" t="s">
        <v>473</v>
      </c>
      <c r="D612" s="492" t="s">
        <v>598</v>
      </c>
      <c r="E612" s="492" t="s">
        <v>1569</v>
      </c>
      <c r="F612" s="492" t="s">
        <v>1592</v>
      </c>
      <c r="G612" s="492" t="s">
        <v>1593</v>
      </c>
      <c r="H612" s="496"/>
      <c r="I612" s="496"/>
      <c r="J612" s="492"/>
      <c r="K612" s="492"/>
      <c r="L612" s="496"/>
      <c r="M612" s="496"/>
      <c r="N612" s="492"/>
      <c r="O612" s="492"/>
      <c r="P612" s="496">
        <v>1</v>
      </c>
      <c r="Q612" s="496">
        <v>541</v>
      </c>
      <c r="R612" s="510"/>
      <c r="S612" s="497">
        <v>541</v>
      </c>
    </row>
    <row r="613" spans="1:19" ht="14.4" customHeight="1" x14ac:dyDescent="0.3">
      <c r="A613" s="491" t="s">
        <v>1555</v>
      </c>
      <c r="B613" s="492" t="s">
        <v>1556</v>
      </c>
      <c r="C613" s="492" t="s">
        <v>473</v>
      </c>
      <c r="D613" s="492" t="s">
        <v>598</v>
      </c>
      <c r="E613" s="492" t="s">
        <v>1569</v>
      </c>
      <c r="F613" s="492" t="s">
        <v>1596</v>
      </c>
      <c r="G613" s="492" t="s">
        <v>1597</v>
      </c>
      <c r="H613" s="496"/>
      <c r="I613" s="496"/>
      <c r="J613" s="492"/>
      <c r="K613" s="492"/>
      <c r="L613" s="496"/>
      <c r="M613" s="496"/>
      <c r="N613" s="492"/>
      <c r="O613" s="492"/>
      <c r="P613" s="496">
        <v>1</v>
      </c>
      <c r="Q613" s="496">
        <v>679</v>
      </c>
      <c r="R613" s="510"/>
      <c r="S613" s="497">
        <v>679</v>
      </c>
    </row>
    <row r="614" spans="1:19" ht="14.4" customHeight="1" x14ac:dyDescent="0.3">
      <c r="A614" s="491" t="s">
        <v>1555</v>
      </c>
      <c r="B614" s="492" t="s">
        <v>1556</v>
      </c>
      <c r="C614" s="492" t="s">
        <v>473</v>
      </c>
      <c r="D614" s="492" t="s">
        <v>598</v>
      </c>
      <c r="E614" s="492" t="s">
        <v>1569</v>
      </c>
      <c r="F614" s="492" t="s">
        <v>1610</v>
      </c>
      <c r="G614" s="492" t="s">
        <v>1611</v>
      </c>
      <c r="H614" s="496"/>
      <c r="I614" s="496"/>
      <c r="J614" s="492"/>
      <c r="K614" s="492"/>
      <c r="L614" s="496">
        <v>1</v>
      </c>
      <c r="M614" s="496">
        <v>86</v>
      </c>
      <c r="N614" s="492">
        <v>1</v>
      </c>
      <c r="O614" s="492">
        <v>86</v>
      </c>
      <c r="P614" s="496">
        <v>2</v>
      </c>
      <c r="Q614" s="496">
        <v>172</v>
      </c>
      <c r="R614" s="510">
        <v>2</v>
      </c>
      <c r="S614" s="497">
        <v>86</v>
      </c>
    </row>
    <row r="615" spans="1:19" ht="14.4" customHeight="1" x14ac:dyDescent="0.3">
      <c r="A615" s="491" t="s">
        <v>1555</v>
      </c>
      <c r="B615" s="492" t="s">
        <v>1556</v>
      </c>
      <c r="C615" s="492" t="s">
        <v>473</v>
      </c>
      <c r="D615" s="492" t="s">
        <v>598</v>
      </c>
      <c r="E615" s="492" t="s">
        <v>1569</v>
      </c>
      <c r="F615" s="492" t="s">
        <v>1612</v>
      </c>
      <c r="G615" s="492" t="s">
        <v>1613</v>
      </c>
      <c r="H615" s="496"/>
      <c r="I615" s="496"/>
      <c r="J615" s="492"/>
      <c r="K615" s="492"/>
      <c r="L615" s="496">
        <v>1</v>
      </c>
      <c r="M615" s="496">
        <v>32</v>
      </c>
      <c r="N615" s="492">
        <v>1</v>
      </c>
      <c r="O615" s="492">
        <v>32</v>
      </c>
      <c r="P615" s="496"/>
      <c r="Q615" s="496"/>
      <c r="R615" s="510"/>
      <c r="S615" s="497"/>
    </row>
    <row r="616" spans="1:19" ht="14.4" customHeight="1" x14ac:dyDescent="0.3">
      <c r="A616" s="491" t="s">
        <v>1555</v>
      </c>
      <c r="B616" s="492" t="s">
        <v>1556</v>
      </c>
      <c r="C616" s="492" t="s">
        <v>473</v>
      </c>
      <c r="D616" s="492" t="s">
        <v>598</v>
      </c>
      <c r="E616" s="492" t="s">
        <v>1569</v>
      </c>
      <c r="F616" s="492" t="s">
        <v>1623</v>
      </c>
      <c r="G616" s="492" t="s">
        <v>1624</v>
      </c>
      <c r="H616" s="496"/>
      <c r="I616" s="496"/>
      <c r="J616" s="492"/>
      <c r="K616" s="492"/>
      <c r="L616" s="496"/>
      <c r="M616" s="496"/>
      <c r="N616" s="492"/>
      <c r="O616" s="492"/>
      <c r="P616" s="496">
        <v>1</v>
      </c>
      <c r="Q616" s="496">
        <v>162</v>
      </c>
      <c r="R616" s="510"/>
      <c r="S616" s="497">
        <v>162</v>
      </c>
    </row>
    <row r="617" spans="1:19" ht="14.4" customHeight="1" x14ac:dyDescent="0.3">
      <c r="A617" s="491" t="s">
        <v>1555</v>
      </c>
      <c r="B617" s="492" t="s">
        <v>1556</v>
      </c>
      <c r="C617" s="492" t="s">
        <v>473</v>
      </c>
      <c r="D617" s="492" t="s">
        <v>598</v>
      </c>
      <c r="E617" s="492" t="s">
        <v>1569</v>
      </c>
      <c r="F617" s="492" t="s">
        <v>1631</v>
      </c>
      <c r="G617" s="492" t="s">
        <v>1632</v>
      </c>
      <c r="H617" s="496">
        <v>1</v>
      </c>
      <c r="I617" s="496">
        <v>1050</v>
      </c>
      <c r="J617" s="492"/>
      <c r="K617" s="492">
        <v>1050</v>
      </c>
      <c r="L617" s="496"/>
      <c r="M617" s="496"/>
      <c r="N617" s="492"/>
      <c r="O617" s="492"/>
      <c r="P617" s="496"/>
      <c r="Q617" s="496"/>
      <c r="R617" s="510"/>
      <c r="S617" s="497"/>
    </row>
    <row r="618" spans="1:19" ht="14.4" customHeight="1" x14ac:dyDescent="0.3">
      <c r="A618" s="491" t="s">
        <v>1555</v>
      </c>
      <c r="B618" s="492" t="s">
        <v>1556</v>
      </c>
      <c r="C618" s="492" t="s">
        <v>473</v>
      </c>
      <c r="D618" s="492" t="s">
        <v>598</v>
      </c>
      <c r="E618" s="492" t="s">
        <v>1569</v>
      </c>
      <c r="F618" s="492" t="s">
        <v>1713</v>
      </c>
      <c r="G618" s="492" t="s">
        <v>1714</v>
      </c>
      <c r="H618" s="496"/>
      <c r="I618" s="496"/>
      <c r="J618" s="492"/>
      <c r="K618" s="492"/>
      <c r="L618" s="496"/>
      <c r="M618" s="496"/>
      <c r="N618" s="492"/>
      <c r="O618" s="492"/>
      <c r="P618" s="496">
        <v>1</v>
      </c>
      <c r="Q618" s="496">
        <v>892</v>
      </c>
      <c r="R618" s="510"/>
      <c r="S618" s="497">
        <v>892</v>
      </c>
    </row>
    <row r="619" spans="1:19" ht="14.4" customHeight="1" x14ac:dyDescent="0.3">
      <c r="A619" s="491" t="s">
        <v>1555</v>
      </c>
      <c r="B619" s="492" t="s">
        <v>1556</v>
      </c>
      <c r="C619" s="492" t="s">
        <v>473</v>
      </c>
      <c r="D619" s="492" t="s">
        <v>600</v>
      </c>
      <c r="E619" s="492" t="s">
        <v>1557</v>
      </c>
      <c r="F619" s="492" t="s">
        <v>1560</v>
      </c>
      <c r="G619" s="492" t="s">
        <v>1561</v>
      </c>
      <c r="H619" s="496"/>
      <c r="I619" s="496"/>
      <c r="J619" s="492"/>
      <c r="K619" s="492"/>
      <c r="L619" s="496">
        <v>0.1</v>
      </c>
      <c r="M619" s="496">
        <v>15.1</v>
      </c>
      <c r="N619" s="492">
        <v>1</v>
      </c>
      <c r="O619" s="492">
        <v>151</v>
      </c>
      <c r="P619" s="496"/>
      <c r="Q619" s="496"/>
      <c r="R619" s="510"/>
      <c r="S619" s="497"/>
    </row>
    <row r="620" spans="1:19" ht="14.4" customHeight="1" x14ac:dyDescent="0.3">
      <c r="A620" s="491" t="s">
        <v>1555</v>
      </c>
      <c r="B620" s="492" t="s">
        <v>1556</v>
      </c>
      <c r="C620" s="492" t="s">
        <v>473</v>
      </c>
      <c r="D620" s="492" t="s">
        <v>600</v>
      </c>
      <c r="E620" s="492" t="s">
        <v>1557</v>
      </c>
      <c r="F620" s="492" t="s">
        <v>1562</v>
      </c>
      <c r="G620" s="492" t="s">
        <v>1563</v>
      </c>
      <c r="H620" s="496"/>
      <c r="I620" s="496"/>
      <c r="J620" s="492"/>
      <c r="K620" s="492"/>
      <c r="L620" s="496">
        <v>0.2</v>
      </c>
      <c r="M620" s="496">
        <v>50.71</v>
      </c>
      <c r="N620" s="492">
        <v>1</v>
      </c>
      <c r="O620" s="492">
        <v>253.54999999999998</v>
      </c>
      <c r="P620" s="496"/>
      <c r="Q620" s="496"/>
      <c r="R620" s="510"/>
      <c r="S620" s="497"/>
    </row>
    <row r="621" spans="1:19" ht="14.4" customHeight="1" x14ac:dyDescent="0.3">
      <c r="A621" s="491" t="s">
        <v>1555</v>
      </c>
      <c r="B621" s="492" t="s">
        <v>1556</v>
      </c>
      <c r="C621" s="492" t="s">
        <v>473</v>
      </c>
      <c r="D621" s="492" t="s">
        <v>600</v>
      </c>
      <c r="E621" s="492" t="s">
        <v>1569</v>
      </c>
      <c r="F621" s="492" t="s">
        <v>1596</v>
      </c>
      <c r="G621" s="492" t="s">
        <v>1597</v>
      </c>
      <c r="H621" s="496"/>
      <c r="I621" s="496"/>
      <c r="J621" s="492"/>
      <c r="K621" s="492"/>
      <c r="L621" s="496"/>
      <c r="M621" s="496"/>
      <c r="N621" s="492"/>
      <c r="O621" s="492"/>
      <c r="P621" s="496">
        <v>2</v>
      </c>
      <c r="Q621" s="496">
        <v>1358</v>
      </c>
      <c r="R621" s="510"/>
      <c r="S621" s="497">
        <v>679</v>
      </c>
    </row>
    <row r="622" spans="1:19" ht="14.4" customHeight="1" x14ac:dyDescent="0.3">
      <c r="A622" s="491" t="s">
        <v>1555</v>
      </c>
      <c r="B622" s="492" t="s">
        <v>1556</v>
      </c>
      <c r="C622" s="492" t="s">
        <v>473</v>
      </c>
      <c r="D622" s="492" t="s">
        <v>600</v>
      </c>
      <c r="E622" s="492" t="s">
        <v>1569</v>
      </c>
      <c r="F622" s="492" t="s">
        <v>1598</v>
      </c>
      <c r="G622" s="492" t="s">
        <v>1599</v>
      </c>
      <c r="H622" s="496"/>
      <c r="I622" s="496"/>
      <c r="J622" s="492"/>
      <c r="K622" s="492"/>
      <c r="L622" s="496">
        <v>3</v>
      </c>
      <c r="M622" s="496">
        <v>3093</v>
      </c>
      <c r="N622" s="492">
        <v>1</v>
      </c>
      <c r="O622" s="492">
        <v>1031</v>
      </c>
      <c r="P622" s="496"/>
      <c r="Q622" s="496"/>
      <c r="R622" s="510"/>
      <c r="S622" s="497"/>
    </row>
    <row r="623" spans="1:19" ht="14.4" customHeight="1" x14ac:dyDescent="0.3">
      <c r="A623" s="491" t="s">
        <v>1555</v>
      </c>
      <c r="B623" s="492" t="s">
        <v>1556</v>
      </c>
      <c r="C623" s="492" t="s">
        <v>473</v>
      </c>
      <c r="D623" s="492" t="s">
        <v>600</v>
      </c>
      <c r="E623" s="492" t="s">
        <v>1569</v>
      </c>
      <c r="F623" s="492" t="s">
        <v>1690</v>
      </c>
      <c r="G623" s="492" t="s">
        <v>1691</v>
      </c>
      <c r="H623" s="496"/>
      <c r="I623" s="496"/>
      <c r="J623" s="492"/>
      <c r="K623" s="492"/>
      <c r="L623" s="496">
        <v>1</v>
      </c>
      <c r="M623" s="496">
        <v>1677</v>
      </c>
      <c r="N623" s="492">
        <v>1</v>
      </c>
      <c r="O623" s="492">
        <v>1677</v>
      </c>
      <c r="P623" s="496"/>
      <c r="Q623" s="496"/>
      <c r="R623" s="510"/>
      <c r="S623" s="497"/>
    </row>
    <row r="624" spans="1:19" ht="14.4" customHeight="1" x14ac:dyDescent="0.3">
      <c r="A624" s="491" t="s">
        <v>1555</v>
      </c>
      <c r="B624" s="492" t="s">
        <v>1556</v>
      </c>
      <c r="C624" s="492" t="s">
        <v>473</v>
      </c>
      <c r="D624" s="492" t="s">
        <v>600</v>
      </c>
      <c r="E624" s="492" t="s">
        <v>1569</v>
      </c>
      <c r="F624" s="492" t="s">
        <v>1692</v>
      </c>
      <c r="G624" s="492" t="s">
        <v>1693</v>
      </c>
      <c r="H624" s="496"/>
      <c r="I624" s="496"/>
      <c r="J624" s="492"/>
      <c r="K624" s="492"/>
      <c r="L624" s="496">
        <v>1</v>
      </c>
      <c r="M624" s="496">
        <v>1393</v>
      </c>
      <c r="N624" s="492">
        <v>1</v>
      </c>
      <c r="O624" s="492">
        <v>1393</v>
      </c>
      <c r="P624" s="496"/>
      <c r="Q624" s="496"/>
      <c r="R624" s="510"/>
      <c r="S624" s="497"/>
    </row>
    <row r="625" spans="1:19" ht="14.4" customHeight="1" x14ac:dyDescent="0.3">
      <c r="A625" s="491" t="s">
        <v>1555</v>
      </c>
      <c r="B625" s="492" t="s">
        <v>1556</v>
      </c>
      <c r="C625" s="492" t="s">
        <v>473</v>
      </c>
      <c r="D625" s="492" t="s">
        <v>600</v>
      </c>
      <c r="E625" s="492" t="s">
        <v>1569</v>
      </c>
      <c r="F625" s="492" t="s">
        <v>1610</v>
      </c>
      <c r="G625" s="492" t="s">
        <v>1611</v>
      </c>
      <c r="H625" s="496"/>
      <c r="I625" s="496"/>
      <c r="J625" s="492"/>
      <c r="K625" s="492"/>
      <c r="L625" s="496">
        <v>2</v>
      </c>
      <c r="M625" s="496">
        <v>172</v>
      </c>
      <c r="N625" s="492">
        <v>1</v>
      </c>
      <c r="O625" s="492">
        <v>86</v>
      </c>
      <c r="P625" s="496">
        <v>5</v>
      </c>
      <c r="Q625" s="496">
        <v>430</v>
      </c>
      <c r="R625" s="510">
        <v>2.5</v>
      </c>
      <c r="S625" s="497">
        <v>86</v>
      </c>
    </row>
    <row r="626" spans="1:19" ht="14.4" customHeight="1" x14ac:dyDescent="0.3">
      <c r="A626" s="491" t="s">
        <v>1555</v>
      </c>
      <c r="B626" s="492" t="s">
        <v>1556</v>
      </c>
      <c r="C626" s="492" t="s">
        <v>473</v>
      </c>
      <c r="D626" s="492" t="s">
        <v>600</v>
      </c>
      <c r="E626" s="492" t="s">
        <v>1569</v>
      </c>
      <c r="F626" s="492" t="s">
        <v>1612</v>
      </c>
      <c r="G626" s="492" t="s">
        <v>1613</v>
      </c>
      <c r="H626" s="496"/>
      <c r="I626" s="496"/>
      <c r="J626" s="492"/>
      <c r="K626" s="492"/>
      <c r="L626" s="496"/>
      <c r="M626" s="496"/>
      <c r="N626" s="492"/>
      <c r="O626" s="492"/>
      <c r="P626" s="496">
        <v>1</v>
      </c>
      <c r="Q626" s="496">
        <v>32</v>
      </c>
      <c r="R626" s="510"/>
      <c r="S626" s="497">
        <v>32</v>
      </c>
    </row>
    <row r="627" spans="1:19" ht="14.4" customHeight="1" x14ac:dyDescent="0.3">
      <c r="A627" s="491" t="s">
        <v>1555</v>
      </c>
      <c r="B627" s="492" t="s">
        <v>1556</v>
      </c>
      <c r="C627" s="492" t="s">
        <v>473</v>
      </c>
      <c r="D627" s="492" t="s">
        <v>600</v>
      </c>
      <c r="E627" s="492" t="s">
        <v>1569</v>
      </c>
      <c r="F627" s="492" t="s">
        <v>1622</v>
      </c>
      <c r="G627" s="492" t="s">
        <v>1593</v>
      </c>
      <c r="H627" s="496"/>
      <c r="I627" s="496"/>
      <c r="J627" s="492"/>
      <c r="K627" s="492"/>
      <c r="L627" s="496">
        <v>1</v>
      </c>
      <c r="M627" s="496">
        <v>688</v>
      </c>
      <c r="N627" s="492">
        <v>1</v>
      </c>
      <c r="O627" s="492">
        <v>688</v>
      </c>
      <c r="P627" s="496"/>
      <c r="Q627" s="496"/>
      <c r="R627" s="510"/>
      <c r="S627" s="497"/>
    </row>
    <row r="628" spans="1:19" ht="14.4" customHeight="1" x14ac:dyDescent="0.3">
      <c r="A628" s="491" t="s">
        <v>1555</v>
      </c>
      <c r="B628" s="492" t="s">
        <v>1556</v>
      </c>
      <c r="C628" s="492" t="s">
        <v>473</v>
      </c>
      <c r="D628" s="492" t="s">
        <v>600</v>
      </c>
      <c r="E628" s="492" t="s">
        <v>1569</v>
      </c>
      <c r="F628" s="492" t="s">
        <v>1633</v>
      </c>
      <c r="G628" s="492" t="s">
        <v>1634</v>
      </c>
      <c r="H628" s="496"/>
      <c r="I628" s="496"/>
      <c r="J628" s="492"/>
      <c r="K628" s="492"/>
      <c r="L628" s="496"/>
      <c r="M628" s="496"/>
      <c r="N628" s="492"/>
      <c r="O628" s="492"/>
      <c r="P628" s="496">
        <v>1</v>
      </c>
      <c r="Q628" s="496">
        <v>123</v>
      </c>
      <c r="R628" s="510"/>
      <c r="S628" s="497">
        <v>123</v>
      </c>
    </row>
    <row r="629" spans="1:19" ht="14.4" customHeight="1" x14ac:dyDescent="0.3">
      <c r="A629" s="491" t="s">
        <v>1555</v>
      </c>
      <c r="B629" s="492" t="s">
        <v>1556</v>
      </c>
      <c r="C629" s="492" t="s">
        <v>473</v>
      </c>
      <c r="D629" s="492" t="s">
        <v>600</v>
      </c>
      <c r="E629" s="492" t="s">
        <v>1569</v>
      </c>
      <c r="F629" s="492" t="s">
        <v>1637</v>
      </c>
      <c r="G629" s="492" t="s">
        <v>1638</v>
      </c>
      <c r="H629" s="496"/>
      <c r="I629" s="496"/>
      <c r="J629" s="492"/>
      <c r="K629" s="492"/>
      <c r="L629" s="496">
        <v>1</v>
      </c>
      <c r="M629" s="496">
        <v>716</v>
      </c>
      <c r="N629" s="492">
        <v>1</v>
      </c>
      <c r="O629" s="492">
        <v>716</v>
      </c>
      <c r="P629" s="496"/>
      <c r="Q629" s="496"/>
      <c r="R629" s="510"/>
      <c r="S629" s="497"/>
    </row>
    <row r="630" spans="1:19" ht="14.4" customHeight="1" x14ac:dyDescent="0.3">
      <c r="A630" s="491" t="s">
        <v>1555</v>
      </c>
      <c r="B630" s="492" t="s">
        <v>1556</v>
      </c>
      <c r="C630" s="492" t="s">
        <v>473</v>
      </c>
      <c r="D630" s="492" t="s">
        <v>600</v>
      </c>
      <c r="E630" s="492" t="s">
        <v>1569</v>
      </c>
      <c r="F630" s="492" t="s">
        <v>1649</v>
      </c>
      <c r="G630" s="492" t="s">
        <v>1650</v>
      </c>
      <c r="H630" s="496"/>
      <c r="I630" s="496"/>
      <c r="J630" s="492"/>
      <c r="K630" s="492"/>
      <c r="L630" s="496">
        <v>1</v>
      </c>
      <c r="M630" s="496">
        <v>636</v>
      </c>
      <c r="N630" s="492">
        <v>1</v>
      </c>
      <c r="O630" s="492">
        <v>636</v>
      </c>
      <c r="P630" s="496"/>
      <c r="Q630" s="496"/>
      <c r="R630" s="510"/>
      <c r="S630" s="497"/>
    </row>
    <row r="631" spans="1:19" ht="14.4" customHeight="1" x14ac:dyDescent="0.3">
      <c r="A631" s="491" t="s">
        <v>1555</v>
      </c>
      <c r="B631" s="492" t="s">
        <v>1556</v>
      </c>
      <c r="C631" s="492" t="s">
        <v>473</v>
      </c>
      <c r="D631" s="492" t="s">
        <v>600</v>
      </c>
      <c r="E631" s="492" t="s">
        <v>1569</v>
      </c>
      <c r="F631" s="492" t="s">
        <v>1655</v>
      </c>
      <c r="G631" s="492" t="s">
        <v>1656</v>
      </c>
      <c r="H631" s="496"/>
      <c r="I631" s="496"/>
      <c r="J631" s="492"/>
      <c r="K631" s="492"/>
      <c r="L631" s="496">
        <v>1</v>
      </c>
      <c r="M631" s="496">
        <v>247</v>
      </c>
      <c r="N631" s="492">
        <v>1</v>
      </c>
      <c r="O631" s="492">
        <v>247</v>
      </c>
      <c r="P631" s="496"/>
      <c r="Q631" s="496"/>
      <c r="R631" s="510"/>
      <c r="S631" s="497"/>
    </row>
    <row r="632" spans="1:19" ht="14.4" customHeight="1" x14ac:dyDescent="0.3">
      <c r="A632" s="491" t="s">
        <v>1555</v>
      </c>
      <c r="B632" s="492" t="s">
        <v>1556</v>
      </c>
      <c r="C632" s="492" t="s">
        <v>473</v>
      </c>
      <c r="D632" s="492" t="s">
        <v>600</v>
      </c>
      <c r="E632" s="492" t="s">
        <v>1569</v>
      </c>
      <c r="F632" s="492" t="s">
        <v>1711</v>
      </c>
      <c r="G632" s="492" t="s">
        <v>1712</v>
      </c>
      <c r="H632" s="496"/>
      <c r="I632" s="496"/>
      <c r="J632" s="492"/>
      <c r="K632" s="492"/>
      <c r="L632" s="496">
        <v>6</v>
      </c>
      <c r="M632" s="496">
        <v>6006</v>
      </c>
      <c r="N632" s="492">
        <v>1</v>
      </c>
      <c r="O632" s="492">
        <v>1001</v>
      </c>
      <c r="P632" s="496"/>
      <c r="Q632" s="496"/>
      <c r="R632" s="510"/>
      <c r="S632" s="497"/>
    </row>
    <row r="633" spans="1:19" ht="14.4" customHeight="1" x14ac:dyDescent="0.3">
      <c r="A633" s="491" t="s">
        <v>1555</v>
      </c>
      <c r="B633" s="492" t="s">
        <v>1556</v>
      </c>
      <c r="C633" s="492" t="s">
        <v>473</v>
      </c>
      <c r="D633" s="492" t="s">
        <v>600</v>
      </c>
      <c r="E633" s="492" t="s">
        <v>1569</v>
      </c>
      <c r="F633" s="492" t="s">
        <v>1661</v>
      </c>
      <c r="G633" s="492" t="s">
        <v>1662</v>
      </c>
      <c r="H633" s="496"/>
      <c r="I633" s="496"/>
      <c r="J633" s="492"/>
      <c r="K633" s="492"/>
      <c r="L633" s="496"/>
      <c r="M633" s="496"/>
      <c r="N633" s="492"/>
      <c r="O633" s="492"/>
      <c r="P633" s="496">
        <v>1</v>
      </c>
      <c r="Q633" s="496">
        <v>1034</v>
      </c>
      <c r="R633" s="510"/>
      <c r="S633" s="497">
        <v>1034</v>
      </c>
    </row>
    <row r="634" spans="1:19" ht="14.4" customHeight="1" x14ac:dyDescent="0.3">
      <c r="A634" s="491" t="s">
        <v>1555</v>
      </c>
      <c r="B634" s="492" t="s">
        <v>1556</v>
      </c>
      <c r="C634" s="492" t="s">
        <v>473</v>
      </c>
      <c r="D634" s="492" t="s">
        <v>1553</v>
      </c>
      <c r="E634" s="492" t="s">
        <v>1569</v>
      </c>
      <c r="F634" s="492" t="s">
        <v>1592</v>
      </c>
      <c r="G634" s="492" t="s">
        <v>1593</v>
      </c>
      <c r="H634" s="496"/>
      <c r="I634" s="496"/>
      <c r="J634" s="492"/>
      <c r="K634" s="492"/>
      <c r="L634" s="496"/>
      <c r="M634" s="496"/>
      <c r="N634" s="492"/>
      <c r="O634" s="492"/>
      <c r="P634" s="496">
        <v>1</v>
      </c>
      <c r="Q634" s="496">
        <v>541</v>
      </c>
      <c r="R634" s="510"/>
      <c r="S634" s="497">
        <v>541</v>
      </c>
    </row>
    <row r="635" spans="1:19" ht="14.4" customHeight="1" x14ac:dyDescent="0.3">
      <c r="A635" s="491" t="s">
        <v>1555</v>
      </c>
      <c r="B635" s="492" t="s">
        <v>1556</v>
      </c>
      <c r="C635" s="492" t="s">
        <v>473</v>
      </c>
      <c r="D635" s="492" t="s">
        <v>1553</v>
      </c>
      <c r="E635" s="492" t="s">
        <v>1569</v>
      </c>
      <c r="F635" s="492" t="s">
        <v>1598</v>
      </c>
      <c r="G635" s="492" t="s">
        <v>1599</v>
      </c>
      <c r="H635" s="496"/>
      <c r="I635" s="496"/>
      <c r="J635" s="492"/>
      <c r="K635" s="492"/>
      <c r="L635" s="496">
        <v>1</v>
      </c>
      <c r="M635" s="496">
        <v>1031</v>
      </c>
      <c r="N635" s="492">
        <v>1</v>
      </c>
      <c r="O635" s="492">
        <v>1031</v>
      </c>
      <c r="P635" s="496">
        <v>1</v>
      </c>
      <c r="Q635" s="496">
        <v>1032</v>
      </c>
      <c r="R635" s="510">
        <v>1.0009699321047527</v>
      </c>
      <c r="S635" s="497">
        <v>1032</v>
      </c>
    </row>
    <row r="636" spans="1:19" ht="14.4" customHeight="1" x14ac:dyDescent="0.3">
      <c r="A636" s="491" t="s">
        <v>1555</v>
      </c>
      <c r="B636" s="492" t="s">
        <v>1556</v>
      </c>
      <c r="C636" s="492" t="s">
        <v>473</v>
      </c>
      <c r="D636" s="492" t="s">
        <v>1553</v>
      </c>
      <c r="E636" s="492" t="s">
        <v>1569</v>
      </c>
      <c r="F636" s="492" t="s">
        <v>1713</v>
      </c>
      <c r="G636" s="492" t="s">
        <v>1714</v>
      </c>
      <c r="H636" s="496"/>
      <c r="I636" s="496"/>
      <c r="J636" s="492"/>
      <c r="K636" s="492"/>
      <c r="L636" s="496">
        <v>1</v>
      </c>
      <c r="M636" s="496">
        <v>891</v>
      </c>
      <c r="N636" s="492">
        <v>1</v>
      </c>
      <c r="O636" s="492">
        <v>891</v>
      </c>
      <c r="P636" s="496"/>
      <c r="Q636" s="496"/>
      <c r="R636" s="510"/>
      <c r="S636" s="497"/>
    </row>
    <row r="637" spans="1:19" ht="14.4" customHeight="1" x14ac:dyDescent="0.3">
      <c r="A637" s="491" t="s">
        <v>1555</v>
      </c>
      <c r="B637" s="492" t="s">
        <v>1556</v>
      </c>
      <c r="C637" s="492" t="s">
        <v>473</v>
      </c>
      <c r="D637" s="492" t="s">
        <v>1553</v>
      </c>
      <c r="E637" s="492" t="s">
        <v>1569</v>
      </c>
      <c r="F637" s="492" t="s">
        <v>1661</v>
      </c>
      <c r="G637" s="492" t="s">
        <v>1662</v>
      </c>
      <c r="H637" s="496"/>
      <c r="I637" s="496"/>
      <c r="J637" s="492"/>
      <c r="K637" s="492"/>
      <c r="L637" s="496">
        <v>1</v>
      </c>
      <c r="M637" s="496">
        <v>1033</v>
      </c>
      <c r="N637" s="492">
        <v>1</v>
      </c>
      <c r="O637" s="492">
        <v>1033</v>
      </c>
      <c r="P637" s="496"/>
      <c r="Q637" s="496"/>
      <c r="R637" s="510"/>
      <c r="S637" s="497"/>
    </row>
    <row r="638" spans="1:19" ht="14.4" customHeight="1" x14ac:dyDescent="0.3">
      <c r="A638" s="491" t="s">
        <v>1555</v>
      </c>
      <c r="B638" s="492" t="s">
        <v>1556</v>
      </c>
      <c r="C638" s="492" t="s">
        <v>473</v>
      </c>
      <c r="D638" s="492" t="s">
        <v>602</v>
      </c>
      <c r="E638" s="492" t="s">
        <v>1569</v>
      </c>
      <c r="F638" s="492" t="s">
        <v>1594</v>
      </c>
      <c r="G638" s="492" t="s">
        <v>1595</v>
      </c>
      <c r="H638" s="496">
        <v>4</v>
      </c>
      <c r="I638" s="496">
        <v>1944</v>
      </c>
      <c r="J638" s="492">
        <v>3.8879999999999999</v>
      </c>
      <c r="K638" s="492">
        <v>486</v>
      </c>
      <c r="L638" s="496">
        <v>1</v>
      </c>
      <c r="M638" s="496">
        <v>500</v>
      </c>
      <c r="N638" s="492">
        <v>1</v>
      </c>
      <c r="O638" s="492">
        <v>500</v>
      </c>
      <c r="P638" s="496"/>
      <c r="Q638" s="496"/>
      <c r="R638" s="510"/>
      <c r="S638" s="497"/>
    </row>
    <row r="639" spans="1:19" ht="14.4" customHeight="1" x14ac:dyDescent="0.3">
      <c r="A639" s="491" t="s">
        <v>1555</v>
      </c>
      <c r="B639" s="492" t="s">
        <v>1556</v>
      </c>
      <c r="C639" s="492" t="s">
        <v>473</v>
      </c>
      <c r="D639" s="492" t="s">
        <v>602</v>
      </c>
      <c r="E639" s="492" t="s">
        <v>1569</v>
      </c>
      <c r="F639" s="492" t="s">
        <v>1598</v>
      </c>
      <c r="G639" s="492" t="s">
        <v>1599</v>
      </c>
      <c r="H639" s="496">
        <v>4</v>
      </c>
      <c r="I639" s="496">
        <v>4048</v>
      </c>
      <c r="J639" s="492">
        <v>3.9262851600387974</v>
      </c>
      <c r="K639" s="492">
        <v>1012</v>
      </c>
      <c r="L639" s="496">
        <v>1</v>
      </c>
      <c r="M639" s="496">
        <v>1031</v>
      </c>
      <c r="N639" s="492">
        <v>1</v>
      </c>
      <c r="O639" s="492">
        <v>1031</v>
      </c>
      <c r="P639" s="496"/>
      <c r="Q639" s="496"/>
      <c r="R639" s="510"/>
      <c r="S639" s="497"/>
    </row>
    <row r="640" spans="1:19" ht="14.4" customHeight="1" x14ac:dyDescent="0.3">
      <c r="A640" s="491" t="s">
        <v>1555</v>
      </c>
      <c r="B640" s="492" t="s">
        <v>1556</v>
      </c>
      <c r="C640" s="492" t="s">
        <v>473</v>
      </c>
      <c r="D640" s="492" t="s">
        <v>602</v>
      </c>
      <c r="E640" s="492" t="s">
        <v>1569</v>
      </c>
      <c r="F640" s="492" t="s">
        <v>1686</v>
      </c>
      <c r="G640" s="492" t="s">
        <v>1687</v>
      </c>
      <c r="H640" s="496">
        <v>2</v>
      </c>
      <c r="I640" s="496">
        <v>1892</v>
      </c>
      <c r="J640" s="492"/>
      <c r="K640" s="492">
        <v>946</v>
      </c>
      <c r="L640" s="496"/>
      <c r="M640" s="496"/>
      <c r="N640" s="492"/>
      <c r="O640" s="492"/>
      <c r="P640" s="496"/>
      <c r="Q640" s="496"/>
      <c r="R640" s="510"/>
      <c r="S640" s="497"/>
    </row>
    <row r="641" spans="1:19" ht="14.4" customHeight="1" x14ac:dyDescent="0.3">
      <c r="A641" s="491" t="s">
        <v>1555</v>
      </c>
      <c r="B641" s="492" t="s">
        <v>1556</v>
      </c>
      <c r="C641" s="492" t="s">
        <v>473</v>
      </c>
      <c r="D641" s="492" t="s">
        <v>602</v>
      </c>
      <c r="E641" s="492" t="s">
        <v>1569</v>
      </c>
      <c r="F641" s="492" t="s">
        <v>1690</v>
      </c>
      <c r="G641" s="492" t="s">
        <v>1691</v>
      </c>
      <c r="H641" s="496"/>
      <c r="I641" s="496"/>
      <c r="J641" s="492"/>
      <c r="K641" s="492"/>
      <c r="L641" s="496">
        <v>1</v>
      </c>
      <c r="M641" s="496">
        <v>1677</v>
      </c>
      <c r="N641" s="492">
        <v>1</v>
      </c>
      <c r="O641" s="492">
        <v>1677</v>
      </c>
      <c r="P641" s="496"/>
      <c r="Q641" s="496"/>
      <c r="R641" s="510"/>
      <c r="S641" s="497"/>
    </row>
    <row r="642" spans="1:19" ht="14.4" customHeight="1" x14ac:dyDescent="0.3">
      <c r="A642" s="491" t="s">
        <v>1555</v>
      </c>
      <c r="B642" s="492" t="s">
        <v>1556</v>
      </c>
      <c r="C642" s="492" t="s">
        <v>473</v>
      </c>
      <c r="D642" s="492" t="s">
        <v>602</v>
      </c>
      <c r="E642" s="492" t="s">
        <v>1569</v>
      </c>
      <c r="F642" s="492" t="s">
        <v>1692</v>
      </c>
      <c r="G642" s="492" t="s">
        <v>1693</v>
      </c>
      <c r="H642" s="496">
        <v>1</v>
      </c>
      <c r="I642" s="496">
        <v>1340</v>
      </c>
      <c r="J642" s="492"/>
      <c r="K642" s="492">
        <v>1340</v>
      </c>
      <c r="L642" s="496"/>
      <c r="M642" s="496"/>
      <c r="N642" s="492"/>
      <c r="O642" s="492"/>
      <c r="P642" s="496"/>
      <c r="Q642" s="496"/>
      <c r="R642" s="510"/>
      <c r="S642" s="497"/>
    </row>
    <row r="643" spans="1:19" ht="14.4" customHeight="1" x14ac:dyDescent="0.3">
      <c r="A643" s="491" t="s">
        <v>1555</v>
      </c>
      <c r="B643" s="492" t="s">
        <v>1556</v>
      </c>
      <c r="C643" s="492" t="s">
        <v>473</v>
      </c>
      <c r="D643" s="492" t="s">
        <v>602</v>
      </c>
      <c r="E643" s="492" t="s">
        <v>1569</v>
      </c>
      <c r="F643" s="492" t="s">
        <v>1606</v>
      </c>
      <c r="G643" s="492" t="s">
        <v>1607</v>
      </c>
      <c r="H643" s="496">
        <v>1</v>
      </c>
      <c r="I643" s="496">
        <v>108</v>
      </c>
      <c r="J643" s="492"/>
      <c r="K643" s="492">
        <v>108</v>
      </c>
      <c r="L643" s="496"/>
      <c r="M643" s="496"/>
      <c r="N643" s="492"/>
      <c r="O643" s="492"/>
      <c r="P643" s="496"/>
      <c r="Q643" s="496"/>
      <c r="R643" s="510"/>
      <c r="S643" s="497"/>
    </row>
    <row r="644" spans="1:19" ht="14.4" customHeight="1" x14ac:dyDescent="0.3">
      <c r="A644" s="491" t="s">
        <v>1555</v>
      </c>
      <c r="B644" s="492" t="s">
        <v>1556</v>
      </c>
      <c r="C644" s="492" t="s">
        <v>473</v>
      </c>
      <c r="D644" s="492" t="s">
        <v>602</v>
      </c>
      <c r="E644" s="492" t="s">
        <v>1569</v>
      </c>
      <c r="F644" s="492" t="s">
        <v>1610</v>
      </c>
      <c r="G644" s="492" t="s">
        <v>1611</v>
      </c>
      <c r="H644" s="496">
        <v>11</v>
      </c>
      <c r="I644" s="496">
        <v>902</v>
      </c>
      <c r="J644" s="492">
        <v>3.4961240310077519</v>
      </c>
      <c r="K644" s="492">
        <v>82</v>
      </c>
      <c r="L644" s="496">
        <v>3</v>
      </c>
      <c r="M644" s="496">
        <v>258</v>
      </c>
      <c r="N644" s="492">
        <v>1</v>
      </c>
      <c r="O644" s="492">
        <v>86</v>
      </c>
      <c r="P644" s="496">
        <v>2</v>
      </c>
      <c r="Q644" s="496">
        <v>172</v>
      </c>
      <c r="R644" s="510">
        <v>0.66666666666666663</v>
      </c>
      <c r="S644" s="497">
        <v>86</v>
      </c>
    </row>
    <row r="645" spans="1:19" ht="14.4" customHeight="1" x14ac:dyDescent="0.3">
      <c r="A645" s="491" t="s">
        <v>1555</v>
      </c>
      <c r="B645" s="492" t="s">
        <v>1556</v>
      </c>
      <c r="C645" s="492" t="s">
        <v>473</v>
      </c>
      <c r="D645" s="492" t="s">
        <v>602</v>
      </c>
      <c r="E645" s="492" t="s">
        <v>1569</v>
      </c>
      <c r="F645" s="492" t="s">
        <v>1623</v>
      </c>
      <c r="G645" s="492" t="s">
        <v>1624</v>
      </c>
      <c r="H645" s="496">
        <v>1</v>
      </c>
      <c r="I645" s="496">
        <v>158</v>
      </c>
      <c r="J645" s="492"/>
      <c r="K645" s="492">
        <v>158</v>
      </c>
      <c r="L645" s="496"/>
      <c r="M645" s="496"/>
      <c r="N645" s="492"/>
      <c r="O645" s="492"/>
      <c r="P645" s="496">
        <v>1</v>
      </c>
      <c r="Q645" s="496">
        <v>162</v>
      </c>
      <c r="R645" s="510"/>
      <c r="S645" s="497">
        <v>162</v>
      </c>
    </row>
    <row r="646" spans="1:19" ht="14.4" customHeight="1" x14ac:dyDescent="0.3">
      <c r="A646" s="491" t="s">
        <v>1555</v>
      </c>
      <c r="B646" s="492" t="s">
        <v>1556</v>
      </c>
      <c r="C646" s="492" t="s">
        <v>473</v>
      </c>
      <c r="D646" s="492" t="s">
        <v>602</v>
      </c>
      <c r="E646" s="492" t="s">
        <v>1569</v>
      </c>
      <c r="F646" s="492" t="s">
        <v>1637</v>
      </c>
      <c r="G646" s="492" t="s">
        <v>1638</v>
      </c>
      <c r="H646" s="496"/>
      <c r="I646" s="496"/>
      <c r="J646" s="492"/>
      <c r="K646" s="492"/>
      <c r="L646" s="496">
        <v>1</v>
      </c>
      <c r="M646" s="496">
        <v>716</v>
      </c>
      <c r="N646" s="492">
        <v>1</v>
      </c>
      <c r="O646" s="492">
        <v>716</v>
      </c>
      <c r="P646" s="496"/>
      <c r="Q646" s="496"/>
      <c r="R646" s="510"/>
      <c r="S646" s="497"/>
    </row>
    <row r="647" spans="1:19" ht="14.4" customHeight="1" x14ac:dyDescent="0.3">
      <c r="A647" s="491" t="s">
        <v>1555</v>
      </c>
      <c r="B647" s="492" t="s">
        <v>1556</v>
      </c>
      <c r="C647" s="492" t="s">
        <v>473</v>
      </c>
      <c r="D647" s="492" t="s">
        <v>602</v>
      </c>
      <c r="E647" s="492" t="s">
        <v>1569</v>
      </c>
      <c r="F647" s="492" t="s">
        <v>1647</v>
      </c>
      <c r="G647" s="492" t="s">
        <v>1648</v>
      </c>
      <c r="H647" s="496">
        <v>1</v>
      </c>
      <c r="I647" s="496">
        <v>356</v>
      </c>
      <c r="J647" s="492"/>
      <c r="K647" s="492">
        <v>356</v>
      </c>
      <c r="L647" s="496"/>
      <c r="M647" s="496"/>
      <c r="N647" s="492"/>
      <c r="O647" s="492"/>
      <c r="P647" s="496"/>
      <c r="Q647" s="496"/>
      <c r="R647" s="510"/>
      <c r="S647" s="497"/>
    </row>
    <row r="648" spans="1:19" ht="14.4" customHeight="1" x14ac:dyDescent="0.3">
      <c r="A648" s="491" t="s">
        <v>1555</v>
      </c>
      <c r="B648" s="492" t="s">
        <v>1556</v>
      </c>
      <c r="C648" s="492" t="s">
        <v>473</v>
      </c>
      <c r="D648" s="492" t="s">
        <v>602</v>
      </c>
      <c r="E648" s="492" t="s">
        <v>1569</v>
      </c>
      <c r="F648" s="492" t="s">
        <v>1649</v>
      </c>
      <c r="G648" s="492" t="s">
        <v>1650</v>
      </c>
      <c r="H648" s="496">
        <v>1</v>
      </c>
      <c r="I648" s="496">
        <v>628</v>
      </c>
      <c r="J648" s="492"/>
      <c r="K648" s="492">
        <v>628</v>
      </c>
      <c r="L648" s="496"/>
      <c r="M648" s="496"/>
      <c r="N648" s="492"/>
      <c r="O648" s="492"/>
      <c r="P648" s="496"/>
      <c r="Q648" s="496"/>
      <c r="R648" s="510"/>
      <c r="S648" s="497"/>
    </row>
    <row r="649" spans="1:19" ht="14.4" customHeight="1" x14ac:dyDescent="0.3">
      <c r="A649" s="491" t="s">
        <v>1555</v>
      </c>
      <c r="B649" s="492" t="s">
        <v>1556</v>
      </c>
      <c r="C649" s="492" t="s">
        <v>473</v>
      </c>
      <c r="D649" s="492" t="s">
        <v>602</v>
      </c>
      <c r="E649" s="492" t="s">
        <v>1569</v>
      </c>
      <c r="F649" s="492" t="s">
        <v>1706</v>
      </c>
      <c r="G649" s="492" t="s">
        <v>1707</v>
      </c>
      <c r="H649" s="496"/>
      <c r="I649" s="496"/>
      <c r="J649" s="492"/>
      <c r="K649" s="492"/>
      <c r="L649" s="496"/>
      <c r="M649" s="496"/>
      <c r="N649" s="492"/>
      <c r="O649" s="492"/>
      <c r="P649" s="496">
        <v>1</v>
      </c>
      <c r="Q649" s="496">
        <v>1670</v>
      </c>
      <c r="R649" s="510"/>
      <c r="S649" s="497">
        <v>1670</v>
      </c>
    </row>
    <row r="650" spans="1:19" ht="14.4" customHeight="1" x14ac:dyDescent="0.3">
      <c r="A650" s="491" t="s">
        <v>1555</v>
      </c>
      <c r="B650" s="492" t="s">
        <v>1556</v>
      </c>
      <c r="C650" s="492" t="s">
        <v>473</v>
      </c>
      <c r="D650" s="492" t="s">
        <v>602</v>
      </c>
      <c r="E650" s="492" t="s">
        <v>1569</v>
      </c>
      <c r="F650" s="492" t="s">
        <v>1655</v>
      </c>
      <c r="G650" s="492" t="s">
        <v>1656</v>
      </c>
      <c r="H650" s="496">
        <v>1</v>
      </c>
      <c r="I650" s="496">
        <v>243</v>
      </c>
      <c r="J650" s="492"/>
      <c r="K650" s="492">
        <v>243</v>
      </c>
      <c r="L650" s="496"/>
      <c r="M650" s="496"/>
      <c r="N650" s="492"/>
      <c r="O650" s="492"/>
      <c r="P650" s="496"/>
      <c r="Q650" s="496"/>
      <c r="R650" s="510"/>
      <c r="S650" s="497"/>
    </row>
    <row r="651" spans="1:19" ht="14.4" customHeight="1" x14ac:dyDescent="0.3">
      <c r="A651" s="491" t="s">
        <v>1555</v>
      </c>
      <c r="B651" s="492" t="s">
        <v>1556</v>
      </c>
      <c r="C651" s="492" t="s">
        <v>473</v>
      </c>
      <c r="D651" s="492" t="s">
        <v>602</v>
      </c>
      <c r="E651" s="492" t="s">
        <v>1569</v>
      </c>
      <c r="F651" s="492" t="s">
        <v>1708</v>
      </c>
      <c r="G651" s="492" t="s">
        <v>1709</v>
      </c>
      <c r="H651" s="496">
        <v>1</v>
      </c>
      <c r="I651" s="496">
        <v>3535</v>
      </c>
      <c r="J651" s="492"/>
      <c r="K651" s="492">
        <v>3535</v>
      </c>
      <c r="L651" s="496"/>
      <c r="M651" s="496"/>
      <c r="N651" s="492"/>
      <c r="O651" s="492"/>
      <c r="P651" s="496">
        <v>2</v>
      </c>
      <c r="Q651" s="496">
        <v>7426</v>
      </c>
      <c r="R651" s="510"/>
      <c r="S651" s="497">
        <v>3713</v>
      </c>
    </row>
    <row r="652" spans="1:19" ht="14.4" customHeight="1" x14ac:dyDescent="0.3">
      <c r="A652" s="491" t="s">
        <v>1555</v>
      </c>
      <c r="B652" s="492" t="s">
        <v>1556</v>
      </c>
      <c r="C652" s="492" t="s">
        <v>473</v>
      </c>
      <c r="D652" s="492" t="s">
        <v>602</v>
      </c>
      <c r="E652" s="492" t="s">
        <v>1569</v>
      </c>
      <c r="F652" s="492" t="s">
        <v>1657</v>
      </c>
      <c r="G652" s="492" t="s">
        <v>1658</v>
      </c>
      <c r="H652" s="496">
        <v>1</v>
      </c>
      <c r="I652" s="496">
        <v>1667</v>
      </c>
      <c r="J652" s="492"/>
      <c r="K652" s="492">
        <v>1667</v>
      </c>
      <c r="L652" s="496"/>
      <c r="M652" s="496"/>
      <c r="N652" s="492"/>
      <c r="O652" s="492"/>
      <c r="P652" s="496"/>
      <c r="Q652" s="496"/>
      <c r="R652" s="510"/>
      <c r="S652" s="497"/>
    </row>
    <row r="653" spans="1:19" ht="14.4" customHeight="1" x14ac:dyDescent="0.3">
      <c r="A653" s="491" t="s">
        <v>1555</v>
      </c>
      <c r="B653" s="492" t="s">
        <v>1556</v>
      </c>
      <c r="C653" s="492" t="s">
        <v>473</v>
      </c>
      <c r="D653" s="492" t="s">
        <v>602</v>
      </c>
      <c r="E653" s="492" t="s">
        <v>1569</v>
      </c>
      <c r="F653" s="492" t="s">
        <v>1659</v>
      </c>
      <c r="G653" s="492" t="s">
        <v>1660</v>
      </c>
      <c r="H653" s="496"/>
      <c r="I653" s="496"/>
      <c r="J653" s="492"/>
      <c r="K653" s="492"/>
      <c r="L653" s="496"/>
      <c r="M653" s="496"/>
      <c r="N653" s="492"/>
      <c r="O653" s="492"/>
      <c r="P653" s="496">
        <v>2</v>
      </c>
      <c r="Q653" s="496">
        <v>662</v>
      </c>
      <c r="R653" s="510"/>
      <c r="S653" s="497">
        <v>331</v>
      </c>
    </row>
    <row r="654" spans="1:19" ht="14.4" customHeight="1" x14ac:dyDescent="0.3">
      <c r="A654" s="491" t="s">
        <v>1555</v>
      </c>
      <c r="B654" s="492" t="s">
        <v>1556</v>
      </c>
      <c r="C654" s="492" t="s">
        <v>473</v>
      </c>
      <c r="D654" s="492" t="s">
        <v>602</v>
      </c>
      <c r="E654" s="492" t="s">
        <v>1569</v>
      </c>
      <c r="F654" s="492" t="s">
        <v>1663</v>
      </c>
      <c r="G654" s="492" t="s">
        <v>1664</v>
      </c>
      <c r="H654" s="496">
        <v>3</v>
      </c>
      <c r="I654" s="496">
        <v>2445</v>
      </c>
      <c r="J654" s="492"/>
      <c r="K654" s="492">
        <v>815</v>
      </c>
      <c r="L654" s="496"/>
      <c r="M654" s="496"/>
      <c r="N654" s="492"/>
      <c r="O654" s="492"/>
      <c r="P654" s="496">
        <v>1</v>
      </c>
      <c r="Q654" s="496">
        <v>840</v>
      </c>
      <c r="R654" s="510"/>
      <c r="S654" s="497">
        <v>840</v>
      </c>
    </row>
    <row r="655" spans="1:19" ht="14.4" customHeight="1" x14ac:dyDescent="0.3">
      <c r="A655" s="491" t="s">
        <v>1555</v>
      </c>
      <c r="B655" s="492" t="s">
        <v>1556</v>
      </c>
      <c r="C655" s="492" t="s">
        <v>473</v>
      </c>
      <c r="D655" s="492" t="s">
        <v>602</v>
      </c>
      <c r="E655" s="492" t="s">
        <v>1569</v>
      </c>
      <c r="F655" s="492" t="s">
        <v>1723</v>
      </c>
      <c r="G655" s="492" t="s">
        <v>1724</v>
      </c>
      <c r="H655" s="496">
        <v>3</v>
      </c>
      <c r="I655" s="496">
        <v>6411</v>
      </c>
      <c r="J655" s="492">
        <v>2.887837837837838</v>
      </c>
      <c r="K655" s="492">
        <v>2137</v>
      </c>
      <c r="L655" s="496">
        <v>1</v>
      </c>
      <c r="M655" s="496">
        <v>2220</v>
      </c>
      <c r="N655" s="492">
        <v>1</v>
      </c>
      <c r="O655" s="492">
        <v>2220</v>
      </c>
      <c r="P655" s="496">
        <v>0</v>
      </c>
      <c r="Q655" s="496">
        <v>0</v>
      </c>
      <c r="R655" s="510">
        <v>0</v>
      </c>
      <c r="S655" s="497"/>
    </row>
    <row r="656" spans="1:19" ht="14.4" customHeight="1" x14ac:dyDescent="0.3">
      <c r="A656" s="491" t="s">
        <v>1555</v>
      </c>
      <c r="B656" s="492" t="s">
        <v>1556</v>
      </c>
      <c r="C656" s="492" t="s">
        <v>473</v>
      </c>
      <c r="D656" s="492" t="s">
        <v>603</v>
      </c>
      <c r="E656" s="492" t="s">
        <v>1727</v>
      </c>
      <c r="F656" s="492" t="s">
        <v>1728</v>
      </c>
      <c r="G656" s="492" t="s">
        <v>1729</v>
      </c>
      <c r="H656" s="496"/>
      <c r="I656" s="496"/>
      <c r="J656" s="492"/>
      <c r="K656" s="492"/>
      <c r="L656" s="496">
        <v>1</v>
      </c>
      <c r="M656" s="496">
        <v>90.16</v>
      </c>
      <c r="N656" s="492">
        <v>1</v>
      </c>
      <c r="O656" s="492">
        <v>90.16</v>
      </c>
      <c r="P656" s="496"/>
      <c r="Q656" s="496"/>
      <c r="R656" s="510"/>
      <c r="S656" s="497"/>
    </row>
    <row r="657" spans="1:19" ht="14.4" customHeight="1" x14ac:dyDescent="0.3">
      <c r="A657" s="491" t="s">
        <v>1555</v>
      </c>
      <c r="B657" s="492" t="s">
        <v>1556</v>
      </c>
      <c r="C657" s="492" t="s">
        <v>473</v>
      </c>
      <c r="D657" s="492" t="s">
        <v>603</v>
      </c>
      <c r="E657" s="492" t="s">
        <v>1569</v>
      </c>
      <c r="F657" s="492" t="s">
        <v>1592</v>
      </c>
      <c r="G657" s="492" t="s">
        <v>1593</v>
      </c>
      <c r="H657" s="496"/>
      <c r="I657" s="496"/>
      <c r="J657" s="492"/>
      <c r="K657" s="492"/>
      <c r="L657" s="496">
        <v>1</v>
      </c>
      <c r="M657" s="496">
        <v>540</v>
      </c>
      <c r="N657" s="492">
        <v>1</v>
      </c>
      <c r="O657" s="492">
        <v>540</v>
      </c>
      <c r="P657" s="496"/>
      <c r="Q657" s="496"/>
      <c r="R657" s="510"/>
      <c r="S657" s="497"/>
    </row>
    <row r="658" spans="1:19" ht="14.4" customHeight="1" x14ac:dyDescent="0.3">
      <c r="A658" s="491" t="s">
        <v>1555</v>
      </c>
      <c r="B658" s="492" t="s">
        <v>1556</v>
      </c>
      <c r="C658" s="492" t="s">
        <v>473</v>
      </c>
      <c r="D658" s="492" t="s">
        <v>603</v>
      </c>
      <c r="E658" s="492" t="s">
        <v>1569</v>
      </c>
      <c r="F658" s="492" t="s">
        <v>1598</v>
      </c>
      <c r="G658" s="492" t="s">
        <v>1599</v>
      </c>
      <c r="H658" s="496"/>
      <c r="I658" s="496"/>
      <c r="J658" s="492"/>
      <c r="K658" s="492"/>
      <c r="L658" s="496">
        <v>2</v>
      </c>
      <c r="M658" s="496">
        <v>2062</v>
      </c>
      <c r="N658" s="492">
        <v>1</v>
      </c>
      <c r="O658" s="492">
        <v>1031</v>
      </c>
      <c r="P658" s="496"/>
      <c r="Q658" s="496"/>
      <c r="R658" s="510"/>
      <c r="S658" s="497"/>
    </row>
    <row r="659" spans="1:19" ht="14.4" customHeight="1" x14ac:dyDescent="0.3">
      <c r="A659" s="491" t="s">
        <v>1555</v>
      </c>
      <c r="B659" s="492" t="s">
        <v>1556</v>
      </c>
      <c r="C659" s="492" t="s">
        <v>473</v>
      </c>
      <c r="D659" s="492" t="s">
        <v>603</v>
      </c>
      <c r="E659" s="492" t="s">
        <v>1569</v>
      </c>
      <c r="F659" s="492" t="s">
        <v>1610</v>
      </c>
      <c r="G659" s="492" t="s">
        <v>1611</v>
      </c>
      <c r="H659" s="496"/>
      <c r="I659" s="496"/>
      <c r="J659" s="492"/>
      <c r="K659" s="492"/>
      <c r="L659" s="496">
        <v>2</v>
      </c>
      <c r="M659" s="496">
        <v>172</v>
      </c>
      <c r="N659" s="492">
        <v>1</v>
      </c>
      <c r="O659" s="492">
        <v>86</v>
      </c>
      <c r="P659" s="496"/>
      <c r="Q659" s="496"/>
      <c r="R659" s="510"/>
      <c r="S659" s="497"/>
    </row>
    <row r="660" spans="1:19" ht="14.4" customHeight="1" x14ac:dyDescent="0.3">
      <c r="A660" s="491" t="s">
        <v>1555</v>
      </c>
      <c r="B660" s="492" t="s">
        <v>1556</v>
      </c>
      <c r="C660" s="492" t="s">
        <v>473</v>
      </c>
      <c r="D660" s="492" t="s">
        <v>603</v>
      </c>
      <c r="E660" s="492" t="s">
        <v>1569</v>
      </c>
      <c r="F660" s="492" t="s">
        <v>1623</v>
      </c>
      <c r="G660" s="492" t="s">
        <v>1624</v>
      </c>
      <c r="H660" s="496"/>
      <c r="I660" s="496"/>
      <c r="J660" s="492"/>
      <c r="K660" s="492"/>
      <c r="L660" s="496">
        <v>1</v>
      </c>
      <c r="M660" s="496">
        <v>162</v>
      </c>
      <c r="N660" s="492">
        <v>1</v>
      </c>
      <c r="O660" s="492">
        <v>162</v>
      </c>
      <c r="P660" s="496"/>
      <c r="Q660" s="496"/>
      <c r="R660" s="510"/>
      <c r="S660" s="497"/>
    </row>
    <row r="661" spans="1:19" ht="14.4" customHeight="1" x14ac:dyDescent="0.3">
      <c r="A661" s="491" t="s">
        <v>1555</v>
      </c>
      <c r="B661" s="492" t="s">
        <v>1556</v>
      </c>
      <c r="C661" s="492" t="s">
        <v>473</v>
      </c>
      <c r="D661" s="492" t="s">
        <v>603</v>
      </c>
      <c r="E661" s="492" t="s">
        <v>1569</v>
      </c>
      <c r="F661" s="492" t="s">
        <v>1659</v>
      </c>
      <c r="G661" s="492" t="s">
        <v>1660</v>
      </c>
      <c r="H661" s="496"/>
      <c r="I661" s="496"/>
      <c r="J661" s="492"/>
      <c r="K661" s="492"/>
      <c r="L661" s="496">
        <v>1</v>
      </c>
      <c r="M661" s="496">
        <v>331</v>
      </c>
      <c r="N661" s="492">
        <v>1</v>
      </c>
      <c r="O661" s="492">
        <v>331</v>
      </c>
      <c r="P661" s="496"/>
      <c r="Q661" s="496"/>
      <c r="R661" s="510"/>
      <c r="S661" s="497"/>
    </row>
    <row r="662" spans="1:19" ht="14.4" customHeight="1" x14ac:dyDescent="0.3">
      <c r="A662" s="491" t="s">
        <v>1555</v>
      </c>
      <c r="B662" s="492" t="s">
        <v>1556</v>
      </c>
      <c r="C662" s="492" t="s">
        <v>473</v>
      </c>
      <c r="D662" s="492" t="s">
        <v>603</v>
      </c>
      <c r="E662" s="492" t="s">
        <v>1569</v>
      </c>
      <c r="F662" s="492" t="s">
        <v>1663</v>
      </c>
      <c r="G662" s="492" t="s">
        <v>1664</v>
      </c>
      <c r="H662" s="496"/>
      <c r="I662" s="496"/>
      <c r="J662" s="492"/>
      <c r="K662" s="492"/>
      <c r="L662" s="496">
        <v>1</v>
      </c>
      <c r="M662" s="496">
        <v>840</v>
      </c>
      <c r="N662" s="492">
        <v>1</v>
      </c>
      <c r="O662" s="492">
        <v>840</v>
      </c>
      <c r="P662" s="496"/>
      <c r="Q662" s="496"/>
      <c r="R662" s="510"/>
      <c r="S662" s="497"/>
    </row>
    <row r="663" spans="1:19" ht="14.4" customHeight="1" x14ac:dyDescent="0.3">
      <c r="A663" s="491" t="s">
        <v>1555</v>
      </c>
      <c r="B663" s="492" t="s">
        <v>1556</v>
      </c>
      <c r="C663" s="492" t="s">
        <v>473</v>
      </c>
      <c r="D663" s="492" t="s">
        <v>604</v>
      </c>
      <c r="E663" s="492" t="s">
        <v>1569</v>
      </c>
      <c r="F663" s="492" t="s">
        <v>1592</v>
      </c>
      <c r="G663" s="492" t="s">
        <v>1593</v>
      </c>
      <c r="H663" s="496"/>
      <c r="I663" s="496"/>
      <c r="J663" s="492"/>
      <c r="K663" s="492"/>
      <c r="L663" s="496"/>
      <c r="M663" s="496"/>
      <c r="N663" s="492"/>
      <c r="O663" s="492"/>
      <c r="P663" s="496">
        <v>2</v>
      </c>
      <c r="Q663" s="496">
        <v>1082</v>
      </c>
      <c r="R663" s="510"/>
      <c r="S663" s="497">
        <v>541</v>
      </c>
    </row>
    <row r="664" spans="1:19" ht="14.4" customHeight="1" x14ac:dyDescent="0.3">
      <c r="A664" s="491" t="s">
        <v>1555</v>
      </c>
      <c r="B664" s="492" t="s">
        <v>1556</v>
      </c>
      <c r="C664" s="492" t="s">
        <v>473</v>
      </c>
      <c r="D664" s="492" t="s">
        <v>604</v>
      </c>
      <c r="E664" s="492" t="s">
        <v>1569</v>
      </c>
      <c r="F664" s="492" t="s">
        <v>1694</v>
      </c>
      <c r="G664" s="492" t="s">
        <v>1695</v>
      </c>
      <c r="H664" s="496">
        <v>2</v>
      </c>
      <c r="I664" s="496">
        <v>3022</v>
      </c>
      <c r="J664" s="492"/>
      <c r="K664" s="492">
        <v>1511</v>
      </c>
      <c r="L664" s="496"/>
      <c r="M664" s="496"/>
      <c r="N664" s="492"/>
      <c r="O664" s="492"/>
      <c r="P664" s="496"/>
      <c r="Q664" s="496"/>
      <c r="R664" s="510"/>
      <c r="S664" s="497"/>
    </row>
    <row r="665" spans="1:19" ht="14.4" customHeight="1" x14ac:dyDescent="0.3">
      <c r="A665" s="491" t="s">
        <v>1555</v>
      </c>
      <c r="B665" s="492" t="s">
        <v>1556</v>
      </c>
      <c r="C665" s="492" t="s">
        <v>473</v>
      </c>
      <c r="D665" s="492" t="s">
        <v>604</v>
      </c>
      <c r="E665" s="492" t="s">
        <v>1569</v>
      </c>
      <c r="F665" s="492" t="s">
        <v>1610</v>
      </c>
      <c r="G665" s="492" t="s">
        <v>1611</v>
      </c>
      <c r="H665" s="496">
        <v>1</v>
      </c>
      <c r="I665" s="496">
        <v>82</v>
      </c>
      <c r="J665" s="492"/>
      <c r="K665" s="492">
        <v>82</v>
      </c>
      <c r="L665" s="496"/>
      <c r="M665" s="496"/>
      <c r="N665" s="492"/>
      <c r="O665" s="492"/>
      <c r="P665" s="496"/>
      <c r="Q665" s="496"/>
      <c r="R665" s="510"/>
      <c r="S665" s="497"/>
    </row>
    <row r="666" spans="1:19" ht="14.4" customHeight="1" x14ac:dyDescent="0.3">
      <c r="A666" s="491" t="s">
        <v>1555</v>
      </c>
      <c r="B666" s="492" t="s">
        <v>1556</v>
      </c>
      <c r="C666" s="492" t="s">
        <v>473</v>
      </c>
      <c r="D666" s="492" t="s">
        <v>604</v>
      </c>
      <c r="E666" s="492" t="s">
        <v>1569</v>
      </c>
      <c r="F666" s="492" t="s">
        <v>1637</v>
      </c>
      <c r="G666" s="492" t="s">
        <v>1638</v>
      </c>
      <c r="H666" s="496"/>
      <c r="I666" s="496"/>
      <c r="J666" s="492"/>
      <c r="K666" s="492"/>
      <c r="L666" s="496"/>
      <c r="M666" s="496"/>
      <c r="N666" s="492"/>
      <c r="O666" s="492"/>
      <c r="P666" s="496">
        <v>1</v>
      </c>
      <c r="Q666" s="496">
        <v>716</v>
      </c>
      <c r="R666" s="510"/>
      <c r="S666" s="497">
        <v>716</v>
      </c>
    </row>
    <row r="667" spans="1:19" ht="14.4" customHeight="1" thickBot="1" x14ac:dyDescent="0.35">
      <c r="A667" s="498" t="s">
        <v>1555</v>
      </c>
      <c r="B667" s="499" t="s">
        <v>1556</v>
      </c>
      <c r="C667" s="499" t="s">
        <v>473</v>
      </c>
      <c r="D667" s="499" t="s">
        <v>604</v>
      </c>
      <c r="E667" s="499" t="s">
        <v>1569</v>
      </c>
      <c r="F667" s="499" t="s">
        <v>1659</v>
      </c>
      <c r="G667" s="499" t="s">
        <v>1660</v>
      </c>
      <c r="H667" s="503"/>
      <c r="I667" s="503"/>
      <c r="J667" s="499"/>
      <c r="K667" s="499"/>
      <c r="L667" s="503"/>
      <c r="M667" s="503"/>
      <c r="N667" s="499"/>
      <c r="O667" s="499"/>
      <c r="P667" s="503">
        <v>2</v>
      </c>
      <c r="Q667" s="503">
        <v>662</v>
      </c>
      <c r="R667" s="511"/>
      <c r="S667" s="504">
        <v>331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32" bestFit="1" customWidth="1" collapsed="1"/>
    <col min="2" max="2" width="7.77734375" style="109" hidden="1" customWidth="1" outlineLevel="1"/>
    <col min="3" max="3" width="0.109375" style="132" hidden="1" customWidth="1"/>
    <col min="4" max="4" width="7.77734375" style="109" customWidth="1"/>
    <col min="5" max="5" width="5.44140625" style="132" hidden="1" customWidth="1"/>
    <col min="6" max="6" width="7.77734375" style="109" customWidth="1"/>
    <col min="7" max="7" width="7.77734375" style="214" customWidth="1" collapsed="1"/>
    <col min="8" max="8" width="7.77734375" style="109" hidden="1" customWidth="1" outlineLevel="1"/>
    <col min="9" max="9" width="5.44140625" style="132" hidden="1" customWidth="1"/>
    <col min="10" max="10" width="7.77734375" style="109" customWidth="1"/>
    <col min="11" max="11" width="5.44140625" style="132" hidden="1" customWidth="1"/>
    <col min="12" max="12" width="7.77734375" style="109" customWidth="1"/>
    <col min="13" max="13" width="7.77734375" style="214" customWidth="1" collapsed="1"/>
    <col min="14" max="14" width="7.77734375" style="109" hidden="1" customWidth="1" outlineLevel="1"/>
    <col min="15" max="15" width="5" style="132" hidden="1" customWidth="1"/>
    <col min="16" max="16" width="7.77734375" style="109" customWidth="1"/>
    <col min="17" max="17" width="5" style="132" hidden="1" customWidth="1"/>
    <col min="18" max="18" width="7.77734375" style="109" customWidth="1"/>
    <col min="19" max="19" width="7.77734375" style="214" customWidth="1"/>
    <col min="20" max="16384" width="8.88671875" style="132"/>
  </cols>
  <sheetData>
    <row r="1" spans="1:19" ht="18.600000000000001" customHeight="1" thickBot="1" x14ac:dyDescent="0.4">
      <c r="A1" s="361" t="s">
        <v>130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</row>
    <row r="2" spans="1:19" ht="14.4" customHeight="1" thickBot="1" x14ac:dyDescent="0.35">
      <c r="A2" s="239" t="s">
        <v>265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  <c r="N2" s="230"/>
      <c r="O2" s="114"/>
      <c r="P2" s="230"/>
      <c r="Q2" s="114"/>
      <c r="R2" s="230"/>
      <c r="S2" s="231"/>
    </row>
    <row r="3" spans="1:19" ht="14.4" customHeight="1" thickBot="1" x14ac:dyDescent="0.35">
      <c r="A3" s="224" t="s">
        <v>132</v>
      </c>
      <c r="B3" s="225">
        <f>SUBTOTAL(9,B6:B1048576)</f>
        <v>208368.97999999998</v>
      </c>
      <c r="C3" s="226">
        <f t="shared" ref="C3:R3" si="0">SUBTOTAL(9,C6:C1048576)</f>
        <v>27.589451750632875</v>
      </c>
      <c r="D3" s="226">
        <f t="shared" si="0"/>
        <v>195001</v>
      </c>
      <c r="E3" s="226">
        <f t="shared" si="0"/>
        <v>20</v>
      </c>
      <c r="F3" s="226">
        <f t="shared" si="0"/>
        <v>180392.66</v>
      </c>
      <c r="G3" s="229">
        <f>IF(D3&lt;&gt;0,F3/D3,"")</f>
        <v>0.92508582007271756</v>
      </c>
      <c r="H3" s="225">
        <f t="shared" si="0"/>
        <v>640.88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IF(J3&lt;&gt;0,L3/J3,"")</f>
        <v/>
      </c>
      <c r="N3" s="228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IF(P3&lt;&gt;0,R3/P3,"")</f>
        <v/>
      </c>
    </row>
    <row r="4" spans="1:19" ht="14.4" customHeight="1" x14ac:dyDescent="0.3">
      <c r="A4" s="423" t="s">
        <v>106</v>
      </c>
      <c r="B4" s="424" t="s">
        <v>100</v>
      </c>
      <c r="C4" s="425"/>
      <c r="D4" s="425"/>
      <c r="E4" s="425"/>
      <c r="F4" s="425"/>
      <c r="G4" s="427"/>
      <c r="H4" s="424" t="s">
        <v>101</v>
      </c>
      <c r="I4" s="425"/>
      <c r="J4" s="425"/>
      <c r="K4" s="425"/>
      <c r="L4" s="425"/>
      <c r="M4" s="427"/>
      <c r="N4" s="424" t="s">
        <v>102</v>
      </c>
      <c r="O4" s="425"/>
      <c r="P4" s="425"/>
      <c r="Q4" s="425"/>
      <c r="R4" s="425"/>
      <c r="S4" s="427"/>
    </row>
    <row r="5" spans="1:19" ht="14.4" customHeight="1" thickBot="1" x14ac:dyDescent="0.35">
      <c r="A5" s="588"/>
      <c r="B5" s="589">
        <v>2015</v>
      </c>
      <c r="C5" s="590"/>
      <c r="D5" s="590">
        <v>2016</v>
      </c>
      <c r="E5" s="590"/>
      <c r="F5" s="590">
        <v>2017</v>
      </c>
      <c r="G5" s="628" t="s">
        <v>2</v>
      </c>
      <c r="H5" s="589">
        <v>2015</v>
      </c>
      <c r="I5" s="590"/>
      <c r="J5" s="590">
        <v>2016</v>
      </c>
      <c r="K5" s="590"/>
      <c r="L5" s="590">
        <v>2017</v>
      </c>
      <c r="M5" s="628" t="s">
        <v>2</v>
      </c>
      <c r="N5" s="589">
        <v>2015</v>
      </c>
      <c r="O5" s="590"/>
      <c r="P5" s="590">
        <v>2016</v>
      </c>
      <c r="Q5" s="590"/>
      <c r="R5" s="590">
        <v>2017</v>
      </c>
      <c r="S5" s="628" t="s">
        <v>2</v>
      </c>
    </row>
    <row r="6" spans="1:19" ht="14.4" customHeight="1" x14ac:dyDescent="0.3">
      <c r="A6" s="583" t="s">
        <v>1732</v>
      </c>
      <c r="B6" s="610">
        <v>856.33</v>
      </c>
      <c r="C6" s="569">
        <v>2.2654232804232803</v>
      </c>
      <c r="D6" s="610">
        <v>378</v>
      </c>
      <c r="E6" s="569">
        <v>1</v>
      </c>
      <c r="F6" s="610">
        <v>1657</v>
      </c>
      <c r="G6" s="574">
        <v>4.3835978835978837</v>
      </c>
      <c r="H6" s="610"/>
      <c r="I6" s="569"/>
      <c r="J6" s="610"/>
      <c r="K6" s="569"/>
      <c r="L6" s="610"/>
      <c r="M6" s="574"/>
      <c r="N6" s="610"/>
      <c r="O6" s="569"/>
      <c r="P6" s="610"/>
      <c r="Q6" s="569"/>
      <c r="R6" s="610"/>
      <c r="S6" s="125"/>
    </row>
    <row r="7" spans="1:19" ht="14.4" customHeight="1" x14ac:dyDescent="0.3">
      <c r="A7" s="522" t="s">
        <v>1733</v>
      </c>
      <c r="B7" s="612">
        <v>3736.33</v>
      </c>
      <c r="C7" s="492"/>
      <c r="D7" s="612"/>
      <c r="E7" s="492"/>
      <c r="F7" s="612"/>
      <c r="G7" s="510"/>
      <c r="H7" s="612"/>
      <c r="I7" s="492"/>
      <c r="J7" s="612"/>
      <c r="K7" s="492"/>
      <c r="L7" s="612"/>
      <c r="M7" s="510"/>
      <c r="N7" s="612"/>
      <c r="O7" s="492"/>
      <c r="P7" s="612"/>
      <c r="Q7" s="492"/>
      <c r="R7" s="612"/>
      <c r="S7" s="533"/>
    </row>
    <row r="8" spans="1:19" ht="14.4" customHeight="1" x14ac:dyDescent="0.3">
      <c r="A8" s="522" t="s">
        <v>1734</v>
      </c>
      <c r="B8" s="612">
        <v>118</v>
      </c>
      <c r="C8" s="492">
        <v>2.5696864111498258E-2</v>
      </c>
      <c r="D8" s="612">
        <v>4592</v>
      </c>
      <c r="E8" s="492">
        <v>1</v>
      </c>
      <c r="F8" s="612">
        <v>2534</v>
      </c>
      <c r="G8" s="510">
        <v>0.55182926829268297</v>
      </c>
      <c r="H8" s="612"/>
      <c r="I8" s="492"/>
      <c r="J8" s="612"/>
      <c r="K8" s="492"/>
      <c r="L8" s="612"/>
      <c r="M8" s="510"/>
      <c r="N8" s="612"/>
      <c r="O8" s="492"/>
      <c r="P8" s="612"/>
      <c r="Q8" s="492"/>
      <c r="R8" s="612"/>
      <c r="S8" s="533"/>
    </row>
    <row r="9" spans="1:19" ht="14.4" customHeight="1" x14ac:dyDescent="0.3">
      <c r="A9" s="522" t="s">
        <v>1735</v>
      </c>
      <c r="B9" s="612">
        <v>38979.33</v>
      </c>
      <c r="C9" s="492">
        <v>3.835415723703631</v>
      </c>
      <c r="D9" s="612">
        <v>10163</v>
      </c>
      <c r="E9" s="492">
        <v>1</v>
      </c>
      <c r="F9" s="612">
        <v>27235.660000000003</v>
      </c>
      <c r="G9" s="510">
        <v>2.6798838925514121</v>
      </c>
      <c r="H9" s="612">
        <v>640.88</v>
      </c>
      <c r="I9" s="492"/>
      <c r="J9" s="612"/>
      <c r="K9" s="492"/>
      <c r="L9" s="612"/>
      <c r="M9" s="510"/>
      <c r="N9" s="612"/>
      <c r="O9" s="492"/>
      <c r="P9" s="612"/>
      <c r="Q9" s="492"/>
      <c r="R9" s="612"/>
      <c r="S9" s="533"/>
    </row>
    <row r="10" spans="1:19" ht="14.4" customHeight="1" x14ac:dyDescent="0.3">
      <c r="A10" s="522" t="s">
        <v>1736</v>
      </c>
      <c r="B10" s="612">
        <v>236</v>
      </c>
      <c r="C10" s="492">
        <v>0.23576423576423577</v>
      </c>
      <c r="D10" s="612">
        <v>1001</v>
      </c>
      <c r="E10" s="492">
        <v>1</v>
      </c>
      <c r="F10" s="612">
        <v>378</v>
      </c>
      <c r="G10" s="510">
        <v>0.3776223776223776</v>
      </c>
      <c r="H10" s="612"/>
      <c r="I10" s="492"/>
      <c r="J10" s="612"/>
      <c r="K10" s="492"/>
      <c r="L10" s="612"/>
      <c r="M10" s="510"/>
      <c r="N10" s="612"/>
      <c r="O10" s="492"/>
      <c r="P10" s="612"/>
      <c r="Q10" s="492"/>
      <c r="R10" s="612"/>
      <c r="S10" s="533"/>
    </row>
    <row r="11" spans="1:19" ht="14.4" customHeight="1" x14ac:dyDescent="0.3">
      <c r="A11" s="522" t="s">
        <v>1737</v>
      </c>
      <c r="B11" s="612">
        <v>236</v>
      </c>
      <c r="C11" s="492">
        <v>6.9863824748371814E-2</v>
      </c>
      <c r="D11" s="612">
        <v>3378</v>
      </c>
      <c r="E11" s="492">
        <v>1</v>
      </c>
      <c r="F11" s="612">
        <v>251</v>
      </c>
      <c r="G11" s="510">
        <v>7.4304322084073421E-2</v>
      </c>
      <c r="H11" s="612"/>
      <c r="I11" s="492"/>
      <c r="J11" s="612"/>
      <c r="K11" s="492"/>
      <c r="L11" s="612"/>
      <c r="M11" s="510"/>
      <c r="N11" s="612"/>
      <c r="O11" s="492"/>
      <c r="P11" s="612"/>
      <c r="Q11" s="492"/>
      <c r="R11" s="612"/>
      <c r="S11" s="533"/>
    </row>
    <row r="12" spans="1:19" ht="14.4" customHeight="1" x14ac:dyDescent="0.3">
      <c r="A12" s="522" t="s">
        <v>1738</v>
      </c>
      <c r="B12" s="612">
        <v>2066</v>
      </c>
      <c r="C12" s="492">
        <v>0.84776364382437419</v>
      </c>
      <c r="D12" s="612">
        <v>2437</v>
      </c>
      <c r="E12" s="492">
        <v>1</v>
      </c>
      <c r="F12" s="612">
        <v>377</v>
      </c>
      <c r="G12" s="510">
        <v>0.15469839967172752</v>
      </c>
      <c r="H12" s="612"/>
      <c r="I12" s="492"/>
      <c r="J12" s="612"/>
      <c r="K12" s="492"/>
      <c r="L12" s="612"/>
      <c r="M12" s="510"/>
      <c r="N12" s="612"/>
      <c r="O12" s="492"/>
      <c r="P12" s="612"/>
      <c r="Q12" s="492"/>
      <c r="R12" s="612"/>
      <c r="S12" s="533"/>
    </row>
    <row r="13" spans="1:19" ht="14.4" customHeight="1" x14ac:dyDescent="0.3">
      <c r="A13" s="522" t="s">
        <v>1739</v>
      </c>
      <c r="B13" s="612"/>
      <c r="C13" s="492"/>
      <c r="D13" s="612">
        <v>377</v>
      </c>
      <c r="E13" s="492">
        <v>1</v>
      </c>
      <c r="F13" s="612">
        <v>2837</v>
      </c>
      <c r="G13" s="510">
        <v>7.5251989389920428</v>
      </c>
      <c r="H13" s="612"/>
      <c r="I13" s="492"/>
      <c r="J13" s="612"/>
      <c r="K13" s="492"/>
      <c r="L13" s="612"/>
      <c r="M13" s="510"/>
      <c r="N13" s="612"/>
      <c r="O13" s="492"/>
      <c r="P13" s="612"/>
      <c r="Q13" s="492"/>
      <c r="R13" s="612"/>
      <c r="S13" s="533"/>
    </row>
    <row r="14" spans="1:19" ht="14.4" customHeight="1" x14ac:dyDescent="0.3">
      <c r="A14" s="522" t="s">
        <v>1740</v>
      </c>
      <c r="B14" s="612">
        <v>235</v>
      </c>
      <c r="C14" s="492">
        <v>0.46812749003984061</v>
      </c>
      <c r="D14" s="612">
        <v>502</v>
      </c>
      <c r="E14" s="492">
        <v>1</v>
      </c>
      <c r="F14" s="612">
        <v>2532</v>
      </c>
      <c r="G14" s="510">
        <v>5.0438247011952191</v>
      </c>
      <c r="H14" s="612"/>
      <c r="I14" s="492"/>
      <c r="J14" s="612"/>
      <c r="K14" s="492"/>
      <c r="L14" s="612"/>
      <c r="M14" s="510"/>
      <c r="N14" s="612"/>
      <c r="O14" s="492"/>
      <c r="P14" s="612"/>
      <c r="Q14" s="492"/>
      <c r="R14" s="612"/>
      <c r="S14" s="533"/>
    </row>
    <row r="15" spans="1:19" ht="14.4" customHeight="1" x14ac:dyDescent="0.3">
      <c r="A15" s="522" t="s">
        <v>1741</v>
      </c>
      <c r="B15" s="612">
        <v>139233</v>
      </c>
      <c r="C15" s="492">
        <v>1.2484017609769655</v>
      </c>
      <c r="D15" s="612">
        <v>111529</v>
      </c>
      <c r="E15" s="492">
        <v>1</v>
      </c>
      <c r="F15" s="612">
        <v>100148</v>
      </c>
      <c r="G15" s="510">
        <v>0.89795479202718576</v>
      </c>
      <c r="H15" s="612"/>
      <c r="I15" s="492"/>
      <c r="J15" s="612"/>
      <c r="K15" s="492"/>
      <c r="L15" s="612"/>
      <c r="M15" s="510"/>
      <c r="N15" s="612"/>
      <c r="O15" s="492"/>
      <c r="P15" s="612"/>
      <c r="Q15" s="492"/>
      <c r="R15" s="612"/>
      <c r="S15" s="533"/>
    </row>
    <row r="16" spans="1:19" ht="14.4" customHeight="1" x14ac:dyDescent="0.3">
      <c r="A16" s="522" t="s">
        <v>1742</v>
      </c>
      <c r="B16" s="612">
        <v>5804.66</v>
      </c>
      <c r="C16" s="492">
        <v>2.2129851315287836</v>
      </c>
      <c r="D16" s="612">
        <v>2623</v>
      </c>
      <c r="E16" s="492">
        <v>1</v>
      </c>
      <c r="F16" s="612">
        <v>7553</v>
      </c>
      <c r="G16" s="510">
        <v>2.8795272588638965</v>
      </c>
      <c r="H16" s="612"/>
      <c r="I16" s="492"/>
      <c r="J16" s="612"/>
      <c r="K16" s="492"/>
      <c r="L16" s="612"/>
      <c r="M16" s="510"/>
      <c r="N16" s="612"/>
      <c r="O16" s="492"/>
      <c r="P16" s="612"/>
      <c r="Q16" s="492"/>
      <c r="R16" s="612"/>
      <c r="S16" s="533"/>
    </row>
    <row r="17" spans="1:19" ht="14.4" customHeight="1" x14ac:dyDescent="0.3">
      <c r="A17" s="522" t="s">
        <v>1743</v>
      </c>
      <c r="B17" s="612">
        <v>532</v>
      </c>
      <c r="C17" s="492">
        <v>14.378378378378379</v>
      </c>
      <c r="D17" s="612">
        <v>37</v>
      </c>
      <c r="E17" s="492">
        <v>1</v>
      </c>
      <c r="F17" s="612">
        <v>2136</v>
      </c>
      <c r="G17" s="510">
        <v>57.729729729729726</v>
      </c>
      <c r="H17" s="612"/>
      <c r="I17" s="492"/>
      <c r="J17" s="612"/>
      <c r="K17" s="492"/>
      <c r="L17" s="612"/>
      <c r="M17" s="510"/>
      <c r="N17" s="612"/>
      <c r="O17" s="492"/>
      <c r="P17" s="612"/>
      <c r="Q17" s="492"/>
      <c r="R17" s="612"/>
      <c r="S17" s="533"/>
    </row>
    <row r="18" spans="1:19" ht="14.4" customHeight="1" x14ac:dyDescent="0.3">
      <c r="A18" s="522" t="s">
        <v>1744</v>
      </c>
      <c r="B18" s="612">
        <v>1597</v>
      </c>
      <c r="C18" s="492">
        <v>0.13366253766320724</v>
      </c>
      <c r="D18" s="612">
        <v>11948</v>
      </c>
      <c r="E18" s="492">
        <v>1</v>
      </c>
      <c r="F18" s="612">
        <v>6940</v>
      </c>
      <c r="G18" s="510">
        <v>0.58085035152326747</v>
      </c>
      <c r="H18" s="612"/>
      <c r="I18" s="492"/>
      <c r="J18" s="612"/>
      <c r="K18" s="492"/>
      <c r="L18" s="612"/>
      <c r="M18" s="510"/>
      <c r="N18" s="612"/>
      <c r="O18" s="492"/>
      <c r="P18" s="612"/>
      <c r="Q18" s="492"/>
      <c r="R18" s="612"/>
      <c r="S18" s="533"/>
    </row>
    <row r="19" spans="1:19" ht="14.4" customHeight="1" x14ac:dyDescent="0.3">
      <c r="A19" s="522" t="s">
        <v>1745</v>
      </c>
      <c r="B19" s="612"/>
      <c r="C19" s="492"/>
      <c r="D19" s="612">
        <v>126</v>
      </c>
      <c r="E19" s="492">
        <v>1</v>
      </c>
      <c r="F19" s="612">
        <v>463</v>
      </c>
      <c r="G19" s="510">
        <v>3.6746031746031744</v>
      </c>
      <c r="H19" s="612"/>
      <c r="I19" s="492"/>
      <c r="J19" s="612"/>
      <c r="K19" s="492"/>
      <c r="L19" s="612"/>
      <c r="M19" s="510"/>
      <c r="N19" s="612"/>
      <c r="O19" s="492"/>
      <c r="P19" s="612"/>
      <c r="Q19" s="492"/>
      <c r="R19" s="612"/>
      <c r="S19" s="533"/>
    </row>
    <row r="20" spans="1:19" ht="14.4" customHeight="1" x14ac:dyDescent="0.3">
      <c r="A20" s="522" t="s">
        <v>1746</v>
      </c>
      <c r="B20" s="612">
        <v>705</v>
      </c>
      <c r="C20" s="492">
        <v>1.1463414634146341</v>
      </c>
      <c r="D20" s="612">
        <v>615</v>
      </c>
      <c r="E20" s="492">
        <v>1</v>
      </c>
      <c r="F20" s="612">
        <v>949</v>
      </c>
      <c r="G20" s="510">
        <v>1.5430894308943088</v>
      </c>
      <c r="H20" s="612"/>
      <c r="I20" s="492"/>
      <c r="J20" s="612"/>
      <c r="K20" s="492"/>
      <c r="L20" s="612"/>
      <c r="M20" s="510"/>
      <c r="N20" s="612"/>
      <c r="O20" s="492"/>
      <c r="P20" s="612"/>
      <c r="Q20" s="492"/>
      <c r="R20" s="612"/>
      <c r="S20" s="533"/>
    </row>
    <row r="21" spans="1:19" ht="14.4" customHeight="1" x14ac:dyDescent="0.3">
      <c r="A21" s="522" t="s">
        <v>1747</v>
      </c>
      <c r="B21" s="612">
        <v>235</v>
      </c>
      <c r="C21" s="492">
        <v>0.20982142857142858</v>
      </c>
      <c r="D21" s="612">
        <v>1120</v>
      </c>
      <c r="E21" s="492">
        <v>1</v>
      </c>
      <c r="F21" s="612">
        <v>767</v>
      </c>
      <c r="G21" s="510">
        <v>0.68482142857142858</v>
      </c>
      <c r="H21" s="612"/>
      <c r="I21" s="492"/>
      <c r="J21" s="612"/>
      <c r="K21" s="492"/>
      <c r="L21" s="612"/>
      <c r="M21" s="510"/>
      <c r="N21" s="612"/>
      <c r="O21" s="492"/>
      <c r="P21" s="612"/>
      <c r="Q21" s="492"/>
      <c r="R21" s="612"/>
      <c r="S21" s="533"/>
    </row>
    <row r="22" spans="1:19" ht="14.4" customHeight="1" x14ac:dyDescent="0.3">
      <c r="A22" s="522" t="s">
        <v>1748</v>
      </c>
      <c r="B22" s="612">
        <v>1674</v>
      </c>
      <c r="C22" s="492"/>
      <c r="D22" s="612"/>
      <c r="E22" s="492"/>
      <c r="F22" s="612">
        <v>965</v>
      </c>
      <c r="G22" s="510"/>
      <c r="H22" s="612"/>
      <c r="I22" s="492"/>
      <c r="J22" s="612"/>
      <c r="K22" s="492"/>
      <c r="L22" s="612"/>
      <c r="M22" s="510"/>
      <c r="N22" s="612"/>
      <c r="O22" s="492"/>
      <c r="P22" s="612"/>
      <c r="Q22" s="492"/>
      <c r="R22" s="612"/>
      <c r="S22" s="533"/>
    </row>
    <row r="23" spans="1:19" ht="14.4" customHeight="1" x14ac:dyDescent="0.3">
      <c r="A23" s="522" t="s">
        <v>1749</v>
      </c>
      <c r="B23" s="612">
        <v>1531</v>
      </c>
      <c r="C23" s="492">
        <v>0.11496583314560337</v>
      </c>
      <c r="D23" s="612">
        <v>13317</v>
      </c>
      <c r="E23" s="492">
        <v>1</v>
      </c>
      <c r="F23" s="612">
        <v>9739</v>
      </c>
      <c r="G23" s="510">
        <v>0.73132086806337759</v>
      </c>
      <c r="H23" s="612"/>
      <c r="I23" s="492"/>
      <c r="J23" s="612"/>
      <c r="K23" s="492"/>
      <c r="L23" s="612"/>
      <c r="M23" s="510"/>
      <c r="N23" s="612"/>
      <c r="O23" s="492"/>
      <c r="P23" s="612"/>
      <c r="Q23" s="492"/>
      <c r="R23" s="612"/>
      <c r="S23" s="533"/>
    </row>
    <row r="24" spans="1:19" ht="14.4" customHeight="1" x14ac:dyDescent="0.3">
      <c r="A24" s="522" t="s">
        <v>1750</v>
      </c>
      <c r="B24" s="612"/>
      <c r="C24" s="492"/>
      <c r="D24" s="612">
        <v>126</v>
      </c>
      <c r="E24" s="492">
        <v>1</v>
      </c>
      <c r="F24" s="612">
        <v>126</v>
      </c>
      <c r="G24" s="510">
        <v>1</v>
      </c>
      <c r="H24" s="612"/>
      <c r="I24" s="492"/>
      <c r="J24" s="612"/>
      <c r="K24" s="492"/>
      <c r="L24" s="612"/>
      <c r="M24" s="510"/>
      <c r="N24" s="612"/>
      <c r="O24" s="492"/>
      <c r="P24" s="612"/>
      <c r="Q24" s="492"/>
      <c r="R24" s="612"/>
      <c r="S24" s="533"/>
    </row>
    <row r="25" spans="1:19" ht="14.4" customHeight="1" x14ac:dyDescent="0.3">
      <c r="A25" s="522" t="s">
        <v>1751</v>
      </c>
      <c r="B25" s="612">
        <v>2622</v>
      </c>
      <c r="C25" s="492"/>
      <c r="D25" s="612"/>
      <c r="E25" s="492"/>
      <c r="F25" s="612"/>
      <c r="G25" s="510"/>
      <c r="H25" s="612"/>
      <c r="I25" s="492"/>
      <c r="J25" s="612"/>
      <c r="K25" s="492"/>
      <c r="L25" s="612"/>
      <c r="M25" s="510"/>
      <c r="N25" s="612"/>
      <c r="O25" s="492"/>
      <c r="P25" s="612"/>
      <c r="Q25" s="492"/>
      <c r="R25" s="612"/>
      <c r="S25" s="533"/>
    </row>
    <row r="26" spans="1:19" ht="14.4" customHeight="1" x14ac:dyDescent="0.3">
      <c r="A26" s="522" t="s">
        <v>1752</v>
      </c>
      <c r="B26" s="612"/>
      <c r="C26" s="492"/>
      <c r="D26" s="612">
        <v>667</v>
      </c>
      <c r="E26" s="492">
        <v>1</v>
      </c>
      <c r="F26" s="612">
        <v>1008</v>
      </c>
      <c r="G26" s="510">
        <v>1.5112443778110944</v>
      </c>
      <c r="H26" s="612"/>
      <c r="I26" s="492"/>
      <c r="J26" s="612"/>
      <c r="K26" s="492"/>
      <c r="L26" s="612"/>
      <c r="M26" s="510"/>
      <c r="N26" s="612"/>
      <c r="O26" s="492"/>
      <c r="P26" s="612"/>
      <c r="Q26" s="492"/>
      <c r="R26" s="612"/>
      <c r="S26" s="533"/>
    </row>
    <row r="27" spans="1:19" ht="14.4" customHeight="1" x14ac:dyDescent="0.3">
      <c r="A27" s="522" t="s">
        <v>1753</v>
      </c>
      <c r="B27" s="612">
        <v>977</v>
      </c>
      <c r="C27" s="492"/>
      <c r="D27" s="612"/>
      <c r="E27" s="492"/>
      <c r="F27" s="612"/>
      <c r="G27" s="510"/>
      <c r="H27" s="612"/>
      <c r="I27" s="492"/>
      <c r="J27" s="612"/>
      <c r="K27" s="492"/>
      <c r="L27" s="612"/>
      <c r="M27" s="510"/>
      <c r="N27" s="612"/>
      <c r="O27" s="492"/>
      <c r="P27" s="612"/>
      <c r="Q27" s="492"/>
      <c r="R27" s="612"/>
      <c r="S27" s="533"/>
    </row>
    <row r="28" spans="1:19" ht="14.4" customHeight="1" x14ac:dyDescent="0.3">
      <c r="A28" s="522" t="s">
        <v>1754</v>
      </c>
      <c r="B28" s="612">
        <v>5748</v>
      </c>
      <c r="C28" s="492">
        <v>0.22492662883975739</v>
      </c>
      <c r="D28" s="612">
        <v>25555</v>
      </c>
      <c r="E28" s="492">
        <v>1</v>
      </c>
      <c r="F28" s="612">
        <v>4098</v>
      </c>
      <c r="G28" s="510">
        <v>0.16036000782625709</v>
      </c>
      <c r="H28" s="612"/>
      <c r="I28" s="492"/>
      <c r="J28" s="612"/>
      <c r="K28" s="492"/>
      <c r="L28" s="612"/>
      <c r="M28" s="510"/>
      <c r="N28" s="612"/>
      <c r="O28" s="492"/>
      <c r="P28" s="612"/>
      <c r="Q28" s="492"/>
      <c r="R28" s="612"/>
      <c r="S28" s="533"/>
    </row>
    <row r="29" spans="1:19" ht="14.4" customHeight="1" x14ac:dyDescent="0.3">
      <c r="A29" s="522" t="s">
        <v>1755</v>
      </c>
      <c r="B29" s="612">
        <v>472</v>
      </c>
      <c r="C29" s="492"/>
      <c r="D29" s="612"/>
      <c r="E29" s="492"/>
      <c r="F29" s="612">
        <v>1158</v>
      </c>
      <c r="G29" s="510"/>
      <c r="H29" s="612"/>
      <c r="I29" s="492"/>
      <c r="J29" s="612"/>
      <c r="K29" s="492"/>
      <c r="L29" s="612"/>
      <c r="M29" s="510"/>
      <c r="N29" s="612"/>
      <c r="O29" s="492"/>
      <c r="P29" s="612"/>
      <c r="Q29" s="492"/>
      <c r="R29" s="612"/>
      <c r="S29" s="533"/>
    </row>
    <row r="30" spans="1:19" ht="14.4" customHeight="1" thickBot="1" x14ac:dyDescent="0.35">
      <c r="A30" s="616" t="s">
        <v>1756</v>
      </c>
      <c r="B30" s="614">
        <v>775.32999999999993</v>
      </c>
      <c r="C30" s="499">
        <v>0.17191352549889133</v>
      </c>
      <c r="D30" s="614">
        <v>4510</v>
      </c>
      <c r="E30" s="499">
        <v>1</v>
      </c>
      <c r="F30" s="614">
        <v>6541</v>
      </c>
      <c r="G30" s="511">
        <v>1.4503325942350334</v>
      </c>
      <c r="H30" s="614"/>
      <c r="I30" s="499"/>
      <c r="J30" s="614"/>
      <c r="K30" s="499"/>
      <c r="L30" s="614"/>
      <c r="M30" s="511"/>
      <c r="N30" s="614"/>
      <c r="O30" s="499"/>
      <c r="P30" s="614"/>
      <c r="Q30" s="499"/>
      <c r="R30" s="614"/>
      <c r="S30" s="53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0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32" bestFit="1" customWidth="1"/>
    <col min="2" max="2" width="8.6640625" style="132" bestFit="1" customWidth="1"/>
    <col min="3" max="3" width="2.109375" style="132" bestFit="1" customWidth="1"/>
    <col min="4" max="4" width="8" style="132" bestFit="1" customWidth="1"/>
    <col min="5" max="5" width="52.88671875" style="132" bestFit="1" customWidth="1" collapsed="1"/>
    <col min="6" max="7" width="11.109375" style="211" hidden="1" customWidth="1" outlineLevel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2"/>
  </cols>
  <sheetData>
    <row r="1" spans="1:17" ht="18.600000000000001" customHeight="1" thickBot="1" x14ac:dyDescent="0.4">
      <c r="A1" s="349" t="s">
        <v>1790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</row>
    <row r="2" spans="1:17" ht="14.4" customHeight="1" thickBot="1" x14ac:dyDescent="0.35">
      <c r="A2" s="239" t="s">
        <v>265</v>
      </c>
      <c r="B2" s="133"/>
      <c r="C2" s="133"/>
      <c r="D2" s="133"/>
      <c r="E2" s="133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628</v>
      </c>
      <c r="G3" s="104">
        <f t="shared" si="0"/>
        <v>209009.86</v>
      </c>
      <c r="H3" s="104"/>
      <c r="I3" s="104"/>
      <c r="J3" s="104">
        <f t="shared" si="0"/>
        <v>495</v>
      </c>
      <c r="K3" s="104">
        <f t="shared" si="0"/>
        <v>195001</v>
      </c>
      <c r="L3" s="104"/>
      <c r="M3" s="104"/>
      <c r="N3" s="104">
        <f t="shared" si="0"/>
        <v>415</v>
      </c>
      <c r="O3" s="104">
        <f t="shared" si="0"/>
        <v>180392.66</v>
      </c>
      <c r="P3" s="75">
        <f>IF(K3=0,0,O3/K3)</f>
        <v>0.92508582007271756</v>
      </c>
      <c r="Q3" s="105">
        <f>IF(N3=0,0,O3/N3)</f>
        <v>434.68110843373495</v>
      </c>
    </row>
    <row r="4" spans="1:17" ht="14.4" customHeight="1" x14ac:dyDescent="0.3">
      <c r="A4" s="432" t="s">
        <v>69</v>
      </c>
      <c r="B4" s="430" t="s">
        <v>96</v>
      </c>
      <c r="C4" s="432" t="s">
        <v>97</v>
      </c>
      <c r="D4" s="441" t="s">
        <v>98</v>
      </c>
      <c r="E4" s="433" t="s">
        <v>70</v>
      </c>
      <c r="F4" s="439">
        <v>2015</v>
      </c>
      <c r="G4" s="440"/>
      <c r="H4" s="106"/>
      <c r="I4" s="106"/>
      <c r="J4" s="439">
        <v>2016</v>
      </c>
      <c r="K4" s="440"/>
      <c r="L4" s="106"/>
      <c r="M4" s="106"/>
      <c r="N4" s="439">
        <v>2017</v>
      </c>
      <c r="O4" s="440"/>
      <c r="P4" s="442" t="s">
        <v>2</v>
      </c>
      <c r="Q4" s="431" t="s">
        <v>99</v>
      </c>
    </row>
    <row r="5" spans="1:17" ht="14.4" customHeight="1" thickBot="1" x14ac:dyDescent="0.35">
      <c r="A5" s="619"/>
      <c r="B5" s="617"/>
      <c r="C5" s="619"/>
      <c r="D5" s="629"/>
      <c r="E5" s="621"/>
      <c r="F5" s="630" t="s">
        <v>72</v>
      </c>
      <c r="G5" s="631" t="s">
        <v>14</v>
      </c>
      <c r="H5" s="632"/>
      <c r="I5" s="632"/>
      <c r="J5" s="630" t="s">
        <v>72</v>
      </c>
      <c r="K5" s="631" t="s">
        <v>14</v>
      </c>
      <c r="L5" s="632"/>
      <c r="M5" s="632"/>
      <c r="N5" s="630" t="s">
        <v>72</v>
      </c>
      <c r="O5" s="631" t="s">
        <v>14</v>
      </c>
      <c r="P5" s="633"/>
      <c r="Q5" s="626"/>
    </row>
    <row r="6" spans="1:17" ht="14.4" customHeight="1" x14ac:dyDescent="0.3">
      <c r="A6" s="568" t="s">
        <v>1757</v>
      </c>
      <c r="B6" s="569" t="s">
        <v>1556</v>
      </c>
      <c r="C6" s="569" t="s">
        <v>1569</v>
      </c>
      <c r="D6" s="569" t="s">
        <v>1588</v>
      </c>
      <c r="E6" s="569" t="s">
        <v>1589</v>
      </c>
      <c r="F6" s="119">
        <v>3</v>
      </c>
      <c r="G6" s="119">
        <v>705</v>
      </c>
      <c r="H6" s="119"/>
      <c r="I6" s="119">
        <v>235</v>
      </c>
      <c r="J6" s="119"/>
      <c r="K6" s="119"/>
      <c r="L6" s="119"/>
      <c r="M6" s="119"/>
      <c r="N6" s="119"/>
      <c r="O6" s="119"/>
      <c r="P6" s="574"/>
      <c r="Q6" s="582"/>
    </row>
    <row r="7" spans="1:17" ht="14.4" customHeight="1" x14ac:dyDescent="0.3">
      <c r="A7" s="491" t="s">
        <v>1757</v>
      </c>
      <c r="B7" s="492" t="s">
        <v>1556</v>
      </c>
      <c r="C7" s="492" t="s">
        <v>1569</v>
      </c>
      <c r="D7" s="492" t="s">
        <v>1590</v>
      </c>
      <c r="E7" s="492" t="s">
        <v>1591</v>
      </c>
      <c r="F7" s="496">
        <v>1</v>
      </c>
      <c r="G7" s="496">
        <v>118</v>
      </c>
      <c r="H7" s="496">
        <v>0.31216931216931215</v>
      </c>
      <c r="I7" s="496">
        <v>118</v>
      </c>
      <c r="J7" s="496">
        <v>3</v>
      </c>
      <c r="K7" s="496">
        <v>378</v>
      </c>
      <c r="L7" s="496">
        <v>1</v>
      </c>
      <c r="M7" s="496">
        <v>126</v>
      </c>
      <c r="N7" s="496">
        <v>1</v>
      </c>
      <c r="O7" s="496">
        <v>126</v>
      </c>
      <c r="P7" s="510">
        <v>0.33333333333333331</v>
      </c>
      <c r="Q7" s="497">
        <v>126</v>
      </c>
    </row>
    <row r="8" spans="1:17" ht="14.4" customHeight="1" x14ac:dyDescent="0.3">
      <c r="A8" s="491" t="s">
        <v>1757</v>
      </c>
      <c r="B8" s="492" t="s">
        <v>1556</v>
      </c>
      <c r="C8" s="492" t="s">
        <v>1569</v>
      </c>
      <c r="D8" s="492" t="s">
        <v>1604</v>
      </c>
      <c r="E8" s="492" t="s">
        <v>1605</v>
      </c>
      <c r="F8" s="496">
        <v>2</v>
      </c>
      <c r="G8" s="496">
        <v>33.33</v>
      </c>
      <c r="H8" s="496"/>
      <c r="I8" s="496">
        <v>16.664999999999999</v>
      </c>
      <c r="J8" s="496"/>
      <c r="K8" s="496"/>
      <c r="L8" s="496"/>
      <c r="M8" s="496"/>
      <c r="N8" s="496"/>
      <c r="O8" s="496"/>
      <c r="P8" s="510"/>
      <c r="Q8" s="497"/>
    </row>
    <row r="9" spans="1:17" ht="14.4" customHeight="1" x14ac:dyDescent="0.3">
      <c r="A9" s="491" t="s">
        <v>1757</v>
      </c>
      <c r="B9" s="492" t="s">
        <v>1556</v>
      </c>
      <c r="C9" s="492" t="s">
        <v>1569</v>
      </c>
      <c r="D9" s="492" t="s">
        <v>1637</v>
      </c>
      <c r="E9" s="492" t="s">
        <v>1638</v>
      </c>
      <c r="F9" s="496"/>
      <c r="G9" s="496"/>
      <c r="H9" s="496"/>
      <c r="I9" s="496"/>
      <c r="J9" s="496"/>
      <c r="K9" s="496"/>
      <c r="L9" s="496"/>
      <c r="M9" s="496"/>
      <c r="N9" s="496">
        <v>1</v>
      </c>
      <c r="O9" s="496">
        <v>716</v>
      </c>
      <c r="P9" s="510"/>
      <c r="Q9" s="497">
        <v>716</v>
      </c>
    </row>
    <row r="10" spans="1:17" ht="14.4" customHeight="1" x14ac:dyDescent="0.3">
      <c r="A10" s="491" t="s">
        <v>1757</v>
      </c>
      <c r="B10" s="492" t="s">
        <v>1556</v>
      </c>
      <c r="C10" s="492" t="s">
        <v>1569</v>
      </c>
      <c r="D10" s="492" t="s">
        <v>1649</v>
      </c>
      <c r="E10" s="492" t="s">
        <v>1650</v>
      </c>
      <c r="F10" s="496"/>
      <c r="G10" s="496"/>
      <c r="H10" s="496"/>
      <c r="I10" s="496"/>
      <c r="J10" s="496"/>
      <c r="K10" s="496"/>
      <c r="L10" s="496"/>
      <c r="M10" s="496"/>
      <c r="N10" s="496">
        <v>1</v>
      </c>
      <c r="O10" s="496">
        <v>505</v>
      </c>
      <c r="P10" s="510"/>
      <c r="Q10" s="497">
        <v>505</v>
      </c>
    </row>
    <row r="11" spans="1:17" ht="14.4" customHeight="1" x14ac:dyDescent="0.3">
      <c r="A11" s="491" t="s">
        <v>1757</v>
      </c>
      <c r="B11" s="492" t="s">
        <v>1556</v>
      </c>
      <c r="C11" s="492" t="s">
        <v>1569</v>
      </c>
      <c r="D11" s="492" t="s">
        <v>1655</v>
      </c>
      <c r="E11" s="492" t="s">
        <v>1656</v>
      </c>
      <c r="F11" s="496"/>
      <c r="G11" s="496"/>
      <c r="H11" s="496"/>
      <c r="I11" s="496"/>
      <c r="J11" s="496"/>
      <c r="K11" s="496"/>
      <c r="L11" s="496"/>
      <c r="M11" s="496"/>
      <c r="N11" s="496">
        <v>1</v>
      </c>
      <c r="O11" s="496">
        <v>310</v>
      </c>
      <c r="P11" s="510"/>
      <c r="Q11" s="497">
        <v>310</v>
      </c>
    </row>
    <row r="12" spans="1:17" ht="14.4" customHeight="1" x14ac:dyDescent="0.3">
      <c r="A12" s="491" t="s">
        <v>1758</v>
      </c>
      <c r="B12" s="492" t="s">
        <v>1556</v>
      </c>
      <c r="C12" s="492" t="s">
        <v>1569</v>
      </c>
      <c r="D12" s="492" t="s">
        <v>1588</v>
      </c>
      <c r="E12" s="492" t="s">
        <v>1589</v>
      </c>
      <c r="F12" s="496">
        <v>1</v>
      </c>
      <c r="G12" s="496">
        <v>235</v>
      </c>
      <c r="H12" s="496"/>
      <c r="I12" s="496">
        <v>235</v>
      </c>
      <c r="J12" s="496"/>
      <c r="K12" s="496"/>
      <c r="L12" s="496"/>
      <c r="M12" s="496"/>
      <c r="N12" s="496"/>
      <c r="O12" s="496"/>
      <c r="P12" s="510"/>
      <c r="Q12" s="497"/>
    </row>
    <row r="13" spans="1:17" ht="14.4" customHeight="1" x14ac:dyDescent="0.3">
      <c r="A13" s="491" t="s">
        <v>1758</v>
      </c>
      <c r="B13" s="492" t="s">
        <v>1556</v>
      </c>
      <c r="C13" s="492" t="s">
        <v>1569</v>
      </c>
      <c r="D13" s="492" t="s">
        <v>1590</v>
      </c>
      <c r="E13" s="492" t="s">
        <v>1591</v>
      </c>
      <c r="F13" s="496">
        <v>5</v>
      </c>
      <c r="G13" s="496">
        <v>590</v>
      </c>
      <c r="H13" s="496"/>
      <c r="I13" s="496">
        <v>118</v>
      </c>
      <c r="J13" s="496"/>
      <c r="K13" s="496"/>
      <c r="L13" s="496"/>
      <c r="M13" s="496"/>
      <c r="N13" s="496"/>
      <c r="O13" s="496"/>
      <c r="P13" s="510"/>
      <c r="Q13" s="497"/>
    </row>
    <row r="14" spans="1:17" ht="14.4" customHeight="1" x14ac:dyDescent="0.3">
      <c r="A14" s="491" t="s">
        <v>1758</v>
      </c>
      <c r="B14" s="492" t="s">
        <v>1556</v>
      </c>
      <c r="C14" s="492" t="s">
        <v>1569</v>
      </c>
      <c r="D14" s="492" t="s">
        <v>1604</v>
      </c>
      <c r="E14" s="492" t="s">
        <v>1605</v>
      </c>
      <c r="F14" s="496">
        <v>1</v>
      </c>
      <c r="G14" s="496">
        <v>33.33</v>
      </c>
      <c r="H14" s="496"/>
      <c r="I14" s="496">
        <v>33.33</v>
      </c>
      <c r="J14" s="496"/>
      <c r="K14" s="496"/>
      <c r="L14" s="496"/>
      <c r="M14" s="496"/>
      <c r="N14" s="496"/>
      <c r="O14" s="496"/>
      <c r="P14" s="510"/>
      <c r="Q14" s="497"/>
    </row>
    <row r="15" spans="1:17" ht="14.4" customHeight="1" x14ac:dyDescent="0.3">
      <c r="A15" s="491" t="s">
        <v>1758</v>
      </c>
      <c r="B15" s="492" t="s">
        <v>1556</v>
      </c>
      <c r="C15" s="492" t="s">
        <v>1569</v>
      </c>
      <c r="D15" s="492" t="s">
        <v>1616</v>
      </c>
      <c r="E15" s="492" t="s">
        <v>1617</v>
      </c>
      <c r="F15" s="496">
        <v>1</v>
      </c>
      <c r="G15" s="496">
        <v>492</v>
      </c>
      <c r="H15" s="496"/>
      <c r="I15" s="496">
        <v>492</v>
      </c>
      <c r="J15" s="496"/>
      <c r="K15" s="496"/>
      <c r="L15" s="496"/>
      <c r="M15" s="496"/>
      <c r="N15" s="496"/>
      <c r="O15" s="496"/>
      <c r="P15" s="510"/>
      <c r="Q15" s="497"/>
    </row>
    <row r="16" spans="1:17" ht="14.4" customHeight="1" x14ac:dyDescent="0.3">
      <c r="A16" s="491" t="s">
        <v>1758</v>
      </c>
      <c r="B16" s="492" t="s">
        <v>1556</v>
      </c>
      <c r="C16" s="492" t="s">
        <v>1569</v>
      </c>
      <c r="D16" s="492" t="s">
        <v>1007</v>
      </c>
      <c r="E16" s="492" t="s">
        <v>1759</v>
      </c>
      <c r="F16" s="496">
        <v>2</v>
      </c>
      <c r="G16" s="496">
        <v>2386</v>
      </c>
      <c r="H16" s="496"/>
      <c r="I16" s="496">
        <v>1193</v>
      </c>
      <c r="J16" s="496"/>
      <c r="K16" s="496"/>
      <c r="L16" s="496"/>
      <c r="M16" s="496"/>
      <c r="N16" s="496"/>
      <c r="O16" s="496"/>
      <c r="P16" s="510"/>
      <c r="Q16" s="497"/>
    </row>
    <row r="17" spans="1:17" ht="14.4" customHeight="1" x14ac:dyDescent="0.3">
      <c r="A17" s="491" t="s">
        <v>1760</v>
      </c>
      <c r="B17" s="492" t="s">
        <v>1556</v>
      </c>
      <c r="C17" s="492" t="s">
        <v>1569</v>
      </c>
      <c r="D17" s="492" t="s">
        <v>1588</v>
      </c>
      <c r="E17" s="492" t="s">
        <v>1589</v>
      </c>
      <c r="F17" s="496"/>
      <c r="G17" s="496"/>
      <c r="H17" s="496"/>
      <c r="I17" s="496"/>
      <c r="J17" s="496">
        <v>1</v>
      </c>
      <c r="K17" s="496">
        <v>251</v>
      </c>
      <c r="L17" s="496">
        <v>1</v>
      </c>
      <c r="M17" s="496">
        <v>251</v>
      </c>
      <c r="N17" s="496">
        <v>2</v>
      </c>
      <c r="O17" s="496">
        <v>502</v>
      </c>
      <c r="P17" s="510">
        <v>2</v>
      </c>
      <c r="Q17" s="497">
        <v>251</v>
      </c>
    </row>
    <row r="18" spans="1:17" ht="14.4" customHeight="1" x14ac:dyDescent="0.3">
      <c r="A18" s="491" t="s">
        <v>1760</v>
      </c>
      <c r="B18" s="492" t="s">
        <v>1556</v>
      </c>
      <c r="C18" s="492" t="s">
        <v>1569</v>
      </c>
      <c r="D18" s="492" t="s">
        <v>1590</v>
      </c>
      <c r="E18" s="492" t="s">
        <v>1591</v>
      </c>
      <c r="F18" s="496">
        <v>1</v>
      </c>
      <c r="G18" s="496">
        <v>118</v>
      </c>
      <c r="H18" s="496">
        <v>0.11706349206349206</v>
      </c>
      <c r="I18" s="496">
        <v>118</v>
      </c>
      <c r="J18" s="496">
        <v>8</v>
      </c>
      <c r="K18" s="496">
        <v>1008</v>
      </c>
      <c r="L18" s="496">
        <v>1</v>
      </c>
      <c r="M18" s="496">
        <v>126</v>
      </c>
      <c r="N18" s="496">
        <v>4</v>
      </c>
      <c r="O18" s="496">
        <v>504</v>
      </c>
      <c r="P18" s="510">
        <v>0.5</v>
      </c>
      <c r="Q18" s="497">
        <v>126</v>
      </c>
    </row>
    <row r="19" spans="1:17" ht="14.4" customHeight="1" x14ac:dyDescent="0.3">
      <c r="A19" s="491" t="s">
        <v>1760</v>
      </c>
      <c r="B19" s="492" t="s">
        <v>1556</v>
      </c>
      <c r="C19" s="492" t="s">
        <v>1569</v>
      </c>
      <c r="D19" s="492" t="s">
        <v>1596</v>
      </c>
      <c r="E19" s="492" t="s">
        <v>1597</v>
      </c>
      <c r="F19" s="496"/>
      <c r="G19" s="496"/>
      <c r="H19" s="496"/>
      <c r="I19" s="496"/>
      <c r="J19" s="496">
        <v>2</v>
      </c>
      <c r="K19" s="496">
        <v>1358</v>
      </c>
      <c r="L19" s="496">
        <v>1</v>
      </c>
      <c r="M19" s="496">
        <v>679</v>
      </c>
      <c r="N19" s="496"/>
      <c r="O19" s="496"/>
      <c r="P19" s="510"/>
      <c r="Q19" s="497"/>
    </row>
    <row r="20" spans="1:17" ht="14.4" customHeight="1" x14ac:dyDescent="0.3">
      <c r="A20" s="491" t="s">
        <v>1760</v>
      </c>
      <c r="B20" s="492" t="s">
        <v>1556</v>
      </c>
      <c r="C20" s="492" t="s">
        <v>1569</v>
      </c>
      <c r="D20" s="492" t="s">
        <v>1604</v>
      </c>
      <c r="E20" s="492" t="s">
        <v>1605</v>
      </c>
      <c r="F20" s="496">
        <v>1</v>
      </c>
      <c r="G20" s="496">
        <v>0</v>
      </c>
      <c r="H20" s="496"/>
      <c r="I20" s="496">
        <v>0</v>
      </c>
      <c r="J20" s="496"/>
      <c r="K20" s="496"/>
      <c r="L20" s="496"/>
      <c r="M20" s="496"/>
      <c r="N20" s="496"/>
      <c r="O20" s="496"/>
      <c r="P20" s="510"/>
      <c r="Q20" s="497"/>
    </row>
    <row r="21" spans="1:17" ht="14.4" customHeight="1" x14ac:dyDescent="0.3">
      <c r="A21" s="491" t="s">
        <v>1760</v>
      </c>
      <c r="B21" s="492" t="s">
        <v>1556</v>
      </c>
      <c r="C21" s="492" t="s">
        <v>1569</v>
      </c>
      <c r="D21" s="492" t="s">
        <v>1610</v>
      </c>
      <c r="E21" s="492" t="s">
        <v>1611</v>
      </c>
      <c r="F21" s="496"/>
      <c r="G21" s="496"/>
      <c r="H21" s="496"/>
      <c r="I21" s="496"/>
      <c r="J21" s="496">
        <v>2</v>
      </c>
      <c r="K21" s="496">
        <v>172</v>
      </c>
      <c r="L21" s="496">
        <v>1</v>
      </c>
      <c r="M21" s="496">
        <v>86</v>
      </c>
      <c r="N21" s="496"/>
      <c r="O21" s="496"/>
      <c r="P21" s="510"/>
      <c r="Q21" s="497"/>
    </row>
    <row r="22" spans="1:17" ht="14.4" customHeight="1" x14ac:dyDescent="0.3">
      <c r="A22" s="491" t="s">
        <v>1760</v>
      </c>
      <c r="B22" s="492" t="s">
        <v>1556</v>
      </c>
      <c r="C22" s="492" t="s">
        <v>1569</v>
      </c>
      <c r="D22" s="492" t="s">
        <v>1616</v>
      </c>
      <c r="E22" s="492" t="s">
        <v>1617</v>
      </c>
      <c r="F22" s="496"/>
      <c r="G22" s="496"/>
      <c r="H22" s="496"/>
      <c r="I22" s="496"/>
      <c r="J22" s="496"/>
      <c r="K22" s="496"/>
      <c r="L22" s="496"/>
      <c r="M22" s="496"/>
      <c r="N22" s="496">
        <v>1</v>
      </c>
      <c r="O22" s="496">
        <v>1528</v>
      </c>
      <c r="P22" s="510"/>
      <c r="Q22" s="497">
        <v>1528</v>
      </c>
    </row>
    <row r="23" spans="1:17" ht="14.4" customHeight="1" x14ac:dyDescent="0.3">
      <c r="A23" s="491" t="s">
        <v>1760</v>
      </c>
      <c r="B23" s="492" t="s">
        <v>1556</v>
      </c>
      <c r="C23" s="492" t="s">
        <v>1569</v>
      </c>
      <c r="D23" s="492" t="s">
        <v>1637</v>
      </c>
      <c r="E23" s="492" t="s">
        <v>1638</v>
      </c>
      <c r="F23" s="496"/>
      <c r="G23" s="496"/>
      <c r="H23" s="496"/>
      <c r="I23" s="496"/>
      <c r="J23" s="496">
        <v>1</v>
      </c>
      <c r="K23" s="496">
        <v>716</v>
      </c>
      <c r="L23" s="496">
        <v>1</v>
      </c>
      <c r="M23" s="496">
        <v>716</v>
      </c>
      <c r="N23" s="496"/>
      <c r="O23" s="496"/>
      <c r="P23" s="510"/>
      <c r="Q23" s="497"/>
    </row>
    <row r="24" spans="1:17" ht="14.4" customHeight="1" x14ac:dyDescent="0.3">
      <c r="A24" s="491" t="s">
        <v>1760</v>
      </c>
      <c r="B24" s="492" t="s">
        <v>1556</v>
      </c>
      <c r="C24" s="492" t="s">
        <v>1569</v>
      </c>
      <c r="D24" s="492" t="s">
        <v>1655</v>
      </c>
      <c r="E24" s="492" t="s">
        <v>1656</v>
      </c>
      <c r="F24" s="496"/>
      <c r="G24" s="496"/>
      <c r="H24" s="496"/>
      <c r="I24" s="496"/>
      <c r="J24" s="496">
        <v>1</v>
      </c>
      <c r="K24" s="496">
        <v>247</v>
      </c>
      <c r="L24" s="496">
        <v>1</v>
      </c>
      <c r="M24" s="496">
        <v>247</v>
      </c>
      <c r="N24" s="496"/>
      <c r="O24" s="496"/>
      <c r="P24" s="510"/>
      <c r="Q24" s="497"/>
    </row>
    <row r="25" spans="1:17" ht="14.4" customHeight="1" x14ac:dyDescent="0.3">
      <c r="A25" s="491" t="s">
        <v>1760</v>
      </c>
      <c r="B25" s="492" t="s">
        <v>1556</v>
      </c>
      <c r="C25" s="492" t="s">
        <v>1569</v>
      </c>
      <c r="D25" s="492" t="s">
        <v>1663</v>
      </c>
      <c r="E25" s="492" t="s">
        <v>1664</v>
      </c>
      <c r="F25" s="496"/>
      <c r="G25" s="496"/>
      <c r="H25" s="496"/>
      <c r="I25" s="496"/>
      <c r="J25" s="496">
        <v>1</v>
      </c>
      <c r="K25" s="496">
        <v>840</v>
      </c>
      <c r="L25" s="496">
        <v>1</v>
      </c>
      <c r="M25" s="496">
        <v>840</v>
      </c>
      <c r="N25" s="496"/>
      <c r="O25" s="496"/>
      <c r="P25" s="510"/>
      <c r="Q25" s="497"/>
    </row>
    <row r="26" spans="1:17" ht="14.4" customHeight="1" x14ac:dyDescent="0.3">
      <c r="A26" s="491" t="s">
        <v>1761</v>
      </c>
      <c r="B26" s="492" t="s">
        <v>1556</v>
      </c>
      <c r="C26" s="492" t="s">
        <v>1727</v>
      </c>
      <c r="D26" s="492" t="s">
        <v>1762</v>
      </c>
      <c r="E26" s="492" t="s">
        <v>1763</v>
      </c>
      <c r="F26" s="496">
        <v>2</v>
      </c>
      <c r="G26" s="496">
        <v>640.88</v>
      </c>
      <c r="H26" s="496"/>
      <c r="I26" s="496">
        <v>320.44</v>
      </c>
      <c r="J26" s="496"/>
      <c r="K26" s="496"/>
      <c r="L26" s="496"/>
      <c r="M26" s="496"/>
      <c r="N26" s="496"/>
      <c r="O26" s="496"/>
      <c r="P26" s="510"/>
      <c r="Q26" s="497"/>
    </row>
    <row r="27" spans="1:17" ht="14.4" customHeight="1" x14ac:dyDescent="0.3">
      <c r="A27" s="491" t="s">
        <v>1761</v>
      </c>
      <c r="B27" s="492" t="s">
        <v>1556</v>
      </c>
      <c r="C27" s="492" t="s">
        <v>1569</v>
      </c>
      <c r="D27" s="492" t="s">
        <v>1576</v>
      </c>
      <c r="E27" s="492" t="s">
        <v>1577</v>
      </c>
      <c r="F27" s="496"/>
      <c r="G27" s="496"/>
      <c r="H27" s="496"/>
      <c r="I27" s="496"/>
      <c r="J27" s="496"/>
      <c r="K27" s="496"/>
      <c r="L27" s="496"/>
      <c r="M27" s="496"/>
      <c r="N27" s="496">
        <v>1</v>
      </c>
      <c r="O27" s="496">
        <v>223</v>
      </c>
      <c r="P27" s="510"/>
      <c r="Q27" s="497">
        <v>223</v>
      </c>
    </row>
    <row r="28" spans="1:17" ht="14.4" customHeight="1" x14ac:dyDescent="0.3">
      <c r="A28" s="491" t="s">
        <v>1761</v>
      </c>
      <c r="B28" s="492" t="s">
        <v>1556</v>
      </c>
      <c r="C28" s="492" t="s">
        <v>1569</v>
      </c>
      <c r="D28" s="492" t="s">
        <v>1578</v>
      </c>
      <c r="E28" s="492" t="s">
        <v>1579</v>
      </c>
      <c r="F28" s="496">
        <v>79</v>
      </c>
      <c r="G28" s="496">
        <v>2765</v>
      </c>
      <c r="H28" s="496">
        <v>2.5768872320596459</v>
      </c>
      <c r="I28" s="496">
        <v>35</v>
      </c>
      <c r="J28" s="496">
        <v>29</v>
      </c>
      <c r="K28" s="496">
        <v>1073</v>
      </c>
      <c r="L28" s="496">
        <v>1</v>
      </c>
      <c r="M28" s="496">
        <v>37</v>
      </c>
      <c r="N28" s="496">
        <v>9</v>
      </c>
      <c r="O28" s="496">
        <v>333</v>
      </c>
      <c r="P28" s="510">
        <v>0.31034482758620691</v>
      </c>
      <c r="Q28" s="497">
        <v>37</v>
      </c>
    </row>
    <row r="29" spans="1:17" ht="14.4" customHeight="1" x14ac:dyDescent="0.3">
      <c r="A29" s="491" t="s">
        <v>1761</v>
      </c>
      <c r="B29" s="492" t="s">
        <v>1556</v>
      </c>
      <c r="C29" s="492" t="s">
        <v>1569</v>
      </c>
      <c r="D29" s="492" t="s">
        <v>1588</v>
      </c>
      <c r="E29" s="492" t="s">
        <v>1589</v>
      </c>
      <c r="F29" s="496">
        <v>1</v>
      </c>
      <c r="G29" s="496">
        <v>235</v>
      </c>
      <c r="H29" s="496">
        <v>0.93625498007968122</v>
      </c>
      <c r="I29" s="496">
        <v>235</v>
      </c>
      <c r="J29" s="496">
        <v>1</v>
      </c>
      <c r="K29" s="496">
        <v>251</v>
      </c>
      <c r="L29" s="496">
        <v>1</v>
      </c>
      <c r="M29" s="496">
        <v>251</v>
      </c>
      <c r="N29" s="496">
        <v>2</v>
      </c>
      <c r="O29" s="496">
        <v>502</v>
      </c>
      <c r="P29" s="510">
        <v>2</v>
      </c>
      <c r="Q29" s="497">
        <v>251</v>
      </c>
    </row>
    <row r="30" spans="1:17" ht="14.4" customHeight="1" x14ac:dyDescent="0.3">
      <c r="A30" s="491" t="s">
        <v>1761</v>
      </c>
      <c r="B30" s="492" t="s">
        <v>1556</v>
      </c>
      <c r="C30" s="492" t="s">
        <v>1569</v>
      </c>
      <c r="D30" s="492" t="s">
        <v>1590</v>
      </c>
      <c r="E30" s="492" t="s">
        <v>1591</v>
      </c>
      <c r="F30" s="496">
        <v>9</v>
      </c>
      <c r="G30" s="496">
        <v>1062</v>
      </c>
      <c r="H30" s="496">
        <v>0.93650793650793651</v>
      </c>
      <c r="I30" s="496">
        <v>118</v>
      </c>
      <c r="J30" s="496">
        <v>9</v>
      </c>
      <c r="K30" s="496">
        <v>1134</v>
      </c>
      <c r="L30" s="496">
        <v>1</v>
      </c>
      <c r="M30" s="496">
        <v>126</v>
      </c>
      <c r="N30" s="496">
        <v>5</v>
      </c>
      <c r="O30" s="496">
        <v>630</v>
      </c>
      <c r="P30" s="510">
        <v>0.55555555555555558</v>
      </c>
      <c r="Q30" s="497">
        <v>126</v>
      </c>
    </row>
    <row r="31" spans="1:17" ht="14.4" customHeight="1" x14ac:dyDescent="0.3">
      <c r="A31" s="491" t="s">
        <v>1761</v>
      </c>
      <c r="B31" s="492" t="s">
        <v>1556</v>
      </c>
      <c r="C31" s="492" t="s">
        <v>1569</v>
      </c>
      <c r="D31" s="492" t="s">
        <v>1592</v>
      </c>
      <c r="E31" s="492" t="s">
        <v>1593</v>
      </c>
      <c r="F31" s="496">
        <v>4</v>
      </c>
      <c r="G31" s="496">
        <v>2128</v>
      </c>
      <c r="H31" s="496"/>
      <c r="I31" s="496">
        <v>532</v>
      </c>
      <c r="J31" s="496"/>
      <c r="K31" s="496"/>
      <c r="L31" s="496"/>
      <c r="M31" s="496"/>
      <c r="N31" s="496"/>
      <c r="O31" s="496"/>
      <c r="P31" s="510"/>
      <c r="Q31" s="497"/>
    </row>
    <row r="32" spans="1:17" ht="14.4" customHeight="1" x14ac:dyDescent="0.3">
      <c r="A32" s="491" t="s">
        <v>1761</v>
      </c>
      <c r="B32" s="492" t="s">
        <v>1556</v>
      </c>
      <c r="C32" s="492" t="s">
        <v>1569</v>
      </c>
      <c r="D32" s="492" t="s">
        <v>1594</v>
      </c>
      <c r="E32" s="492" t="s">
        <v>1595</v>
      </c>
      <c r="F32" s="496">
        <v>1</v>
      </c>
      <c r="G32" s="496">
        <v>486</v>
      </c>
      <c r="H32" s="496"/>
      <c r="I32" s="496">
        <v>486</v>
      </c>
      <c r="J32" s="496"/>
      <c r="K32" s="496"/>
      <c r="L32" s="496"/>
      <c r="M32" s="496"/>
      <c r="N32" s="496">
        <v>3</v>
      </c>
      <c r="O32" s="496">
        <v>1503</v>
      </c>
      <c r="P32" s="510"/>
      <c r="Q32" s="497">
        <v>501</v>
      </c>
    </row>
    <row r="33" spans="1:17" ht="14.4" customHeight="1" x14ac:dyDescent="0.3">
      <c r="A33" s="491" t="s">
        <v>1761</v>
      </c>
      <c r="B33" s="492" t="s">
        <v>1556</v>
      </c>
      <c r="C33" s="492" t="s">
        <v>1569</v>
      </c>
      <c r="D33" s="492" t="s">
        <v>1596</v>
      </c>
      <c r="E33" s="492" t="s">
        <v>1597</v>
      </c>
      <c r="F33" s="496">
        <v>3</v>
      </c>
      <c r="G33" s="496">
        <v>1998</v>
      </c>
      <c r="H33" s="496"/>
      <c r="I33" s="496">
        <v>666</v>
      </c>
      <c r="J33" s="496"/>
      <c r="K33" s="496"/>
      <c r="L33" s="496"/>
      <c r="M33" s="496"/>
      <c r="N33" s="496">
        <v>3</v>
      </c>
      <c r="O33" s="496">
        <v>2037</v>
      </c>
      <c r="P33" s="510"/>
      <c r="Q33" s="497">
        <v>679</v>
      </c>
    </row>
    <row r="34" spans="1:17" ht="14.4" customHeight="1" x14ac:dyDescent="0.3">
      <c r="A34" s="491" t="s">
        <v>1761</v>
      </c>
      <c r="B34" s="492" t="s">
        <v>1556</v>
      </c>
      <c r="C34" s="492" t="s">
        <v>1569</v>
      </c>
      <c r="D34" s="492" t="s">
        <v>1598</v>
      </c>
      <c r="E34" s="492" t="s">
        <v>1599</v>
      </c>
      <c r="F34" s="496">
        <v>9</v>
      </c>
      <c r="G34" s="496">
        <v>9108</v>
      </c>
      <c r="H34" s="496">
        <v>4.4170708050436467</v>
      </c>
      <c r="I34" s="496">
        <v>1012</v>
      </c>
      <c r="J34" s="496">
        <v>2</v>
      </c>
      <c r="K34" s="496">
        <v>2062</v>
      </c>
      <c r="L34" s="496">
        <v>1</v>
      </c>
      <c r="M34" s="496">
        <v>1031</v>
      </c>
      <c r="N34" s="496">
        <v>3</v>
      </c>
      <c r="O34" s="496">
        <v>3096</v>
      </c>
      <c r="P34" s="510">
        <v>1.501454898157129</v>
      </c>
      <c r="Q34" s="497">
        <v>1032</v>
      </c>
    </row>
    <row r="35" spans="1:17" ht="14.4" customHeight="1" x14ac:dyDescent="0.3">
      <c r="A35" s="491" t="s">
        <v>1761</v>
      </c>
      <c r="B35" s="492" t="s">
        <v>1556</v>
      </c>
      <c r="C35" s="492" t="s">
        <v>1569</v>
      </c>
      <c r="D35" s="492" t="s">
        <v>1682</v>
      </c>
      <c r="E35" s="492" t="s">
        <v>1683</v>
      </c>
      <c r="F35" s="496">
        <v>5</v>
      </c>
      <c r="G35" s="496">
        <v>10085</v>
      </c>
      <c r="H35" s="496">
        <v>4.8069590085795992</v>
      </c>
      <c r="I35" s="496">
        <v>2017</v>
      </c>
      <c r="J35" s="496">
        <v>1</v>
      </c>
      <c r="K35" s="496">
        <v>2098</v>
      </c>
      <c r="L35" s="496">
        <v>1</v>
      </c>
      <c r="M35" s="496">
        <v>2098</v>
      </c>
      <c r="N35" s="496">
        <v>2</v>
      </c>
      <c r="O35" s="496">
        <v>4200</v>
      </c>
      <c r="P35" s="510">
        <v>2.0019065776930409</v>
      </c>
      <c r="Q35" s="497">
        <v>2100</v>
      </c>
    </row>
    <row r="36" spans="1:17" ht="14.4" customHeight="1" x14ac:dyDescent="0.3">
      <c r="A36" s="491" t="s">
        <v>1761</v>
      </c>
      <c r="B36" s="492" t="s">
        <v>1556</v>
      </c>
      <c r="C36" s="492" t="s">
        <v>1569</v>
      </c>
      <c r="D36" s="492" t="s">
        <v>1764</v>
      </c>
      <c r="E36" s="492" t="s">
        <v>1765</v>
      </c>
      <c r="F36" s="496"/>
      <c r="G36" s="496"/>
      <c r="H36" s="496"/>
      <c r="I36" s="496"/>
      <c r="J36" s="496"/>
      <c r="K36" s="496"/>
      <c r="L36" s="496"/>
      <c r="M36" s="496"/>
      <c r="N36" s="496">
        <v>2</v>
      </c>
      <c r="O36" s="496">
        <v>4660</v>
      </c>
      <c r="P36" s="510"/>
      <c r="Q36" s="497">
        <v>2330</v>
      </c>
    </row>
    <row r="37" spans="1:17" ht="14.4" customHeight="1" x14ac:dyDescent="0.3">
      <c r="A37" s="491" t="s">
        <v>1761</v>
      </c>
      <c r="B37" s="492" t="s">
        <v>1556</v>
      </c>
      <c r="C37" s="492" t="s">
        <v>1569</v>
      </c>
      <c r="D37" s="492" t="s">
        <v>1604</v>
      </c>
      <c r="E37" s="492" t="s">
        <v>1605</v>
      </c>
      <c r="F37" s="496">
        <v>4</v>
      </c>
      <c r="G37" s="496">
        <v>33.33</v>
      </c>
      <c r="H37" s="496"/>
      <c r="I37" s="496">
        <v>8.3324999999999996</v>
      </c>
      <c r="J37" s="496"/>
      <c r="K37" s="496"/>
      <c r="L37" s="496"/>
      <c r="M37" s="496"/>
      <c r="N37" s="496">
        <v>2</v>
      </c>
      <c r="O37" s="496">
        <v>66.66</v>
      </c>
      <c r="P37" s="510"/>
      <c r="Q37" s="497">
        <v>33.33</v>
      </c>
    </row>
    <row r="38" spans="1:17" ht="14.4" customHeight="1" x14ac:dyDescent="0.3">
      <c r="A38" s="491" t="s">
        <v>1761</v>
      </c>
      <c r="B38" s="492" t="s">
        <v>1556</v>
      </c>
      <c r="C38" s="492" t="s">
        <v>1569</v>
      </c>
      <c r="D38" s="492" t="s">
        <v>1610</v>
      </c>
      <c r="E38" s="492" t="s">
        <v>1611</v>
      </c>
      <c r="F38" s="496">
        <v>3</v>
      </c>
      <c r="G38" s="496">
        <v>246</v>
      </c>
      <c r="H38" s="496">
        <v>1.430232558139535</v>
      </c>
      <c r="I38" s="496">
        <v>82</v>
      </c>
      <c r="J38" s="496">
        <v>2</v>
      </c>
      <c r="K38" s="496">
        <v>172</v>
      </c>
      <c r="L38" s="496">
        <v>1</v>
      </c>
      <c r="M38" s="496">
        <v>86</v>
      </c>
      <c r="N38" s="496">
        <v>13</v>
      </c>
      <c r="O38" s="496">
        <v>1118</v>
      </c>
      <c r="P38" s="510">
        <v>6.5</v>
      </c>
      <c r="Q38" s="497">
        <v>86</v>
      </c>
    </row>
    <row r="39" spans="1:17" ht="14.4" customHeight="1" x14ac:dyDescent="0.3">
      <c r="A39" s="491" t="s">
        <v>1761</v>
      </c>
      <c r="B39" s="492" t="s">
        <v>1556</v>
      </c>
      <c r="C39" s="492" t="s">
        <v>1569</v>
      </c>
      <c r="D39" s="492" t="s">
        <v>1622</v>
      </c>
      <c r="E39" s="492" t="s">
        <v>1593</v>
      </c>
      <c r="F39" s="496">
        <v>5</v>
      </c>
      <c r="G39" s="496">
        <v>3375</v>
      </c>
      <c r="H39" s="496"/>
      <c r="I39" s="496">
        <v>675</v>
      </c>
      <c r="J39" s="496"/>
      <c r="K39" s="496"/>
      <c r="L39" s="496"/>
      <c r="M39" s="496"/>
      <c r="N39" s="496"/>
      <c r="O39" s="496"/>
      <c r="P39" s="510"/>
      <c r="Q39" s="497"/>
    </row>
    <row r="40" spans="1:17" ht="14.4" customHeight="1" x14ac:dyDescent="0.3">
      <c r="A40" s="491" t="s">
        <v>1761</v>
      </c>
      <c r="B40" s="492" t="s">
        <v>1556</v>
      </c>
      <c r="C40" s="492" t="s">
        <v>1569</v>
      </c>
      <c r="D40" s="492" t="s">
        <v>1627</v>
      </c>
      <c r="E40" s="492" t="s">
        <v>1628</v>
      </c>
      <c r="F40" s="496"/>
      <c r="G40" s="496"/>
      <c r="H40" s="496"/>
      <c r="I40" s="496"/>
      <c r="J40" s="496"/>
      <c r="K40" s="496"/>
      <c r="L40" s="496"/>
      <c r="M40" s="496"/>
      <c r="N40" s="496">
        <v>1</v>
      </c>
      <c r="O40" s="496">
        <v>445</v>
      </c>
      <c r="P40" s="510"/>
      <c r="Q40" s="497">
        <v>445</v>
      </c>
    </row>
    <row r="41" spans="1:17" ht="14.4" customHeight="1" x14ac:dyDescent="0.3">
      <c r="A41" s="491" t="s">
        <v>1761</v>
      </c>
      <c r="B41" s="492" t="s">
        <v>1556</v>
      </c>
      <c r="C41" s="492" t="s">
        <v>1569</v>
      </c>
      <c r="D41" s="492" t="s">
        <v>1637</v>
      </c>
      <c r="E41" s="492" t="s">
        <v>1638</v>
      </c>
      <c r="F41" s="496">
        <v>4</v>
      </c>
      <c r="G41" s="496">
        <v>2764</v>
      </c>
      <c r="H41" s="496"/>
      <c r="I41" s="496">
        <v>691</v>
      </c>
      <c r="J41" s="496">
        <v>0</v>
      </c>
      <c r="K41" s="496">
        <v>0</v>
      </c>
      <c r="L41" s="496"/>
      <c r="M41" s="496"/>
      <c r="N41" s="496"/>
      <c r="O41" s="496"/>
      <c r="P41" s="510"/>
      <c r="Q41" s="497"/>
    </row>
    <row r="42" spans="1:17" ht="14.4" customHeight="1" x14ac:dyDescent="0.3">
      <c r="A42" s="491" t="s">
        <v>1761</v>
      </c>
      <c r="B42" s="492" t="s">
        <v>1556</v>
      </c>
      <c r="C42" s="492" t="s">
        <v>1569</v>
      </c>
      <c r="D42" s="492" t="s">
        <v>1641</v>
      </c>
      <c r="E42" s="492" t="s">
        <v>1642</v>
      </c>
      <c r="F42" s="496"/>
      <c r="G42" s="496"/>
      <c r="H42" s="496"/>
      <c r="I42" s="496"/>
      <c r="J42" s="496">
        <v>1</v>
      </c>
      <c r="K42" s="496">
        <v>183</v>
      </c>
      <c r="L42" s="496">
        <v>1</v>
      </c>
      <c r="M42" s="496">
        <v>183</v>
      </c>
      <c r="N42" s="496">
        <v>1</v>
      </c>
      <c r="O42" s="496">
        <v>183</v>
      </c>
      <c r="P42" s="510">
        <v>1</v>
      </c>
      <c r="Q42" s="497">
        <v>183</v>
      </c>
    </row>
    <row r="43" spans="1:17" ht="14.4" customHeight="1" x14ac:dyDescent="0.3">
      <c r="A43" s="491" t="s">
        <v>1761</v>
      </c>
      <c r="B43" s="492" t="s">
        <v>1556</v>
      </c>
      <c r="C43" s="492" t="s">
        <v>1569</v>
      </c>
      <c r="D43" s="492" t="s">
        <v>1647</v>
      </c>
      <c r="E43" s="492" t="s">
        <v>1648</v>
      </c>
      <c r="F43" s="496">
        <v>3</v>
      </c>
      <c r="G43" s="496">
        <v>1068</v>
      </c>
      <c r="H43" s="496">
        <v>0.73351648351648346</v>
      </c>
      <c r="I43" s="496">
        <v>356</v>
      </c>
      <c r="J43" s="496">
        <v>4</v>
      </c>
      <c r="K43" s="496">
        <v>1456</v>
      </c>
      <c r="L43" s="496">
        <v>1</v>
      </c>
      <c r="M43" s="496">
        <v>364</v>
      </c>
      <c r="N43" s="496">
        <v>5</v>
      </c>
      <c r="O43" s="496">
        <v>1950</v>
      </c>
      <c r="P43" s="510">
        <v>1.3392857142857142</v>
      </c>
      <c r="Q43" s="497">
        <v>390</v>
      </c>
    </row>
    <row r="44" spans="1:17" ht="14.4" customHeight="1" x14ac:dyDescent="0.3">
      <c r="A44" s="491" t="s">
        <v>1761</v>
      </c>
      <c r="B44" s="492" t="s">
        <v>1556</v>
      </c>
      <c r="C44" s="492" t="s">
        <v>1569</v>
      </c>
      <c r="D44" s="492" t="s">
        <v>1649</v>
      </c>
      <c r="E44" s="492" t="s">
        <v>1650</v>
      </c>
      <c r="F44" s="496"/>
      <c r="G44" s="496"/>
      <c r="H44" s="496"/>
      <c r="I44" s="496"/>
      <c r="J44" s="496"/>
      <c r="K44" s="496"/>
      <c r="L44" s="496"/>
      <c r="M44" s="496"/>
      <c r="N44" s="496">
        <v>1</v>
      </c>
      <c r="O44" s="496">
        <v>505</v>
      </c>
      <c r="P44" s="510"/>
      <c r="Q44" s="497">
        <v>505</v>
      </c>
    </row>
    <row r="45" spans="1:17" ht="14.4" customHeight="1" x14ac:dyDescent="0.3">
      <c r="A45" s="491" t="s">
        <v>1761</v>
      </c>
      <c r="B45" s="492" t="s">
        <v>1556</v>
      </c>
      <c r="C45" s="492" t="s">
        <v>1569</v>
      </c>
      <c r="D45" s="492" t="s">
        <v>1655</v>
      </c>
      <c r="E45" s="492" t="s">
        <v>1656</v>
      </c>
      <c r="F45" s="496"/>
      <c r="G45" s="496"/>
      <c r="H45" s="496"/>
      <c r="I45" s="496"/>
      <c r="J45" s="496"/>
      <c r="K45" s="496"/>
      <c r="L45" s="496"/>
      <c r="M45" s="496"/>
      <c r="N45" s="496">
        <v>1</v>
      </c>
      <c r="O45" s="496">
        <v>310</v>
      </c>
      <c r="P45" s="510"/>
      <c r="Q45" s="497">
        <v>310</v>
      </c>
    </row>
    <row r="46" spans="1:17" ht="14.4" customHeight="1" x14ac:dyDescent="0.3">
      <c r="A46" s="491" t="s">
        <v>1761</v>
      </c>
      <c r="B46" s="492" t="s">
        <v>1556</v>
      </c>
      <c r="C46" s="492" t="s">
        <v>1569</v>
      </c>
      <c r="D46" s="492" t="s">
        <v>1657</v>
      </c>
      <c r="E46" s="492" t="s">
        <v>1658</v>
      </c>
      <c r="F46" s="496"/>
      <c r="G46" s="496"/>
      <c r="H46" s="496"/>
      <c r="I46" s="496"/>
      <c r="J46" s="496">
        <v>1</v>
      </c>
      <c r="K46" s="496">
        <v>1734</v>
      </c>
      <c r="L46" s="496">
        <v>1</v>
      </c>
      <c r="M46" s="496">
        <v>1734</v>
      </c>
      <c r="N46" s="496">
        <v>2</v>
      </c>
      <c r="O46" s="496">
        <v>3470</v>
      </c>
      <c r="P46" s="510">
        <v>2.0011534025374855</v>
      </c>
      <c r="Q46" s="497">
        <v>1735</v>
      </c>
    </row>
    <row r="47" spans="1:17" ht="14.4" customHeight="1" x14ac:dyDescent="0.3">
      <c r="A47" s="491" t="s">
        <v>1761</v>
      </c>
      <c r="B47" s="492" t="s">
        <v>1556</v>
      </c>
      <c r="C47" s="492" t="s">
        <v>1569</v>
      </c>
      <c r="D47" s="492" t="s">
        <v>1711</v>
      </c>
      <c r="E47" s="492" t="s">
        <v>1712</v>
      </c>
      <c r="F47" s="496"/>
      <c r="G47" s="496"/>
      <c r="H47" s="496"/>
      <c r="I47" s="496"/>
      <c r="J47" s="496"/>
      <c r="K47" s="496"/>
      <c r="L47" s="496"/>
      <c r="M47" s="496"/>
      <c r="N47" s="496">
        <v>2</v>
      </c>
      <c r="O47" s="496">
        <v>2004</v>
      </c>
      <c r="P47" s="510"/>
      <c r="Q47" s="497">
        <v>1002</v>
      </c>
    </row>
    <row r="48" spans="1:17" ht="14.4" customHeight="1" x14ac:dyDescent="0.3">
      <c r="A48" s="491" t="s">
        <v>1761</v>
      </c>
      <c r="B48" s="492" t="s">
        <v>1556</v>
      </c>
      <c r="C48" s="492" t="s">
        <v>1569</v>
      </c>
      <c r="D48" s="492" t="s">
        <v>1661</v>
      </c>
      <c r="E48" s="492" t="s">
        <v>1662</v>
      </c>
      <c r="F48" s="496">
        <v>1</v>
      </c>
      <c r="G48" s="496">
        <v>1008</v>
      </c>
      <c r="H48" s="496"/>
      <c r="I48" s="496">
        <v>1008</v>
      </c>
      <c r="J48" s="496"/>
      <c r="K48" s="496"/>
      <c r="L48" s="496"/>
      <c r="M48" s="496"/>
      <c r="N48" s="496"/>
      <c r="O48" s="496"/>
      <c r="P48" s="510"/>
      <c r="Q48" s="497"/>
    </row>
    <row r="49" spans="1:17" ht="14.4" customHeight="1" x14ac:dyDescent="0.3">
      <c r="A49" s="491" t="s">
        <v>1761</v>
      </c>
      <c r="B49" s="492" t="s">
        <v>1556</v>
      </c>
      <c r="C49" s="492" t="s">
        <v>1569</v>
      </c>
      <c r="D49" s="492" t="s">
        <v>1663</v>
      </c>
      <c r="E49" s="492" t="s">
        <v>1664</v>
      </c>
      <c r="F49" s="496">
        <v>1</v>
      </c>
      <c r="G49" s="496">
        <v>815</v>
      </c>
      <c r="H49" s="496"/>
      <c r="I49" s="496">
        <v>815</v>
      </c>
      <c r="J49" s="496"/>
      <c r="K49" s="496"/>
      <c r="L49" s="496"/>
      <c r="M49" s="496"/>
      <c r="N49" s="496"/>
      <c r="O49" s="496"/>
      <c r="P49" s="510"/>
      <c r="Q49" s="497"/>
    </row>
    <row r="50" spans="1:17" ht="14.4" customHeight="1" x14ac:dyDescent="0.3">
      <c r="A50" s="491" t="s">
        <v>1761</v>
      </c>
      <c r="B50" s="492" t="s">
        <v>1556</v>
      </c>
      <c r="C50" s="492" t="s">
        <v>1569</v>
      </c>
      <c r="D50" s="492" t="s">
        <v>1667</v>
      </c>
      <c r="E50" s="492" t="s">
        <v>1668</v>
      </c>
      <c r="F50" s="496">
        <v>1</v>
      </c>
      <c r="G50" s="496">
        <v>1803</v>
      </c>
      <c r="H50" s="496"/>
      <c r="I50" s="496">
        <v>1803</v>
      </c>
      <c r="J50" s="496"/>
      <c r="K50" s="496"/>
      <c r="L50" s="496"/>
      <c r="M50" s="496"/>
      <c r="N50" s="496"/>
      <c r="O50" s="496"/>
      <c r="P50" s="510"/>
      <c r="Q50" s="497"/>
    </row>
    <row r="51" spans="1:17" ht="14.4" customHeight="1" x14ac:dyDescent="0.3">
      <c r="A51" s="491" t="s">
        <v>1766</v>
      </c>
      <c r="B51" s="492" t="s">
        <v>1556</v>
      </c>
      <c r="C51" s="492" t="s">
        <v>1569</v>
      </c>
      <c r="D51" s="492" t="s">
        <v>1590</v>
      </c>
      <c r="E51" s="492" t="s">
        <v>1591</v>
      </c>
      <c r="F51" s="496">
        <v>2</v>
      </c>
      <c r="G51" s="496">
        <v>236</v>
      </c>
      <c r="H51" s="496"/>
      <c r="I51" s="496">
        <v>118</v>
      </c>
      <c r="J51" s="496"/>
      <c r="K51" s="496"/>
      <c r="L51" s="496"/>
      <c r="M51" s="496"/>
      <c r="N51" s="496">
        <v>3</v>
      </c>
      <c r="O51" s="496">
        <v>378</v>
      </c>
      <c r="P51" s="510"/>
      <c r="Q51" s="497">
        <v>126</v>
      </c>
    </row>
    <row r="52" spans="1:17" ht="14.4" customHeight="1" x14ac:dyDescent="0.3">
      <c r="A52" s="491" t="s">
        <v>1766</v>
      </c>
      <c r="B52" s="492" t="s">
        <v>1556</v>
      </c>
      <c r="C52" s="492" t="s">
        <v>1569</v>
      </c>
      <c r="D52" s="492" t="s">
        <v>1604</v>
      </c>
      <c r="E52" s="492" t="s">
        <v>1605</v>
      </c>
      <c r="F52" s="496">
        <v>1</v>
      </c>
      <c r="G52" s="496">
        <v>0</v>
      </c>
      <c r="H52" s="496"/>
      <c r="I52" s="496">
        <v>0</v>
      </c>
      <c r="J52" s="496"/>
      <c r="K52" s="496"/>
      <c r="L52" s="496"/>
      <c r="M52" s="496"/>
      <c r="N52" s="496"/>
      <c r="O52" s="496"/>
      <c r="P52" s="510"/>
      <c r="Q52" s="497"/>
    </row>
    <row r="53" spans="1:17" ht="14.4" customHeight="1" x14ac:dyDescent="0.3">
      <c r="A53" s="491" t="s">
        <v>1766</v>
      </c>
      <c r="B53" s="492" t="s">
        <v>1556</v>
      </c>
      <c r="C53" s="492" t="s">
        <v>1569</v>
      </c>
      <c r="D53" s="492" t="s">
        <v>1711</v>
      </c>
      <c r="E53" s="492" t="s">
        <v>1712</v>
      </c>
      <c r="F53" s="496"/>
      <c r="G53" s="496"/>
      <c r="H53" s="496"/>
      <c r="I53" s="496"/>
      <c r="J53" s="496">
        <v>1</v>
      </c>
      <c r="K53" s="496">
        <v>1001</v>
      </c>
      <c r="L53" s="496">
        <v>1</v>
      </c>
      <c r="M53" s="496">
        <v>1001</v>
      </c>
      <c r="N53" s="496"/>
      <c r="O53" s="496"/>
      <c r="P53" s="510"/>
      <c r="Q53" s="497"/>
    </row>
    <row r="54" spans="1:17" ht="14.4" customHeight="1" x14ac:dyDescent="0.3">
      <c r="A54" s="491" t="s">
        <v>1555</v>
      </c>
      <c r="B54" s="492" t="s">
        <v>1556</v>
      </c>
      <c r="C54" s="492" t="s">
        <v>1569</v>
      </c>
      <c r="D54" s="492" t="s">
        <v>1588</v>
      </c>
      <c r="E54" s="492" t="s">
        <v>1589</v>
      </c>
      <c r="F54" s="496"/>
      <c r="G54" s="496"/>
      <c r="H54" s="496"/>
      <c r="I54" s="496"/>
      <c r="J54" s="496"/>
      <c r="K54" s="496"/>
      <c r="L54" s="496"/>
      <c r="M54" s="496"/>
      <c r="N54" s="496">
        <v>1</v>
      </c>
      <c r="O54" s="496">
        <v>251</v>
      </c>
      <c r="P54" s="510"/>
      <c r="Q54" s="497">
        <v>251</v>
      </c>
    </row>
    <row r="55" spans="1:17" ht="14.4" customHeight="1" x14ac:dyDescent="0.3">
      <c r="A55" s="491" t="s">
        <v>1555</v>
      </c>
      <c r="B55" s="492" t="s">
        <v>1556</v>
      </c>
      <c r="C55" s="492" t="s">
        <v>1569</v>
      </c>
      <c r="D55" s="492" t="s">
        <v>1590</v>
      </c>
      <c r="E55" s="492" t="s">
        <v>1591</v>
      </c>
      <c r="F55" s="496">
        <v>2</v>
      </c>
      <c r="G55" s="496">
        <v>236</v>
      </c>
      <c r="H55" s="496">
        <v>0.23412698412698413</v>
      </c>
      <c r="I55" s="496">
        <v>118</v>
      </c>
      <c r="J55" s="496">
        <v>8</v>
      </c>
      <c r="K55" s="496">
        <v>1008</v>
      </c>
      <c r="L55" s="496">
        <v>1</v>
      </c>
      <c r="M55" s="496">
        <v>126</v>
      </c>
      <c r="N55" s="496"/>
      <c r="O55" s="496"/>
      <c r="P55" s="510"/>
      <c r="Q55" s="497"/>
    </row>
    <row r="56" spans="1:17" ht="14.4" customHeight="1" x14ac:dyDescent="0.3">
      <c r="A56" s="491" t="s">
        <v>1555</v>
      </c>
      <c r="B56" s="492" t="s">
        <v>1556</v>
      </c>
      <c r="C56" s="492" t="s">
        <v>1569</v>
      </c>
      <c r="D56" s="492" t="s">
        <v>1604</v>
      </c>
      <c r="E56" s="492" t="s">
        <v>1605</v>
      </c>
      <c r="F56" s="496">
        <v>2</v>
      </c>
      <c r="G56" s="496">
        <v>0</v>
      </c>
      <c r="H56" s="496"/>
      <c r="I56" s="496">
        <v>0</v>
      </c>
      <c r="J56" s="496"/>
      <c r="K56" s="496"/>
      <c r="L56" s="496"/>
      <c r="M56" s="496"/>
      <c r="N56" s="496"/>
      <c r="O56" s="496"/>
      <c r="P56" s="510"/>
      <c r="Q56" s="497"/>
    </row>
    <row r="57" spans="1:17" ht="14.4" customHeight="1" x14ac:dyDescent="0.3">
      <c r="A57" s="491" t="s">
        <v>1555</v>
      </c>
      <c r="B57" s="492" t="s">
        <v>1556</v>
      </c>
      <c r="C57" s="492" t="s">
        <v>1569</v>
      </c>
      <c r="D57" s="492" t="s">
        <v>1649</v>
      </c>
      <c r="E57" s="492" t="s">
        <v>1650</v>
      </c>
      <c r="F57" s="496"/>
      <c r="G57" s="496"/>
      <c r="H57" s="496"/>
      <c r="I57" s="496"/>
      <c r="J57" s="496">
        <v>1</v>
      </c>
      <c r="K57" s="496">
        <v>636</v>
      </c>
      <c r="L57" s="496">
        <v>1</v>
      </c>
      <c r="M57" s="496">
        <v>636</v>
      </c>
      <c r="N57" s="496"/>
      <c r="O57" s="496"/>
      <c r="P57" s="510"/>
      <c r="Q57" s="497"/>
    </row>
    <row r="58" spans="1:17" ht="14.4" customHeight="1" x14ac:dyDescent="0.3">
      <c r="A58" s="491" t="s">
        <v>1555</v>
      </c>
      <c r="B58" s="492" t="s">
        <v>1556</v>
      </c>
      <c r="C58" s="492" t="s">
        <v>1569</v>
      </c>
      <c r="D58" s="492" t="s">
        <v>1657</v>
      </c>
      <c r="E58" s="492" t="s">
        <v>1658</v>
      </c>
      <c r="F58" s="496"/>
      <c r="G58" s="496"/>
      <c r="H58" s="496"/>
      <c r="I58" s="496"/>
      <c r="J58" s="496">
        <v>1</v>
      </c>
      <c r="K58" s="496">
        <v>1734</v>
      </c>
      <c r="L58" s="496">
        <v>1</v>
      </c>
      <c r="M58" s="496">
        <v>1734</v>
      </c>
      <c r="N58" s="496"/>
      <c r="O58" s="496"/>
      <c r="P58" s="510"/>
      <c r="Q58" s="497"/>
    </row>
    <row r="59" spans="1:17" ht="14.4" customHeight="1" x14ac:dyDescent="0.3">
      <c r="A59" s="491" t="s">
        <v>1767</v>
      </c>
      <c r="B59" s="492" t="s">
        <v>1556</v>
      </c>
      <c r="C59" s="492" t="s">
        <v>1569</v>
      </c>
      <c r="D59" s="492" t="s">
        <v>1588</v>
      </c>
      <c r="E59" s="492" t="s">
        <v>1589</v>
      </c>
      <c r="F59" s="496"/>
      <c r="G59" s="496"/>
      <c r="H59" s="496"/>
      <c r="I59" s="496"/>
      <c r="J59" s="496">
        <v>1</v>
      </c>
      <c r="K59" s="496">
        <v>251</v>
      </c>
      <c r="L59" s="496">
        <v>1</v>
      </c>
      <c r="M59" s="496">
        <v>251</v>
      </c>
      <c r="N59" s="496">
        <v>1</v>
      </c>
      <c r="O59" s="496">
        <v>251</v>
      </c>
      <c r="P59" s="510">
        <v>1</v>
      </c>
      <c r="Q59" s="497">
        <v>251</v>
      </c>
    </row>
    <row r="60" spans="1:17" ht="14.4" customHeight="1" x14ac:dyDescent="0.3">
      <c r="A60" s="491" t="s">
        <v>1767</v>
      </c>
      <c r="B60" s="492" t="s">
        <v>1556</v>
      </c>
      <c r="C60" s="492" t="s">
        <v>1569</v>
      </c>
      <c r="D60" s="492" t="s">
        <v>1590</v>
      </c>
      <c r="E60" s="492" t="s">
        <v>1591</v>
      </c>
      <c r="F60" s="496">
        <v>5</v>
      </c>
      <c r="G60" s="496">
        <v>590</v>
      </c>
      <c r="H60" s="496">
        <v>0.52028218694885364</v>
      </c>
      <c r="I60" s="496">
        <v>118</v>
      </c>
      <c r="J60" s="496">
        <v>9</v>
      </c>
      <c r="K60" s="496">
        <v>1134</v>
      </c>
      <c r="L60" s="496">
        <v>1</v>
      </c>
      <c r="M60" s="496">
        <v>126</v>
      </c>
      <c r="N60" s="496">
        <v>1</v>
      </c>
      <c r="O60" s="496">
        <v>126</v>
      </c>
      <c r="P60" s="510">
        <v>0.1111111111111111</v>
      </c>
      <c r="Q60" s="497">
        <v>126</v>
      </c>
    </row>
    <row r="61" spans="1:17" ht="14.4" customHeight="1" x14ac:dyDescent="0.3">
      <c r="A61" s="491" t="s">
        <v>1767</v>
      </c>
      <c r="B61" s="492" t="s">
        <v>1556</v>
      </c>
      <c r="C61" s="492" t="s">
        <v>1569</v>
      </c>
      <c r="D61" s="492" t="s">
        <v>1616</v>
      </c>
      <c r="E61" s="492" t="s">
        <v>1617</v>
      </c>
      <c r="F61" s="496">
        <v>3</v>
      </c>
      <c r="G61" s="496">
        <v>1476</v>
      </c>
      <c r="H61" s="496"/>
      <c r="I61" s="496">
        <v>492</v>
      </c>
      <c r="J61" s="496"/>
      <c r="K61" s="496"/>
      <c r="L61" s="496"/>
      <c r="M61" s="496"/>
      <c r="N61" s="496"/>
      <c r="O61" s="496"/>
      <c r="P61" s="510"/>
      <c r="Q61" s="497"/>
    </row>
    <row r="62" spans="1:17" ht="14.4" customHeight="1" x14ac:dyDescent="0.3">
      <c r="A62" s="491" t="s">
        <v>1767</v>
      </c>
      <c r="B62" s="492" t="s">
        <v>1556</v>
      </c>
      <c r="C62" s="492" t="s">
        <v>1569</v>
      </c>
      <c r="D62" s="492" t="s">
        <v>1622</v>
      </c>
      <c r="E62" s="492" t="s">
        <v>1593</v>
      </c>
      <c r="F62" s="496"/>
      <c r="G62" s="496"/>
      <c r="H62" s="496"/>
      <c r="I62" s="496"/>
      <c r="J62" s="496">
        <v>1</v>
      </c>
      <c r="K62" s="496">
        <v>688</v>
      </c>
      <c r="L62" s="496">
        <v>1</v>
      </c>
      <c r="M62" s="496">
        <v>688</v>
      </c>
      <c r="N62" s="496"/>
      <c r="O62" s="496"/>
      <c r="P62" s="510"/>
      <c r="Q62" s="497"/>
    </row>
    <row r="63" spans="1:17" ht="14.4" customHeight="1" x14ac:dyDescent="0.3">
      <c r="A63" s="491" t="s">
        <v>1767</v>
      </c>
      <c r="B63" s="492" t="s">
        <v>1556</v>
      </c>
      <c r="C63" s="492" t="s">
        <v>1569</v>
      </c>
      <c r="D63" s="492" t="s">
        <v>1647</v>
      </c>
      <c r="E63" s="492" t="s">
        <v>1648</v>
      </c>
      <c r="F63" s="496"/>
      <c r="G63" s="496"/>
      <c r="H63" s="496"/>
      <c r="I63" s="496"/>
      <c r="J63" s="496">
        <v>1</v>
      </c>
      <c r="K63" s="496">
        <v>364</v>
      </c>
      <c r="L63" s="496">
        <v>1</v>
      </c>
      <c r="M63" s="496">
        <v>364</v>
      </c>
      <c r="N63" s="496"/>
      <c r="O63" s="496"/>
      <c r="P63" s="510"/>
      <c r="Q63" s="497"/>
    </row>
    <row r="64" spans="1:17" ht="14.4" customHeight="1" x14ac:dyDescent="0.3">
      <c r="A64" s="491" t="s">
        <v>1768</v>
      </c>
      <c r="B64" s="492" t="s">
        <v>1556</v>
      </c>
      <c r="C64" s="492" t="s">
        <v>1569</v>
      </c>
      <c r="D64" s="492" t="s">
        <v>1588</v>
      </c>
      <c r="E64" s="492" t="s">
        <v>1589</v>
      </c>
      <c r="F64" s="496"/>
      <c r="G64" s="496"/>
      <c r="H64" s="496"/>
      <c r="I64" s="496"/>
      <c r="J64" s="496">
        <v>1</v>
      </c>
      <c r="K64" s="496">
        <v>251</v>
      </c>
      <c r="L64" s="496">
        <v>1</v>
      </c>
      <c r="M64" s="496">
        <v>251</v>
      </c>
      <c r="N64" s="496">
        <v>1</v>
      </c>
      <c r="O64" s="496">
        <v>251</v>
      </c>
      <c r="P64" s="510">
        <v>1</v>
      </c>
      <c r="Q64" s="497">
        <v>251</v>
      </c>
    </row>
    <row r="65" spans="1:17" ht="14.4" customHeight="1" x14ac:dyDescent="0.3">
      <c r="A65" s="491" t="s">
        <v>1768</v>
      </c>
      <c r="B65" s="492" t="s">
        <v>1556</v>
      </c>
      <c r="C65" s="492" t="s">
        <v>1569</v>
      </c>
      <c r="D65" s="492" t="s">
        <v>1590</v>
      </c>
      <c r="E65" s="492" t="s">
        <v>1591</v>
      </c>
      <c r="F65" s="496"/>
      <c r="G65" s="496"/>
      <c r="H65" s="496"/>
      <c r="I65" s="496"/>
      <c r="J65" s="496">
        <v>1</v>
      </c>
      <c r="K65" s="496">
        <v>126</v>
      </c>
      <c r="L65" s="496">
        <v>1</v>
      </c>
      <c r="M65" s="496">
        <v>126</v>
      </c>
      <c r="N65" s="496">
        <v>4</v>
      </c>
      <c r="O65" s="496">
        <v>504</v>
      </c>
      <c r="P65" s="510">
        <v>4</v>
      </c>
      <c r="Q65" s="497">
        <v>126</v>
      </c>
    </row>
    <row r="66" spans="1:17" ht="14.4" customHeight="1" x14ac:dyDescent="0.3">
      <c r="A66" s="491" t="s">
        <v>1768</v>
      </c>
      <c r="B66" s="492" t="s">
        <v>1556</v>
      </c>
      <c r="C66" s="492" t="s">
        <v>1569</v>
      </c>
      <c r="D66" s="492" t="s">
        <v>1649</v>
      </c>
      <c r="E66" s="492" t="s">
        <v>1650</v>
      </c>
      <c r="F66" s="496"/>
      <c r="G66" s="496"/>
      <c r="H66" s="496"/>
      <c r="I66" s="496"/>
      <c r="J66" s="496"/>
      <c r="K66" s="496"/>
      <c r="L66" s="496"/>
      <c r="M66" s="496"/>
      <c r="N66" s="496">
        <v>1</v>
      </c>
      <c r="O66" s="496">
        <v>505</v>
      </c>
      <c r="P66" s="510"/>
      <c r="Q66" s="497">
        <v>505</v>
      </c>
    </row>
    <row r="67" spans="1:17" ht="14.4" customHeight="1" x14ac:dyDescent="0.3">
      <c r="A67" s="491" t="s">
        <v>1768</v>
      </c>
      <c r="B67" s="492" t="s">
        <v>1556</v>
      </c>
      <c r="C67" s="492" t="s">
        <v>1569</v>
      </c>
      <c r="D67" s="492" t="s">
        <v>1667</v>
      </c>
      <c r="E67" s="492" t="s">
        <v>1668</v>
      </c>
      <c r="F67" s="496"/>
      <c r="G67" s="496"/>
      <c r="H67" s="496"/>
      <c r="I67" s="496"/>
      <c r="J67" s="496"/>
      <c r="K67" s="496"/>
      <c r="L67" s="496"/>
      <c r="M67" s="496"/>
      <c r="N67" s="496">
        <v>1</v>
      </c>
      <c r="O67" s="496">
        <v>1577</v>
      </c>
      <c r="P67" s="510"/>
      <c r="Q67" s="497">
        <v>1577</v>
      </c>
    </row>
    <row r="68" spans="1:17" ht="14.4" customHeight="1" x14ac:dyDescent="0.3">
      <c r="A68" s="491" t="s">
        <v>1769</v>
      </c>
      <c r="B68" s="492" t="s">
        <v>1556</v>
      </c>
      <c r="C68" s="492" t="s">
        <v>1569</v>
      </c>
      <c r="D68" s="492" t="s">
        <v>1588</v>
      </c>
      <c r="E68" s="492" t="s">
        <v>1589</v>
      </c>
      <c r="F68" s="496">
        <v>1</v>
      </c>
      <c r="G68" s="496">
        <v>235</v>
      </c>
      <c r="H68" s="496">
        <v>0.46812749003984061</v>
      </c>
      <c r="I68" s="496">
        <v>235</v>
      </c>
      <c r="J68" s="496">
        <v>2</v>
      </c>
      <c r="K68" s="496">
        <v>502</v>
      </c>
      <c r="L68" s="496">
        <v>1</v>
      </c>
      <c r="M68" s="496">
        <v>251</v>
      </c>
      <c r="N68" s="496">
        <v>4</v>
      </c>
      <c r="O68" s="496">
        <v>1004</v>
      </c>
      <c r="P68" s="510">
        <v>2</v>
      </c>
      <c r="Q68" s="497">
        <v>251</v>
      </c>
    </row>
    <row r="69" spans="1:17" ht="14.4" customHeight="1" x14ac:dyDescent="0.3">
      <c r="A69" s="491" t="s">
        <v>1769</v>
      </c>
      <c r="B69" s="492" t="s">
        <v>1556</v>
      </c>
      <c r="C69" s="492" t="s">
        <v>1569</v>
      </c>
      <c r="D69" s="492" t="s">
        <v>1616</v>
      </c>
      <c r="E69" s="492" t="s">
        <v>1617</v>
      </c>
      <c r="F69" s="496"/>
      <c r="G69" s="496"/>
      <c r="H69" s="496"/>
      <c r="I69" s="496"/>
      <c r="J69" s="496"/>
      <c r="K69" s="496"/>
      <c r="L69" s="496"/>
      <c r="M69" s="496"/>
      <c r="N69" s="496">
        <v>1</v>
      </c>
      <c r="O69" s="496">
        <v>1528</v>
      </c>
      <c r="P69" s="510"/>
      <c r="Q69" s="497">
        <v>1528</v>
      </c>
    </row>
    <row r="70" spans="1:17" ht="14.4" customHeight="1" x14ac:dyDescent="0.3">
      <c r="A70" s="491" t="s">
        <v>1770</v>
      </c>
      <c r="B70" s="492" t="s">
        <v>1556</v>
      </c>
      <c r="C70" s="492" t="s">
        <v>1569</v>
      </c>
      <c r="D70" s="492" t="s">
        <v>1578</v>
      </c>
      <c r="E70" s="492" t="s">
        <v>1579</v>
      </c>
      <c r="F70" s="496">
        <v>12</v>
      </c>
      <c r="G70" s="496">
        <v>420</v>
      </c>
      <c r="H70" s="496">
        <v>1.4189189189189189</v>
      </c>
      <c r="I70" s="496">
        <v>35</v>
      </c>
      <c r="J70" s="496">
        <v>8</v>
      </c>
      <c r="K70" s="496">
        <v>296</v>
      </c>
      <c r="L70" s="496">
        <v>1</v>
      </c>
      <c r="M70" s="496">
        <v>37</v>
      </c>
      <c r="N70" s="496">
        <v>1</v>
      </c>
      <c r="O70" s="496">
        <v>37</v>
      </c>
      <c r="P70" s="510">
        <v>0.125</v>
      </c>
      <c r="Q70" s="497">
        <v>37</v>
      </c>
    </row>
    <row r="71" spans="1:17" ht="14.4" customHeight="1" x14ac:dyDescent="0.3">
      <c r="A71" s="491" t="s">
        <v>1770</v>
      </c>
      <c r="B71" s="492" t="s">
        <v>1556</v>
      </c>
      <c r="C71" s="492" t="s">
        <v>1569</v>
      </c>
      <c r="D71" s="492" t="s">
        <v>1588</v>
      </c>
      <c r="E71" s="492" t="s">
        <v>1589</v>
      </c>
      <c r="F71" s="496">
        <v>7</v>
      </c>
      <c r="G71" s="496">
        <v>1645</v>
      </c>
      <c r="H71" s="496">
        <v>0.65537848605577687</v>
      </c>
      <c r="I71" s="496">
        <v>235</v>
      </c>
      <c r="J71" s="496">
        <v>10</v>
      </c>
      <c r="K71" s="496">
        <v>2510</v>
      </c>
      <c r="L71" s="496">
        <v>1</v>
      </c>
      <c r="M71" s="496">
        <v>251</v>
      </c>
      <c r="N71" s="496">
        <v>7</v>
      </c>
      <c r="O71" s="496">
        <v>1757</v>
      </c>
      <c r="P71" s="510">
        <v>0.7</v>
      </c>
      <c r="Q71" s="497">
        <v>251</v>
      </c>
    </row>
    <row r="72" spans="1:17" ht="14.4" customHeight="1" x14ac:dyDescent="0.3">
      <c r="A72" s="491" t="s">
        <v>1770</v>
      </c>
      <c r="B72" s="492" t="s">
        <v>1556</v>
      </c>
      <c r="C72" s="492" t="s">
        <v>1569</v>
      </c>
      <c r="D72" s="492" t="s">
        <v>1590</v>
      </c>
      <c r="E72" s="492" t="s">
        <v>1591</v>
      </c>
      <c r="F72" s="496">
        <v>87</v>
      </c>
      <c r="G72" s="496">
        <v>10266</v>
      </c>
      <c r="H72" s="496">
        <v>1.0313441832429173</v>
      </c>
      <c r="I72" s="496">
        <v>118</v>
      </c>
      <c r="J72" s="496">
        <v>79</v>
      </c>
      <c r="K72" s="496">
        <v>9954</v>
      </c>
      <c r="L72" s="496">
        <v>1</v>
      </c>
      <c r="M72" s="496">
        <v>126</v>
      </c>
      <c r="N72" s="496">
        <v>46</v>
      </c>
      <c r="O72" s="496">
        <v>5796</v>
      </c>
      <c r="P72" s="510">
        <v>0.58227848101265822</v>
      </c>
      <c r="Q72" s="497">
        <v>126</v>
      </c>
    </row>
    <row r="73" spans="1:17" ht="14.4" customHeight="1" x14ac:dyDescent="0.3">
      <c r="A73" s="491" t="s">
        <v>1770</v>
      </c>
      <c r="B73" s="492" t="s">
        <v>1556</v>
      </c>
      <c r="C73" s="492" t="s">
        <v>1569</v>
      </c>
      <c r="D73" s="492" t="s">
        <v>1592</v>
      </c>
      <c r="E73" s="492" t="s">
        <v>1593</v>
      </c>
      <c r="F73" s="496">
        <v>1</v>
      </c>
      <c r="G73" s="496">
        <v>532</v>
      </c>
      <c r="H73" s="496">
        <v>0.24629629629629629</v>
      </c>
      <c r="I73" s="496">
        <v>532</v>
      </c>
      <c r="J73" s="496">
        <v>4</v>
      </c>
      <c r="K73" s="496">
        <v>2160</v>
      </c>
      <c r="L73" s="496">
        <v>1</v>
      </c>
      <c r="M73" s="496">
        <v>540</v>
      </c>
      <c r="N73" s="496">
        <v>1</v>
      </c>
      <c r="O73" s="496">
        <v>541</v>
      </c>
      <c r="P73" s="510">
        <v>0.25046296296296294</v>
      </c>
      <c r="Q73" s="497">
        <v>541</v>
      </c>
    </row>
    <row r="74" spans="1:17" ht="14.4" customHeight="1" x14ac:dyDescent="0.3">
      <c r="A74" s="491" t="s">
        <v>1770</v>
      </c>
      <c r="B74" s="492" t="s">
        <v>1556</v>
      </c>
      <c r="C74" s="492" t="s">
        <v>1569</v>
      </c>
      <c r="D74" s="492" t="s">
        <v>1680</v>
      </c>
      <c r="E74" s="492" t="s">
        <v>1681</v>
      </c>
      <c r="F74" s="496"/>
      <c r="G74" s="496"/>
      <c r="H74" s="496"/>
      <c r="I74" s="496"/>
      <c r="J74" s="496">
        <v>1</v>
      </c>
      <c r="K74" s="496">
        <v>1543</v>
      </c>
      <c r="L74" s="496">
        <v>1</v>
      </c>
      <c r="M74" s="496">
        <v>1543</v>
      </c>
      <c r="N74" s="496"/>
      <c r="O74" s="496"/>
      <c r="P74" s="510"/>
      <c r="Q74" s="497"/>
    </row>
    <row r="75" spans="1:17" ht="14.4" customHeight="1" x14ac:dyDescent="0.3">
      <c r="A75" s="491" t="s">
        <v>1770</v>
      </c>
      <c r="B75" s="492" t="s">
        <v>1556</v>
      </c>
      <c r="C75" s="492" t="s">
        <v>1569</v>
      </c>
      <c r="D75" s="492" t="s">
        <v>1594</v>
      </c>
      <c r="E75" s="492" t="s">
        <v>1595</v>
      </c>
      <c r="F75" s="496">
        <v>21</v>
      </c>
      <c r="G75" s="496">
        <v>10206</v>
      </c>
      <c r="H75" s="496">
        <v>1.1339999999999999</v>
      </c>
      <c r="I75" s="496">
        <v>486</v>
      </c>
      <c r="J75" s="496">
        <v>18</v>
      </c>
      <c r="K75" s="496">
        <v>9000</v>
      </c>
      <c r="L75" s="496">
        <v>1</v>
      </c>
      <c r="M75" s="496">
        <v>500</v>
      </c>
      <c r="N75" s="496">
        <v>2</v>
      </c>
      <c r="O75" s="496">
        <v>1002</v>
      </c>
      <c r="P75" s="510">
        <v>0.11133333333333334</v>
      </c>
      <c r="Q75" s="497">
        <v>501</v>
      </c>
    </row>
    <row r="76" spans="1:17" ht="14.4" customHeight="1" x14ac:dyDescent="0.3">
      <c r="A76" s="491" t="s">
        <v>1770</v>
      </c>
      <c r="B76" s="492" t="s">
        <v>1556</v>
      </c>
      <c r="C76" s="492" t="s">
        <v>1569</v>
      </c>
      <c r="D76" s="492" t="s">
        <v>1596</v>
      </c>
      <c r="E76" s="492" t="s">
        <v>1597</v>
      </c>
      <c r="F76" s="496">
        <v>2</v>
      </c>
      <c r="G76" s="496">
        <v>1332</v>
      </c>
      <c r="H76" s="496">
        <v>0.32695139911634757</v>
      </c>
      <c r="I76" s="496">
        <v>666</v>
      </c>
      <c r="J76" s="496">
        <v>6</v>
      </c>
      <c r="K76" s="496">
        <v>4074</v>
      </c>
      <c r="L76" s="496">
        <v>1</v>
      </c>
      <c r="M76" s="496">
        <v>679</v>
      </c>
      <c r="N76" s="496">
        <v>15</v>
      </c>
      <c r="O76" s="496">
        <v>10185</v>
      </c>
      <c r="P76" s="510">
        <v>2.5</v>
      </c>
      <c r="Q76" s="497">
        <v>679</v>
      </c>
    </row>
    <row r="77" spans="1:17" ht="14.4" customHeight="1" x14ac:dyDescent="0.3">
      <c r="A77" s="491" t="s">
        <v>1770</v>
      </c>
      <c r="B77" s="492" t="s">
        <v>1556</v>
      </c>
      <c r="C77" s="492" t="s">
        <v>1569</v>
      </c>
      <c r="D77" s="492" t="s">
        <v>1598</v>
      </c>
      <c r="E77" s="492" t="s">
        <v>1599</v>
      </c>
      <c r="F77" s="496">
        <v>41</v>
      </c>
      <c r="G77" s="496">
        <v>41492</v>
      </c>
      <c r="H77" s="496">
        <v>1.4905341811258397</v>
      </c>
      <c r="I77" s="496">
        <v>1012</v>
      </c>
      <c r="J77" s="496">
        <v>27</v>
      </c>
      <c r="K77" s="496">
        <v>27837</v>
      </c>
      <c r="L77" s="496">
        <v>1</v>
      </c>
      <c r="M77" s="496">
        <v>1031</v>
      </c>
      <c r="N77" s="496">
        <v>9</v>
      </c>
      <c r="O77" s="496">
        <v>9288</v>
      </c>
      <c r="P77" s="510">
        <v>0.33365664403491757</v>
      </c>
      <c r="Q77" s="497">
        <v>1032</v>
      </c>
    </row>
    <row r="78" spans="1:17" ht="14.4" customHeight="1" x14ac:dyDescent="0.3">
      <c r="A78" s="491" t="s">
        <v>1770</v>
      </c>
      <c r="B78" s="492" t="s">
        <v>1556</v>
      </c>
      <c r="C78" s="492" t="s">
        <v>1569</v>
      </c>
      <c r="D78" s="492" t="s">
        <v>1682</v>
      </c>
      <c r="E78" s="492" t="s">
        <v>1683</v>
      </c>
      <c r="F78" s="496">
        <v>2</v>
      </c>
      <c r="G78" s="496">
        <v>4034</v>
      </c>
      <c r="H78" s="496">
        <v>0.96139180171591987</v>
      </c>
      <c r="I78" s="496">
        <v>2017</v>
      </c>
      <c r="J78" s="496">
        <v>2</v>
      </c>
      <c r="K78" s="496">
        <v>4196</v>
      </c>
      <c r="L78" s="496">
        <v>1</v>
      </c>
      <c r="M78" s="496">
        <v>2098</v>
      </c>
      <c r="N78" s="496"/>
      <c r="O78" s="496"/>
      <c r="P78" s="510"/>
      <c r="Q78" s="497"/>
    </row>
    <row r="79" spans="1:17" ht="14.4" customHeight="1" x14ac:dyDescent="0.3">
      <c r="A79" s="491" t="s">
        <v>1770</v>
      </c>
      <c r="B79" s="492" t="s">
        <v>1556</v>
      </c>
      <c r="C79" s="492" t="s">
        <v>1569</v>
      </c>
      <c r="D79" s="492" t="s">
        <v>1684</v>
      </c>
      <c r="E79" s="492" t="s">
        <v>1685</v>
      </c>
      <c r="F79" s="496">
        <v>4</v>
      </c>
      <c r="G79" s="496">
        <v>4940</v>
      </c>
      <c r="H79" s="496"/>
      <c r="I79" s="496">
        <v>1235</v>
      </c>
      <c r="J79" s="496"/>
      <c r="K79" s="496"/>
      <c r="L79" s="496"/>
      <c r="M79" s="496"/>
      <c r="N79" s="496"/>
      <c r="O79" s="496"/>
      <c r="P79" s="510"/>
      <c r="Q79" s="497"/>
    </row>
    <row r="80" spans="1:17" ht="14.4" customHeight="1" x14ac:dyDescent="0.3">
      <c r="A80" s="491" t="s">
        <v>1770</v>
      </c>
      <c r="B80" s="492" t="s">
        <v>1556</v>
      </c>
      <c r="C80" s="492" t="s">
        <v>1569</v>
      </c>
      <c r="D80" s="492" t="s">
        <v>1686</v>
      </c>
      <c r="E80" s="492" t="s">
        <v>1687</v>
      </c>
      <c r="F80" s="496">
        <v>3</v>
      </c>
      <c r="G80" s="496">
        <v>2838</v>
      </c>
      <c r="H80" s="496"/>
      <c r="I80" s="496">
        <v>946</v>
      </c>
      <c r="J80" s="496"/>
      <c r="K80" s="496"/>
      <c r="L80" s="496"/>
      <c r="M80" s="496"/>
      <c r="N80" s="496"/>
      <c r="O80" s="496"/>
      <c r="P80" s="510"/>
      <c r="Q80" s="497"/>
    </row>
    <row r="81" spans="1:17" ht="14.4" customHeight="1" x14ac:dyDescent="0.3">
      <c r="A81" s="491" t="s">
        <v>1770</v>
      </c>
      <c r="B81" s="492" t="s">
        <v>1556</v>
      </c>
      <c r="C81" s="492" t="s">
        <v>1569</v>
      </c>
      <c r="D81" s="492" t="s">
        <v>1688</v>
      </c>
      <c r="E81" s="492" t="s">
        <v>1689</v>
      </c>
      <c r="F81" s="496">
        <v>0</v>
      </c>
      <c r="G81" s="496">
        <v>0</v>
      </c>
      <c r="H81" s="496"/>
      <c r="I81" s="496"/>
      <c r="J81" s="496">
        <v>0</v>
      </c>
      <c r="K81" s="496">
        <v>0</v>
      </c>
      <c r="L81" s="496"/>
      <c r="M81" s="496"/>
      <c r="N81" s="496"/>
      <c r="O81" s="496"/>
      <c r="P81" s="510"/>
      <c r="Q81" s="497"/>
    </row>
    <row r="82" spans="1:17" ht="14.4" customHeight="1" x14ac:dyDescent="0.3">
      <c r="A82" s="491" t="s">
        <v>1770</v>
      </c>
      <c r="B82" s="492" t="s">
        <v>1556</v>
      </c>
      <c r="C82" s="492" t="s">
        <v>1569</v>
      </c>
      <c r="D82" s="492" t="s">
        <v>1694</v>
      </c>
      <c r="E82" s="492" t="s">
        <v>1695</v>
      </c>
      <c r="F82" s="496">
        <v>18</v>
      </c>
      <c r="G82" s="496">
        <v>27198</v>
      </c>
      <c r="H82" s="496">
        <v>1.7356732610082961</v>
      </c>
      <c r="I82" s="496">
        <v>1511</v>
      </c>
      <c r="J82" s="496">
        <v>10</v>
      </c>
      <c r="K82" s="496">
        <v>15670</v>
      </c>
      <c r="L82" s="496">
        <v>1</v>
      </c>
      <c r="M82" s="496">
        <v>1567</v>
      </c>
      <c r="N82" s="496">
        <v>19</v>
      </c>
      <c r="O82" s="496">
        <v>29792</v>
      </c>
      <c r="P82" s="510">
        <v>1.9012125079770261</v>
      </c>
      <c r="Q82" s="497">
        <v>1568</v>
      </c>
    </row>
    <row r="83" spans="1:17" ht="14.4" customHeight="1" x14ac:dyDescent="0.3">
      <c r="A83" s="491" t="s">
        <v>1770</v>
      </c>
      <c r="B83" s="492" t="s">
        <v>1556</v>
      </c>
      <c r="C83" s="492" t="s">
        <v>1569</v>
      </c>
      <c r="D83" s="492" t="s">
        <v>1771</v>
      </c>
      <c r="E83" s="492" t="s">
        <v>1772</v>
      </c>
      <c r="F83" s="496"/>
      <c r="G83" s="496"/>
      <c r="H83" s="496"/>
      <c r="I83" s="496"/>
      <c r="J83" s="496">
        <v>1</v>
      </c>
      <c r="K83" s="496">
        <v>618</v>
      </c>
      <c r="L83" s="496">
        <v>1</v>
      </c>
      <c r="M83" s="496">
        <v>618</v>
      </c>
      <c r="N83" s="496"/>
      <c r="O83" s="496"/>
      <c r="P83" s="510"/>
      <c r="Q83" s="497"/>
    </row>
    <row r="84" spans="1:17" ht="14.4" customHeight="1" x14ac:dyDescent="0.3">
      <c r="A84" s="491" t="s">
        <v>1770</v>
      </c>
      <c r="B84" s="492" t="s">
        <v>1556</v>
      </c>
      <c r="C84" s="492" t="s">
        <v>1569</v>
      </c>
      <c r="D84" s="492" t="s">
        <v>1610</v>
      </c>
      <c r="E84" s="492" t="s">
        <v>1611</v>
      </c>
      <c r="F84" s="496">
        <v>63</v>
      </c>
      <c r="G84" s="496">
        <v>5166</v>
      </c>
      <c r="H84" s="496">
        <v>1.0921775898520085</v>
      </c>
      <c r="I84" s="496">
        <v>82</v>
      </c>
      <c r="J84" s="496">
        <v>55</v>
      </c>
      <c r="K84" s="496">
        <v>4730</v>
      </c>
      <c r="L84" s="496">
        <v>1</v>
      </c>
      <c r="M84" s="496">
        <v>86</v>
      </c>
      <c r="N84" s="496">
        <v>77</v>
      </c>
      <c r="O84" s="496">
        <v>6622</v>
      </c>
      <c r="P84" s="510">
        <v>1.4</v>
      </c>
      <c r="Q84" s="497">
        <v>86</v>
      </c>
    </row>
    <row r="85" spans="1:17" ht="14.4" customHeight="1" x14ac:dyDescent="0.3">
      <c r="A85" s="491" t="s">
        <v>1770</v>
      </c>
      <c r="B85" s="492" t="s">
        <v>1556</v>
      </c>
      <c r="C85" s="492" t="s">
        <v>1569</v>
      </c>
      <c r="D85" s="492" t="s">
        <v>1616</v>
      </c>
      <c r="E85" s="492" t="s">
        <v>1617</v>
      </c>
      <c r="F85" s="496">
        <v>4</v>
      </c>
      <c r="G85" s="496">
        <v>1968</v>
      </c>
      <c r="H85" s="496">
        <v>0.43300330033003298</v>
      </c>
      <c r="I85" s="496">
        <v>492</v>
      </c>
      <c r="J85" s="496">
        <v>9</v>
      </c>
      <c r="K85" s="496">
        <v>4545</v>
      </c>
      <c r="L85" s="496">
        <v>1</v>
      </c>
      <c r="M85" s="496">
        <v>505</v>
      </c>
      <c r="N85" s="496">
        <v>12</v>
      </c>
      <c r="O85" s="496">
        <v>18336</v>
      </c>
      <c r="P85" s="510">
        <v>4.0343234323432346</v>
      </c>
      <c r="Q85" s="497">
        <v>1528</v>
      </c>
    </row>
    <row r="86" spans="1:17" ht="14.4" customHeight="1" x14ac:dyDescent="0.3">
      <c r="A86" s="491" t="s">
        <v>1770</v>
      </c>
      <c r="B86" s="492" t="s">
        <v>1556</v>
      </c>
      <c r="C86" s="492" t="s">
        <v>1569</v>
      </c>
      <c r="D86" s="492" t="s">
        <v>1622</v>
      </c>
      <c r="E86" s="492" t="s">
        <v>1593</v>
      </c>
      <c r="F86" s="496">
        <v>3</v>
      </c>
      <c r="G86" s="496">
        <v>2025</v>
      </c>
      <c r="H86" s="496"/>
      <c r="I86" s="496">
        <v>675</v>
      </c>
      <c r="J86" s="496"/>
      <c r="K86" s="496"/>
      <c r="L86" s="496"/>
      <c r="M86" s="496"/>
      <c r="N86" s="496"/>
      <c r="O86" s="496"/>
      <c r="P86" s="510"/>
      <c r="Q86" s="497"/>
    </row>
    <row r="87" spans="1:17" ht="14.4" customHeight="1" x14ac:dyDescent="0.3">
      <c r="A87" s="491" t="s">
        <v>1770</v>
      </c>
      <c r="B87" s="492" t="s">
        <v>1556</v>
      </c>
      <c r="C87" s="492" t="s">
        <v>1569</v>
      </c>
      <c r="D87" s="492" t="s">
        <v>1627</v>
      </c>
      <c r="E87" s="492" t="s">
        <v>1628</v>
      </c>
      <c r="F87" s="496"/>
      <c r="G87" s="496"/>
      <c r="H87" s="496"/>
      <c r="I87" s="496"/>
      <c r="J87" s="496"/>
      <c r="K87" s="496"/>
      <c r="L87" s="496"/>
      <c r="M87" s="496"/>
      <c r="N87" s="496">
        <v>2</v>
      </c>
      <c r="O87" s="496">
        <v>890</v>
      </c>
      <c r="P87" s="510"/>
      <c r="Q87" s="497">
        <v>445</v>
      </c>
    </row>
    <row r="88" spans="1:17" ht="14.4" customHeight="1" x14ac:dyDescent="0.3">
      <c r="A88" s="491" t="s">
        <v>1770</v>
      </c>
      <c r="B88" s="492" t="s">
        <v>1556</v>
      </c>
      <c r="C88" s="492" t="s">
        <v>1569</v>
      </c>
      <c r="D88" s="492" t="s">
        <v>1629</v>
      </c>
      <c r="E88" s="492" t="s">
        <v>1630</v>
      </c>
      <c r="F88" s="496"/>
      <c r="G88" s="496"/>
      <c r="H88" s="496"/>
      <c r="I88" s="496"/>
      <c r="J88" s="496"/>
      <c r="K88" s="496"/>
      <c r="L88" s="496"/>
      <c r="M88" s="496"/>
      <c r="N88" s="496">
        <v>7</v>
      </c>
      <c r="O88" s="496">
        <v>5054</v>
      </c>
      <c r="P88" s="510"/>
      <c r="Q88" s="497">
        <v>722</v>
      </c>
    </row>
    <row r="89" spans="1:17" ht="14.4" customHeight="1" x14ac:dyDescent="0.3">
      <c r="A89" s="491" t="s">
        <v>1770</v>
      </c>
      <c r="B89" s="492" t="s">
        <v>1556</v>
      </c>
      <c r="C89" s="492" t="s">
        <v>1569</v>
      </c>
      <c r="D89" s="492" t="s">
        <v>1631</v>
      </c>
      <c r="E89" s="492" t="s">
        <v>1632</v>
      </c>
      <c r="F89" s="496">
        <v>1</v>
      </c>
      <c r="G89" s="496">
        <v>1050</v>
      </c>
      <c r="H89" s="496">
        <v>0.98777046095954846</v>
      </c>
      <c r="I89" s="496">
        <v>1050</v>
      </c>
      <c r="J89" s="496">
        <v>1</v>
      </c>
      <c r="K89" s="496">
        <v>1063</v>
      </c>
      <c r="L89" s="496">
        <v>1</v>
      </c>
      <c r="M89" s="496">
        <v>1063</v>
      </c>
      <c r="N89" s="496"/>
      <c r="O89" s="496"/>
      <c r="P89" s="510"/>
      <c r="Q89" s="497"/>
    </row>
    <row r="90" spans="1:17" ht="14.4" customHeight="1" x14ac:dyDescent="0.3">
      <c r="A90" s="491" t="s">
        <v>1770</v>
      </c>
      <c r="B90" s="492" t="s">
        <v>1556</v>
      </c>
      <c r="C90" s="492" t="s">
        <v>1569</v>
      </c>
      <c r="D90" s="492" t="s">
        <v>1637</v>
      </c>
      <c r="E90" s="492" t="s">
        <v>1638</v>
      </c>
      <c r="F90" s="496">
        <v>4</v>
      </c>
      <c r="G90" s="496">
        <v>2764</v>
      </c>
      <c r="H90" s="496">
        <v>1.9301675977653632</v>
      </c>
      <c r="I90" s="496">
        <v>691</v>
      </c>
      <c r="J90" s="496">
        <v>2</v>
      </c>
      <c r="K90" s="496">
        <v>1432</v>
      </c>
      <c r="L90" s="496">
        <v>1</v>
      </c>
      <c r="M90" s="496">
        <v>716</v>
      </c>
      <c r="N90" s="496">
        <v>4</v>
      </c>
      <c r="O90" s="496">
        <v>2864</v>
      </c>
      <c r="P90" s="510">
        <v>2</v>
      </c>
      <c r="Q90" s="497">
        <v>716</v>
      </c>
    </row>
    <row r="91" spans="1:17" ht="14.4" customHeight="1" x14ac:dyDescent="0.3">
      <c r="A91" s="491" t="s">
        <v>1770</v>
      </c>
      <c r="B91" s="492" t="s">
        <v>1556</v>
      </c>
      <c r="C91" s="492" t="s">
        <v>1569</v>
      </c>
      <c r="D91" s="492" t="s">
        <v>1641</v>
      </c>
      <c r="E91" s="492" t="s">
        <v>1642</v>
      </c>
      <c r="F91" s="496"/>
      <c r="G91" s="496"/>
      <c r="H91" s="496"/>
      <c r="I91" s="496"/>
      <c r="J91" s="496"/>
      <c r="K91" s="496"/>
      <c r="L91" s="496"/>
      <c r="M91" s="496"/>
      <c r="N91" s="496">
        <v>1</v>
      </c>
      <c r="O91" s="496">
        <v>183</v>
      </c>
      <c r="P91" s="510"/>
      <c r="Q91" s="497">
        <v>183</v>
      </c>
    </row>
    <row r="92" spans="1:17" ht="14.4" customHeight="1" x14ac:dyDescent="0.3">
      <c r="A92" s="491" t="s">
        <v>1770</v>
      </c>
      <c r="B92" s="492" t="s">
        <v>1556</v>
      </c>
      <c r="C92" s="492" t="s">
        <v>1569</v>
      </c>
      <c r="D92" s="492" t="s">
        <v>1645</v>
      </c>
      <c r="E92" s="492" t="s">
        <v>1646</v>
      </c>
      <c r="F92" s="496">
        <v>1</v>
      </c>
      <c r="G92" s="496">
        <v>121</v>
      </c>
      <c r="H92" s="496">
        <v>0.98373983739837401</v>
      </c>
      <c r="I92" s="496">
        <v>121</v>
      </c>
      <c r="J92" s="496">
        <v>1</v>
      </c>
      <c r="K92" s="496">
        <v>123</v>
      </c>
      <c r="L92" s="496">
        <v>1</v>
      </c>
      <c r="M92" s="496">
        <v>123</v>
      </c>
      <c r="N92" s="496">
        <v>1</v>
      </c>
      <c r="O92" s="496">
        <v>135</v>
      </c>
      <c r="P92" s="510">
        <v>1.0975609756097562</v>
      </c>
      <c r="Q92" s="497">
        <v>135</v>
      </c>
    </row>
    <row r="93" spans="1:17" ht="14.4" customHeight="1" x14ac:dyDescent="0.3">
      <c r="A93" s="491" t="s">
        <v>1770</v>
      </c>
      <c r="B93" s="492" t="s">
        <v>1556</v>
      </c>
      <c r="C93" s="492" t="s">
        <v>1569</v>
      </c>
      <c r="D93" s="492" t="s">
        <v>1647</v>
      </c>
      <c r="E93" s="492" t="s">
        <v>1648</v>
      </c>
      <c r="F93" s="496">
        <v>14</v>
      </c>
      <c r="G93" s="496">
        <v>4984</v>
      </c>
      <c r="H93" s="496">
        <v>2.7384615384615385</v>
      </c>
      <c r="I93" s="496">
        <v>356</v>
      </c>
      <c r="J93" s="496">
        <v>5</v>
      </c>
      <c r="K93" s="496">
        <v>1820</v>
      </c>
      <c r="L93" s="496">
        <v>1</v>
      </c>
      <c r="M93" s="496">
        <v>364</v>
      </c>
      <c r="N93" s="496">
        <v>2</v>
      </c>
      <c r="O93" s="496">
        <v>780</v>
      </c>
      <c r="P93" s="510">
        <v>0.42857142857142855</v>
      </c>
      <c r="Q93" s="497">
        <v>390</v>
      </c>
    </row>
    <row r="94" spans="1:17" ht="14.4" customHeight="1" x14ac:dyDescent="0.3">
      <c r="A94" s="491" t="s">
        <v>1770</v>
      </c>
      <c r="B94" s="492" t="s">
        <v>1556</v>
      </c>
      <c r="C94" s="492" t="s">
        <v>1569</v>
      </c>
      <c r="D94" s="492" t="s">
        <v>1649</v>
      </c>
      <c r="E94" s="492" t="s">
        <v>1650</v>
      </c>
      <c r="F94" s="496"/>
      <c r="G94" s="496"/>
      <c r="H94" s="496"/>
      <c r="I94" s="496"/>
      <c r="J94" s="496"/>
      <c r="K94" s="496"/>
      <c r="L94" s="496"/>
      <c r="M94" s="496"/>
      <c r="N94" s="496">
        <v>1</v>
      </c>
      <c r="O94" s="496">
        <v>505</v>
      </c>
      <c r="P94" s="510"/>
      <c r="Q94" s="497">
        <v>505</v>
      </c>
    </row>
    <row r="95" spans="1:17" ht="14.4" customHeight="1" x14ac:dyDescent="0.3">
      <c r="A95" s="491" t="s">
        <v>1770</v>
      </c>
      <c r="B95" s="492" t="s">
        <v>1556</v>
      </c>
      <c r="C95" s="492" t="s">
        <v>1569</v>
      </c>
      <c r="D95" s="492" t="s">
        <v>1706</v>
      </c>
      <c r="E95" s="492" t="s">
        <v>1707</v>
      </c>
      <c r="F95" s="496">
        <v>3</v>
      </c>
      <c r="G95" s="496">
        <v>4794</v>
      </c>
      <c r="H95" s="496"/>
      <c r="I95" s="496">
        <v>1598</v>
      </c>
      <c r="J95" s="496"/>
      <c r="K95" s="496"/>
      <c r="L95" s="496"/>
      <c r="M95" s="496"/>
      <c r="N95" s="496"/>
      <c r="O95" s="496"/>
      <c r="P95" s="510"/>
      <c r="Q95" s="497"/>
    </row>
    <row r="96" spans="1:17" ht="14.4" customHeight="1" x14ac:dyDescent="0.3">
      <c r="A96" s="491" t="s">
        <v>1770</v>
      </c>
      <c r="B96" s="492" t="s">
        <v>1556</v>
      </c>
      <c r="C96" s="492" t="s">
        <v>1569</v>
      </c>
      <c r="D96" s="492" t="s">
        <v>1651</v>
      </c>
      <c r="E96" s="492" t="s">
        <v>1652</v>
      </c>
      <c r="F96" s="496">
        <v>6</v>
      </c>
      <c r="G96" s="496">
        <v>696</v>
      </c>
      <c r="H96" s="496"/>
      <c r="I96" s="496">
        <v>116</v>
      </c>
      <c r="J96" s="496"/>
      <c r="K96" s="496"/>
      <c r="L96" s="496"/>
      <c r="M96" s="496"/>
      <c r="N96" s="496">
        <v>1</v>
      </c>
      <c r="O96" s="496">
        <v>120</v>
      </c>
      <c r="P96" s="510"/>
      <c r="Q96" s="497">
        <v>120</v>
      </c>
    </row>
    <row r="97" spans="1:17" ht="14.4" customHeight="1" x14ac:dyDescent="0.3">
      <c r="A97" s="491" t="s">
        <v>1770</v>
      </c>
      <c r="B97" s="492" t="s">
        <v>1556</v>
      </c>
      <c r="C97" s="492" t="s">
        <v>1569</v>
      </c>
      <c r="D97" s="492" t="s">
        <v>1653</v>
      </c>
      <c r="E97" s="492" t="s">
        <v>1654</v>
      </c>
      <c r="F97" s="496"/>
      <c r="G97" s="496"/>
      <c r="H97" s="496"/>
      <c r="I97" s="496"/>
      <c r="J97" s="496">
        <v>1</v>
      </c>
      <c r="K97" s="496">
        <v>208</v>
      </c>
      <c r="L97" s="496">
        <v>1</v>
      </c>
      <c r="M97" s="496">
        <v>208</v>
      </c>
      <c r="N97" s="496">
        <v>1</v>
      </c>
      <c r="O97" s="496">
        <v>449</v>
      </c>
      <c r="P97" s="510">
        <v>2.1586538461538463</v>
      </c>
      <c r="Q97" s="497">
        <v>449</v>
      </c>
    </row>
    <row r="98" spans="1:17" ht="14.4" customHeight="1" x14ac:dyDescent="0.3">
      <c r="A98" s="491" t="s">
        <v>1770</v>
      </c>
      <c r="B98" s="492" t="s">
        <v>1556</v>
      </c>
      <c r="C98" s="492" t="s">
        <v>1569</v>
      </c>
      <c r="D98" s="492" t="s">
        <v>1655</v>
      </c>
      <c r="E98" s="492" t="s">
        <v>1656</v>
      </c>
      <c r="F98" s="496"/>
      <c r="G98" s="496"/>
      <c r="H98" s="496"/>
      <c r="I98" s="496"/>
      <c r="J98" s="496">
        <v>1</v>
      </c>
      <c r="K98" s="496">
        <v>247</v>
      </c>
      <c r="L98" s="496">
        <v>1</v>
      </c>
      <c r="M98" s="496">
        <v>247</v>
      </c>
      <c r="N98" s="496">
        <v>1</v>
      </c>
      <c r="O98" s="496">
        <v>310</v>
      </c>
      <c r="P98" s="510">
        <v>1.2550607287449393</v>
      </c>
      <c r="Q98" s="497">
        <v>310</v>
      </c>
    </row>
    <row r="99" spans="1:17" ht="14.4" customHeight="1" x14ac:dyDescent="0.3">
      <c r="A99" s="491" t="s">
        <v>1770</v>
      </c>
      <c r="B99" s="492" t="s">
        <v>1556</v>
      </c>
      <c r="C99" s="492" t="s">
        <v>1569</v>
      </c>
      <c r="D99" s="492" t="s">
        <v>1657</v>
      </c>
      <c r="E99" s="492" t="s">
        <v>1658</v>
      </c>
      <c r="F99" s="496">
        <v>1</v>
      </c>
      <c r="G99" s="496">
        <v>1667</v>
      </c>
      <c r="H99" s="496">
        <v>0.96136101499423299</v>
      </c>
      <c r="I99" s="496">
        <v>1667</v>
      </c>
      <c r="J99" s="496">
        <v>1</v>
      </c>
      <c r="K99" s="496">
        <v>1734</v>
      </c>
      <c r="L99" s="496">
        <v>1</v>
      </c>
      <c r="M99" s="496">
        <v>1734</v>
      </c>
      <c r="N99" s="496">
        <v>1</v>
      </c>
      <c r="O99" s="496">
        <v>1735</v>
      </c>
      <c r="P99" s="510">
        <v>1.0005767012687428</v>
      </c>
      <c r="Q99" s="497">
        <v>1735</v>
      </c>
    </row>
    <row r="100" spans="1:17" ht="14.4" customHeight="1" x14ac:dyDescent="0.3">
      <c r="A100" s="491" t="s">
        <v>1770</v>
      </c>
      <c r="B100" s="492" t="s">
        <v>1556</v>
      </c>
      <c r="C100" s="492" t="s">
        <v>1569</v>
      </c>
      <c r="D100" s="492" t="s">
        <v>1711</v>
      </c>
      <c r="E100" s="492" t="s">
        <v>1712</v>
      </c>
      <c r="F100" s="496"/>
      <c r="G100" s="496"/>
      <c r="H100" s="496"/>
      <c r="I100" s="496"/>
      <c r="J100" s="496">
        <v>3</v>
      </c>
      <c r="K100" s="496">
        <v>3003</v>
      </c>
      <c r="L100" s="496">
        <v>1</v>
      </c>
      <c r="M100" s="496">
        <v>1001</v>
      </c>
      <c r="N100" s="496"/>
      <c r="O100" s="496"/>
      <c r="P100" s="510"/>
      <c r="Q100" s="497"/>
    </row>
    <row r="101" spans="1:17" ht="14.4" customHeight="1" x14ac:dyDescent="0.3">
      <c r="A101" s="491" t="s">
        <v>1770</v>
      </c>
      <c r="B101" s="492" t="s">
        <v>1556</v>
      </c>
      <c r="C101" s="492" t="s">
        <v>1569</v>
      </c>
      <c r="D101" s="492" t="s">
        <v>1007</v>
      </c>
      <c r="E101" s="492" t="s">
        <v>1759</v>
      </c>
      <c r="F101" s="496"/>
      <c r="G101" s="496"/>
      <c r="H101" s="496"/>
      <c r="I101" s="496"/>
      <c r="J101" s="496">
        <v>1</v>
      </c>
      <c r="K101" s="496">
        <v>1229</v>
      </c>
      <c r="L101" s="496">
        <v>1</v>
      </c>
      <c r="M101" s="496">
        <v>1229</v>
      </c>
      <c r="N101" s="496"/>
      <c r="O101" s="496"/>
      <c r="P101" s="510"/>
      <c r="Q101" s="497"/>
    </row>
    <row r="102" spans="1:17" ht="14.4" customHeight="1" x14ac:dyDescent="0.3">
      <c r="A102" s="491" t="s">
        <v>1770</v>
      </c>
      <c r="B102" s="492" t="s">
        <v>1556</v>
      </c>
      <c r="C102" s="492" t="s">
        <v>1569</v>
      </c>
      <c r="D102" s="492" t="s">
        <v>1659</v>
      </c>
      <c r="E102" s="492" t="s">
        <v>1660</v>
      </c>
      <c r="F102" s="496">
        <v>3</v>
      </c>
      <c r="G102" s="496">
        <v>954</v>
      </c>
      <c r="H102" s="496"/>
      <c r="I102" s="496">
        <v>318</v>
      </c>
      <c r="J102" s="496"/>
      <c r="K102" s="496"/>
      <c r="L102" s="496"/>
      <c r="M102" s="496"/>
      <c r="N102" s="496">
        <v>1</v>
      </c>
      <c r="O102" s="496">
        <v>331</v>
      </c>
      <c r="P102" s="510"/>
      <c r="Q102" s="497">
        <v>331</v>
      </c>
    </row>
    <row r="103" spans="1:17" ht="14.4" customHeight="1" x14ac:dyDescent="0.3">
      <c r="A103" s="491" t="s">
        <v>1770</v>
      </c>
      <c r="B103" s="492" t="s">
        <v>1556</v>
      </c>
      <c r="C103" s="492" t="s">
        <v>1569</v>
      </c>
      <c r="D103" s="492" t="s">
        <v>1661</v>
      </c>
      <c r="E103" s="492" t="s">
        <v>1662</v>
      </c>
      <c r="F103" s="496">
        <v>0</v>
      </c>
      <c r="G103" s="496">
        <v>0</v>
      </c>
      <c r="H103" s="496"/>
      <c r="I103" s="496"/>
      <c r="J103" s="496"/>
      <c r="K103" s="496"/>
      <c r="L103" s="496"/>
      <c r="M103" s="496"/>
      <c r="N103" s="496">
        <v>1</v>
      </c>
      <c r="O103" s="496">
        <v>1034</v>
      </c>
      <c r="P103" s="510"/>
      <c r="Q103" s="497">
        <v>1034</v>
      </c>
    </row>
    <row r="104" spans="1:17" ht="14.4" customHeight="1" x14ac:dyDescent="0.3">
      <c r="A104" s="491" t="s">
        <v>1770</v>
      </c>
      <c r="B104" s="492" t="s">
        <v>1556</v>
      </c>
      <c r="C104" s="492" t="s">
        <v>1569</v>
      </c>
      <c r="D104" s="492" t="s">
        <v>1663</v>
      </c>
      <c r="E104" s="492" t="s">
        <v>1664</v>
      </c>
      <c r="F104" s="496">
        <v>1</v>
      </c>
      <c r="G104" s="496">
        <v>815</v>
      </c>
      <c r="H104" s="496">
        <v>0.19404761904761905</v>
      </c>
      <c r="I104" s="496">
        <v>815</v>
      </c>
      <c r="J104" s="496">
        <v>5</v>
      </c>
      <c r="K104" s="496">
        <v>4200</v>
      </c>
      <c r="L104" s="496">
        <v>1</v>
      </c>
      <c r="M104" s="496">
        <v>840</v>
      </c>
      <c r="N104" s="496"/>
      <c r="O104" s="496"/>
      <c r="P104" s="510"/>
      <c r="Q104" s="497"/>
    </row>
    <row r="105" spans="1:17" ht="14.4" customHeight="1" x14ac:dyDescent="0.3">
      <c r="A105" s="491" t="s">
        <v>1770</v>
      </c>
      <c r="B105" s="492" t="s">
        <v>1556</v>
      </c>
      <c r="C105" s="492" t="s">
        <v>1569</v>
      </c>
      <c r="D105" s="492" t="s">
        <v>1773</v>
      </c>
      <c r="E105" s="492" t="s">
        <v>1774</v>
      </c>
      <c r="F105" s="496">
        <v>1</v>
      </c>
      <c r="G105" s="496">
        <v>1910</v>
      </c>
      <c r="H105" s="496"/>
      <c r="I105" s="496">
        <v>1910</v>
      </c>
      <c r="J105" s="496"/>
      <c r="K105" s="496"/>
      <c r="L105" s="496"/>
      <c r="M105" s="496"/>
      <c r="N105" s="496"/>
      <c r="O105" s="496"/>
      <c r="P105" s="510"/>
      <c r="Q105" s="497"/>
    </row>
    <row r="106" spans="1:17" ht="14.4" customHeight="1" x14ac:dyDescent="0.3">
      <c r="A106" s="491" t="s">
        <v>1770</v>
      </c>
      <c r="B106" s="492" t="s">
        <v>1556</v>
      </c>
      <c r="C106" s="492" t="s">
        <v>1569</v>
      </c>
      <c r="D106" s="492" t="s">
        <v>1665</v>
      </c>
      <c r="E106" s="492" t="s">
        <v>1666</v>
      </c>
      <c r="F106" s="496">
        <v>3</v>
      </c>
      <c r="G106" s="496">
        <v>2586</v>
      </c>
      <c r="H106" s="496"/>
      <c r="I106" s="496">
        <v>862</v>
      </c>
      <c r="J106" s="496"/>
      <c r="K106" s="496"/>
      <c r="L106" s="496"/>
      <c r="M106" s="496"/>
      <c r="N106" s="496"/>
      <c r="O106" s="496"/>
      <c r="P106" s="510"/>
      <c r="Q106" s="497"/>
    </row>
    <row r="107" spans="1:17" ht="14.4" customHeight="1" x14ac:dyDescent="0.3">
      <c r="A107" s="491" t="s">
        <v>1770</v>
      </c>
      <c r="B107" s="492" t="s">
        <v>1556</v>
      </c>
      <c r="C107" s="492" t="s">
        <v>1569</v>
      </c>
      <c r="D107" s="492" t="s">
        <v>1715</v>
      </c>
      <c r="E107" s="492" t="s">
        <v>1716</v>
      </c>
      <c r="F107" s="496"/>
      <c r="G107" s="496"/>
      <c r="H107" s="496"/>
      <c r="I107" s="496"/>
      <c r="J107" s="496">
        <v>5</v>
      </c>
      <c r="K107" s="496">
        <v>6000</v>
      </c>
      <c r="L107" s="496">
        <v>1</v>
      </c>
      <c r="M107" s="496">
        <v>1200</v>
      </c>
      <c r="N107" s="496">
        <v>2</v>
      </c>
      <c r="O107" s="496">
        <v>2402</v>
      </c>
      <c r="P107" s="510">
        <v>0.40033333333333332</v>
      </c>
      <c r="Q107" s="497">
        <v>1201</v>
      </c>
    </row>
    <row r="108" spans="1:17" ht="14.4" customHeight="1" x14ac:dyDescent="0.3">
      <c r="A108" s="491" t="s">
        <v>1770</v>
      </c>
      <c r="B108" s="492" t="s">
        <v>1556</v>
      </c>
      <c r="C108" s="492" t="s">
        <v>1569</v>
      </c>
      <c r="D108" s="492" t="s">
        <v>1667</v>
      </c>
      <c r="E108" s="492" t="s">
        <v>1668</v>
      </c>
      <c r="F108" s="496">
        <v>1</v>
      </c>
      <c r="G108" s="496">
        <v>1803</v>
      </c>
      <c r="H108" s="496">
        <v>0.9804241435562806</v>
      </c>
      <c r="I108" s="496">
        <v>1803</v>
      </c>
      <c r="J108" s="496">
        <v>1</v>
      </c>
      <c r="K108" s="496">
        <v>1839</v>
      </c>
      <c r="L108" s="496">
        <v>1</v>
      </c>
      <c r="M108" s="496">
        <v>1839</v>
      </c>
      <c r="N108" s="496"/>
      <c r="O108" s="496"/>
      <c r="P108" s="510"/>
      <c r="Q108" s="497"/>
    </row>
    <row r="109" spans="1:17" ht="14.4" customHeight="1" x14ac:dyDescent="0.3">
      <c r="A109" s="491" t="s">
        <v>1770</v>
      </c>
      <c r="B109" s="492" t="s">
        <v>1556</v>
      </c>
      <c r="C109" s="492" t="s">
        <v>1569</v>
      </c>
      <c r="D109" s="492" t="s">
        <v>1671</v>
      </c>
      <c r="E109" s="492" t="s">
        <v>1672</v>
      </c>
      <c r="F109" s="496"/>
      <c r="G109" s="496"/>
      <c r="H109" s="496"/>
      <c r="I109" s="496"/>
      <c r="J109" s="496">
        <v>1</v>
      </c>
      <c r="K109" s="496">
        <v>909</v>
      </c>
      <c r="L109" s="496">
        <v>1</v>
      </c>
      <c r="M109" s="496">
        <v>909</v>
      </c>
      <c r="N109" s="496"/>
      <c r="O109" s="496"/>
      <c r="P109" s="510"/>
      <c r="Q109" s="497"/>
    </row>
    <row r="110" spans="1:17" ht="14.4" customHeight="1" x14ac:dyDescent="0.3">
      <c r="A110" s="491" t="s">
        <v>1770</v>
      </c>
      <c r="B110" s="492" t="s">
        <v>1556</v>
      </c>
      <c r="C110" s="492" t="s">
        <v>1569</v>
      </c>
      <c r="D110" s="492" t="s">
        <v>1673</v>
      </c>
      <c r="E110" s="492" t="s">
        <v>1674</v>
      </c>
      <c r="F110" s="496">
        <v>1</v>
      </c>
      <c r="G110" s="496">
        <v>1027</v>
      </c>
      <c r="H110" s="496"/>
      <c r="I110" s="496">
        <v>1027</v>
      </c>
      <c r="J110" s="496"/>
      <c r="K110" s="496"/>
      <c r="L110" s="496"/>
      <c r="M110" s="496"/>
      <c r="N110" s="496"/>
      <c r="O110" s="496"/>
      <c r="P110" s="510"/>
      <c r="Q110" s="497"/>
    </row>
    <row r="111" spans="1:17" ht="14.4" customHeight="1" x14ac:dyDescent="0.3">
      <c r="A111" s="491" t="s">
        <v>1770</v>
      </c>
      <c r="B111" s="492" t="s">
        <v>1556</v>
      </c>
      <c r="C111" s="492" t="s">
        <v>1569</v>
      </c>
      <c r="D111" s="492" t="s">
        <v>1721</v>
      </c>
      <c r="E111" s="492" t="s">
        <v>1722</v>
      </c>
      <c r="F111" s="496"/>
      <c r="G111" s="496"/>
      <c r="H111" s="496"/>
      <c r="I111" s="496"/>
      <c r="J111" s="496">
        <v>1</v>
      </c>
      <c r="K111" s="496">
        <v>589</v>
      </c>
      <c r="L111" s="496">
        <v>1</v>
      </c>
      <c r="M111" s="496">
        <v>589</v>
      </c>
      <c r="N111" s="496"/>
      <c r="O111" s="496"/>
      <c r="P111" s="510"/>
      <c r="Q111" s="497"/>
    </row>
    <row r="112" spans="1:17" ht="14.4" customHeight="1" x14ac:dyDescent="0.3">
      <c r="A112" s="491" t="s">
        <v>1775</v>
      </c>
      <c r="B112" s="492" t="s">
        <v>1556</v>
      </c>
      <c r="C112" s="492" t="s">
        <v>1569</v>
      </c>
      <c r="D112" s="492" t="s">
        <v>1578</v>
      </c>
      <c r="E112" s="492" t="s">
        <v>1579</v>
      </c>
      <c r="F112" s="496">
        <v>2</v>
      </c>
      <c r="G112" s="496">
        <v>70</v>
      </c>
      <c r="H112" s="496"/>
      <c r="I112" s="496">
        <v>35</v>
      </c>
      <c r="J112" s="496"/>
      <c r="K112" s="496"/>
      <c r="L112" s="496"/>
      <c r="M112" s="496"/>
      <c r="N112" s="496"/>
      <c r="O112" s="496"/>
      <c r="P112" s="510"/>
      <c r="Q112" s="497"/>
    </row>
    <row r="113" spans="1:17" ht="14.4" customHeight="1" x14ac:dyDescent="0.3">
      <c r="A113" s="491" t="s">
        <v>1775</v>
      </c>
      <c r="B113" s="492" t="s">
        <v>1556</v>
      </c>
      <c r="C113" s="492" t="s">
        <v>1569</v>
      </c>
      <c r="D113" s="492" t="s">
        <v>1588</v>
      </c>
      <c r="E113" s="492" t="s">
        <v>1589</v>
      </c>
      <c r="F113" s="496">
        <v>3</v>
      </c>
      <c r="G113" s="496">
        <v>705</v>
      </c>
      <c r="H113" s="496"/>
      <c r="I113" s="496">
        <v>235</v>
      </c>
      <c r="J113" s="496"/>
      <c r="K113" s="496"/>
      <c r="L113" s="496"/>
      <c r="M113" s="496"/>
      <c r="N113" s="496">
        <v>2</v>
      </c>
      <c r="O113" s="496">
        <v>502</v>
      </c>
      <c r="P113" s="510"/>
      <c r="Q113" s="497">
        <v>251</v>
      </c>
    </row>
    <row r="114" spans="1:17" ht="14.4" customHeight="1" x14ac:dyDescent="0.3">
      <c r="A114" s="491" t="s">
        <v>1775</v>
      </c>
      <c r="B114" s="492" t="s">
        <v>1556</v>
      </c>
      <c r="C114" s="492" t="s">
        <v>1569</v>
      </c>
      <c r="D114" s="492" t="s">
        <v>1590</v>
      </c>
      <c r="E114" s="492" t="s">
        <v>1591</v>
      </c>
      <c r="F114" s="496">
        <v>21</v>
      </c>
      <c r="G114" s="496">
        <v>2478</v>
      </c>
      <c r="H114" s="496">
        <v>1.6388888888888888</v>
      </c>
      <c r="I114" s="496">
        <v>118</v>
      </c>
      <c r="J114" s="496">
        <v>12</v>
      </c>
      <c r="K114" s="496">
        <v>1512</v>
      </c>
      <c r="L114" s="496">
        <v>1</v>
      </c>
      <c r="M114" s="496">
        <v>126</v>
      </c>
      <c r="N114" s="496">
        <v>7</v>
      </c>
      <c r="O114" s="496">
        <v>882</v>
      </c>
      <c r="P114" s="510">
        <v>0.58333333333333337</v>
      </c>
      <c r="Q114" s="497">
        <v>126</v>
      </c>
    </row>
    <row r="115" spans="1:17" ht="14.4" customHeight="1" x14ac:dyDescent="0.3">
      <c r="A115" s="491" t="s">
        <v>1775</v>
      </c>
      <c r="B115" s="492" t="s">
        <v>1556</v>
      </c>
      <c r="C115" s="492" t="s">
        <v>1569</v>
      </c>
      <c r="D115" s="492" t="s">
        <v>1594</v>
      </c>
      <c r="E115" s="492" t="s">
        <v>1595</v>
      </c>
      <c r="F115" s="496"/>
      <c r="G115" s="496"/>
      <c r="H115" s="496"/>
      <c r="I115" s="496"/>
      <c r="J115" s="496"/>
      <c r="K115" s="496"/>
      <c r="L115" s="496"/>
      <c r="M115" s="496"/>
      <c r="N115" s="496">
        <v>1</v>
      </c>
      <c r="O115" s="496">
        <v>501</v>
      </c>
      <c r="P115" s="510"/>
      <c r="Q115" s="497">
        <v>501</v>
      </c>
    </row>
    <row r="116" spans="1:17" ht="14.4" customHeight="1" x14ac:dyDescent="0.3">
      <c r="A116" s="491" t="s">
        <v>1775</v>
      </c>
      <c r="B116" s="492" t="s">
        <v>1556</v>
      </c>
      <c r="C116" s="492" t="s">
        <v>1569</v>
      </c>
      <c r="D116" s="492" t="s">
        <v>1682</v>
      </c>
      <c r="E116" s="492" t="s">
        <v>1683</v>
      </c>
      <c r="F116" s="496"/>
      <c r="G116" s="496"/>
      <c r="H116" s="496"/>
      <c r="I116" s="496"/>
      <c r="J116" s="496"/>
      <c r="K116" s="496"/>
      <c r="L116" s="496"/>
      <c r="M116" s="496"/>
      <c r="N116" s="496">
        <v>1</v>
      </c>
      <c r="O116" s="496">
        <v>2100</v>
      </c>
      <c r="P116" s="510"/>
      <c r="Q116" s="497">
        <v>2100</v>
      </c>
    </row>
    <row r="117" spans="1:17" ht="14.4" customHeight="1" x14ac:dyDescent="0.3">
      <c r="A117" s="491" t="s">
        <v>1775</v>
      </c>
      <c r="B117" s="492" t="s">
        <v>1556</v>
      </c>
      <c r="C117" s="492" t="s">
        <v>1569</v>
      </c>
      <c r="D117" s="492" t="s">
        <v>1604</v>
      </c>
      <c r="E117" s="492" t="s">
        <v>1605</v>
      </c>
      <c r="F117" s="496">
        <v>14</v>
      </c>
      <c r="G117" s="496">
        <v>466.65999999999997</v>
      </c>
      <c r="H117" s="496"/>
      <c r="I117" s="496">
        <v>33.332857142857144</v>
      </c>
      <c r="J117" s="496"/>
      <c r="K117" s="496"/>
      <c r="L117" s="496"/>
      <c r="M117" s="496"/>
      <c r="N117" s="496"/>
      <c r="O117" s="496"/>
      <c r="P117" s="510"/>
      <c r="Q117" s="497"/>
    </row>
    <row r="118" spans="1:17" ht="14.4" customHeight="1" x14ac:dyDescent="0.3">
      <c r="A118" s="491" t="s">
        <v>1775</v>
      </c>
      <c r="B118" s="492" t="s">
        <v>1556</v>
      </c>
      <c r="C118" s="492" t="s">
        <v>1569</v>
      </c>
      <c r="D118" s="492" t="s">
        <v>1610</v>
      </c>
      <c r="E118" s="492" t="s">
        <v>1611</v>
      </c>
      <c r="F118" s="496">
        <v>2</v>
      </c>
      <c r="G118" s="496">
        <v>164</v>
      </c>
      <c r="H118" s="496"/>
      <c r="I118" s="496">
        <v>82</v>
      </c>
      <c r="J118" s="496"/>
      <c r="K118" s="496"/>
      <c r="L118" s="496"/>
      <c r="M118" s="496"/>
      <c r="N118" s="496">
        <v>1</v>
      </c>
      <c r="O118" s="496">
        <v>86</v>
      </c>
      <c r="P118" s="510"/>
      <c r="Q118" s="497">
        <v>86</v>
      </c>
    </row>
    <row r="119" spans="1:17" ht="14.4" customHeight="1" x14ac:dyDescent="0.3">
      <c r="A119" s="491" t="s">
        <v>1775</v>
      </c>
      <c r="B119" s="492" t="s">
        <v>1556</v>
      </c>
      <c r="C119" s="492" t="s">
        <v>1569</v>
      </c>
      <c r="D119" s="492" t="s">
        <v>1641</v>
      </c>
      <c r="E119" s="492" t="s">
        <v>1642</v>
      </c>
      <c r="F119" s="496">
        <v>1</v>
      </c>
      <c r="G119" s="496">
        <v>179</v>
      </c>
      <c r="H119" s="496"/>
      <c r="I119" s="496">
        <v>179</v>
      </c>
      <c r="J119" s="496"/>
      <c r="K119" s="496"/>
      <c r="L119" s="496"/>
      <c r="M119" s="496"/>
      <c r="N119" s="496"/>
      <c r="O119" s="496"/>
      <c r="P119" s="510"/>
      <c r="Q119" s="497"/>
    </row>
    <row r="120" spans="1:17" ht="14.4" customHeight="1" x14ac:dyDescent="0.3">
      <c r="A120" s="491" t="s">
        <v>1775</v>
      </c>
      <c r="B120" s="492" t="s">
        <v>1556</v>
      </c>
      <c r="C120" s="492" t="s">
        <v>1569</v>
      </c>
      <c r="D120" s="492" t="s">
        <v>1647</v>
      </c>
      <c r="E120" s="492" t="s">
        <v>1648</v>
      </c>
      <c r="F120" s="496"/>
      <c r="G120" s="496"/>
      <c r="H120" s="496"/>
      <c r="I120" s="496"/>
      <c r="J120" s="496">
        <v>1</v>
      </c>
      <c r="K120" s="496">
        <v>364</v>
      </c>
      <c r="L120" s="496">
        <v>1</v>
      </c>
      <c r="M120" s="496">
        <v>364</v>
      </c>
      <c r="N120" s="496">
        <v>2</v>
      </c>
      <c r="O120" s="496">
        <v>780</v>
      </c>
      <c r="P120" s="510">
        <v>2.1428571428571428</v>
      </c>
      <c r="Q120" s="497">
        <v>390</v>
      </c>
    </row>
    <row r="121" spans="1:17" ht="14.4" customHeight="1" x14ac:dyDescent="0.3">
      <c r="A121" s="491" t="s">
        <v>1775</v>
      </c>
      <c r="B121" s="492" t="s">
        <v>1556</v>
      </c>
      <c r="C121" s="492" t="s">
        <v>1569</v>
      </c>
      <c r="D121" s="492" t="s">
        <v>1649</v>
      </c>
      <c r="E121" s="492" t="s">
        <v>1650</v>
      </c>
      <c r="F121" s="496">
        <v>2</v>
      </c>
      <c r="G121" s="496">
        <v>1256</v>
      </c>
      <c r="H121" s="496"/>
      <c r="I121" s="496">
        <v>628</v>
      </c>
      <c r="J121" s="496"/>
      <c r="K121" s="496"/>
      <c r="L121" s="496"/>
      <c r="M121" s="496"/>
      <c r="N121" s="496">
        <v>1</v>
      </c>
      <c r="O121" s="496">
        <v>505</v>
      </c>
      <c r="P121" s="510"/>
      <c r="Q121" s="497">
        <v>505</v>
      </c>
    </row>
    <row r="122" spans="1:17" ht="14.4" customHeight="1" x14ac:dyDescent="0.3">
      <c r="A122" s="491" t="s">
        <v>1775</v>
      </c>
      <c r="B122" s="492" t="s">
        <v>1556</v>
      </c>
      <c r="C122" s="492" t="s">
        <v>1569</v>
      </c>
      <c r="D122" s="492" t="s">
        <v>1655</v>
      </c>
      <c r="E122" s="492" t="s">
        <v>1656</v>
      </c>
      <c r="F122" s="496">
        <v>2</v>
      </c>
      <c r="G122" s="496">
        <v>486</v>
      </c>
      <c r="H122" s="496">
        <v>1.9676113360323886</v>
      </c>
      <c r="I122" s="496">
        <v>243</v>
      </c>
      <c r="J122" s="496">
        <v>1</v>
      </c>
      <c r="K122" s="496">
        <v>247</v>
      </c>
      <c r="L122" s="496">
        <v>1</v>
      </c>
      <c r="M122" s="496">
        <v>247</v>
      </c>
      <c r="N122" s="496">
        <v>2</v>
      </c>
      <c r="O122" s="496">
        <v>620</v>
      </c>
      <c r="P122" s="510">
        <v>2.5101214574898787</v>
      </c>
      <c r="Q122" s="497">
        <v>310</v>
      </c>
    </row>
    <row r="123" spans="1:17" ht="14.4" customHeight="1" x14ac:dyDescent="0.3">
      <c r="A123" s="491" t="s">
        <v>1775</v>
      </c>
      <c r="B123" s="492" t="s">
        <v>1556</v>
      </c>
      <c r="C123" s="492" t="s">
        <v>1569</v>
      </c>
      <c r="D123" s="492" t="s">
        <v>1710</v>
      </c>
      <c r="E123" s="492" t="s">
        <v>1672</v>
      </c>
      <c r="F123" s="496"/>
      <c r="G123" s="496"/>
      <c r="H123" s="496"/>
      <c r="I123" s="496"/>
      <c r="J123" s="496">
        <v>1</v>
      </c>
      <c r="K123" s="496">
        <v>500</v>
      </c>
      <c r="L123" s="496">
        <v>1</v>
      </c>
      <c r="M123" s="496">
        <v>500</v>
      </c>
      <c r="N123" s="496"/>
      <c r="O123" s="496"/>
      <c r="P123" s="510"/>
      <c r="Q123" s="497"/>
    </row>
    <row r="124" spans="1:17" ht="14.4" customHeight="1" x14ac:dyDescent="0.3">
      <c r="A124" s="491" t="s">
        <v>1775</v>
      </c>
      <c r="B124" s="492" t="s">
        <v>1556</v>
      </c>
      <c r="C124" s="492" t="s">
        <v>1569</v>
      </c>
      <c r="D124" s="492" t="s">
        <v>1667</v>
      </c>
      <c r="E124" s="492" t="s">
        <v>1668</v>
      </c>
      <c r="F124" s="496"/>
      <c r="G124" s="496"/>
      <c r="H124" s="496"/>
      <c r="I124" s="496"/>
      <c r="J124" s="496"/>
      <c r="K124" s="496"/>
      <c r="L124" s="496"/>
      <c r="M124" s="496"/>
      <c r="N124" s="496">
        <v>1</v>
      </c>
      <c r="O124" s="496">
        <v>1577</v>
      </c>
      <c r="P124" s="510"/>
      <c r="Q124" s="497">
        <v>1577</v>
      </c>
    </row>
    <row r="125" spans="1:17" ht="14.4" customHeight="1" x14ac:dyDescent="0.3">
      <c r="A125" s="491" t="s">
        <v>1776</v>
      </c>
      <c r="B125" s="492" t="s">
        <v>1556</v>
      </c>
      <c r="C125" s="492" t="s">
        <v>1569</v>
      </c>
      <c r="D125" s="492" t="s">
        <v>1578</v>
      </c>
      <c r="E125" s="492" t="s">
        <v>1579</v>
      </c>
      <c r="F125" s="496"/>
      <c r="G125" s="496"/>
      <c r="H125" s="496"/>
      <c r="I125" s="496"/>
      <c r="J125" s="496">
        <v>1</v>
      </c>
      <c r="K125" s="496">
        <v>37</v>
      </c>
      <c r="L125" s="496">
        <v>1</v>
      </c>
      <c r="M125" s="496">
        <v>37</v>
      </c>
      <c r="N125" s="496"/>
      <c r="O125" s="496"/>
      <c r="P125" s="510"/>
      <c r="Q125" s="497"/>
    </row>
    <row r="126" spans="1:17" ht="14.4" customHeight="1" x14ac:dyDescent="0.3">
      <c r="A126" s="491" t="s">
        <v>1776</v>
      </c>
      <c r="B126" s="492" t="s">
        <v>1556</v>
      </c>
      <c r="C126" s="492" t="s">
        <v>1569</v>
      </c>
      <c r="D126" s="492" t="s">
        <v>1588</v>
      </c>
      <c r="E126" s="492" t="s">
        <v>1589</v>
      </c>
      <c r="F126" s="496">
        <v>1</v>
      </c>
      <c r="G126" s="496">
        <v>235</v>
      </c>
      <c r="H126" s="496"/>
      <c r="I126" s="496">
        <v>235</v>
      </c>
      <c r="J126" s="496"/>
      <c r="K126" s="496"/>
      <c r="L126" s="496"/>
      <c r="M126" s="496"/>
      <c r="N126" s="496">
        <v>1</v>
      </c>
      <c r="O126" s="496">
        <v>251</v>
      </c>
      <c r="P126" s="510"/>
      <c r="Q126" s="497">
        <v>251</v>
      </c>
    </row>
    <row r="127" spans="1:17" ht="14.4" customHeight="1" x14ac:dyDescent="0.3">
      <c r="A127" s="491" t="s">
        <v>1776</v>
      </c>
      <c r="B127" s="492" t="s">
        <v>1556</v>
      </c>
      <c r="C127" s="492" t="s">
        <v>1569</v>
      </c>
      <c r="D127" s="492" t="s">
        <v>1590</v>
      </c>
      <c r="E127" s="492" t="s">
        <v>1591</v>
      </c>
      <c r="F127" s="496">
        <v>1</v>
      </c>
      <c r="G127" s="496">
        <v>118</v>
      </c>
      <c r="H127" s="496"/>
      <c r="I127" s="496">
        <v>118</v>
      </c>
      <c r="J127" s="496"/>
      <c r="K127" s="496"/>
      <c r="L127" s="496"/>
      <c r="M127" s="496"/>
      <c r="N127" s="496">
        <v>2</v>
      </c>
      <c r="O127" s="496">
        <v>252</v>
      </c>
      <c r="P127" s="510"/>
      <c r="Q127" s="497">
        <v>126</v>
      </c>
    </row>
    <row r="128" spans="1:17" ht="14.4" customHeight="1" x14ac:dyDescent="0.3">
      <c r="A128" s="491" t="s">
        <v>1776</v>
      </c>
      <c r="B128" s="492" t="s">
        <v>1556</v>
      </c>
      <c r="C128" s="492" t="s">
        <v>1569</v>
      </c>
      <c r="D128" s="492" t="s">
        <v>1641</v>
      </c>
      <c r="E128" s="492" t="s">
        <v>1642</v>
      </c>
      <c r="F128" s="496">
        <v>1</v>
      </c>
      <c r="G128" s="496">
        <v>179</v>
      </c>
      <c r="H128" s="496"/>
      <c r="I128" s="496">
        <v>179</v>
      </c>
      <c r="J128" s="496"/>
      <c r="K128" s="496"/>
      <c r="L128" s="496"/>
      <c r="M128" s="496"/>
      <c r="N128" s="496"/>
      <c r="O128" s="496"/>
      <c r="P128" s="510"/>
      <c r="Q128" s="497"/>
    </row>
    <row r="129" spans="1:17" ht="14.4" customHeight="1" x14ac:dyDescent="0.3">
      <c r="A129" s="491" t="s">
        <v>1776</v>
      </c>
      <c r="B129" s="492" t="s">
        <v>1556</v>
      </c>
      <c r="C129" s="492" t="s">
        <v>1569</v>
      </c>
      <c r="D129" s="492" t="s">
        <v>1007</v>
      </c>
      <c r="E129" s="492" t="s">
        <v>1759</v>
      </c>
      <c r="F129" s="496"/>
      <c r="G129" s="496"/>
      <c r="H129" s="496"/>
      <c r="I129" s="496"/>
      <c r="J129" s="496"/>
      <c r="K129" s="496"/>
      <c r="L129" s="496"/>
      <c r="M129" s="496"/>
      <c r="N129" s="496">
        <v>1</v>
      </c>
      <c r="O129" s="496">
        <v>1633</v>
      </c>
      <c r="P129" s="510"/>
      <c r="Q129" s="497">
        <v>1633</v>
      </c>
    </row>
    <row r="130" spans="1:17" ht="14.4" customHeight="1" x14ac:dyDescent="0.3">
      <c r="A130" s="491" t="s">
        <v>1777</v>
      </c>
      <c r="B130" s="492" t="s">
        <v>1556</v>
      </c>
      <c r="C130" s="492" t="s">
        <v>1569</v>
      </c>
      <c r="D130" s="492" t="s">
        <v>1578</v>
      </c>
      <c r="E130" s="492" t="s">
        <v>1579</v>
      </c>
      <c r="F130" s="496"/>
      <c r="G130" s="496"/>
      <c r="H130" s="496"/>
      <c r="I130" s="496"/>
      <c r="J130" s="496">
        <v>1</v>
      </c>
      <c r="K130" s="496">
        <v>37</v>
      </c>
      <c r="L130" s="496">
        <v>1</v>
      </c>
      <c r="M130" s="496">
        <v>37</v>
      </c>
      <c r="N130" s="496"/>
      <c r="O130" s="496"/>
      <c r="P130" s="510"/>
      <c r="Q130" s="497"/>
    </row>
    <row r="131" spans="1:17" ht="14.4" customHeight="1" x14ac:dyDescent="0.3">
      <c r="A131" s="491" t="s">
        <v>1777</v>
      </c>
      <c r="B131" s="492" t="s">
        <v>1556</v>
      </c>
      <c r="C131" s="492" t="s">
        <v>1569</v>
      </c>
      <c r="D131" s="492" t="s">
        <v>1588</v>
      </c>
      <c r="E131" s="492" t="s">
        <v>1589</v>
      </c>
      <c r="F131" s="496">
        <v>1</v>
      </c>
      <c r="G131" s="496">
        <v>235</v>
      </c>
      <c r="H131" s="496">
        <v>0.93625498007968122</v>
      </c>
      <c r="I131" s="496">
        <v>235</v>
      </c>
      <c r="J131" s="496">
        <v>1</v>
      </c>
      <c r="K131" s="496">
        <v>251</v>
      </c>
      <c r="L131" s="496">
        <v>1</v>
      </c>
      <c r="M131" s="496">
        <v>251</v>
      </c>
      <c r="N131" s="496"/>
      <c r="O131" s="496"/>
      <c r="P131" s="510"/>
      <c r="Q131" s="497"/>
    </row>
    <row r="132" spans="1:17" ht="14.4" customHeight="1" x14ac:dyDescent="0.3">
      <c r="A132" s="491" t="s">
        <v>1777</v>
      </c>
      <c r="B132" s="492" t="s">
        <v>1556</v>
      </c>
      <c r="C132" s="492" t="s">
        <v>1569</v>
      </c>
      <c r="D132" s="492" t="s">
        <v>1590</v>
      </c>
      <c r="E132" s="492" t="s">
        <v>1591</v>
      </c>
      <c r="F132" s="496">
        <v>9</v>
      </c>
      <c r="G132" s="496">
        <v>1062</v>
      </c>
      <c r="H132" s="496">
        <v>0.64835164835164838</v>
      </c>
      <c r="I132" s="496">
        <v>118</v>
      </c>
      <c r="J132" s="496">
        <v>13</v>
      </c>
      <c r="K132" s="496">
        <v>1638</v>
      </c>
      <c r="L132" s="496">
        <v>1</v>
      </c>
      <c r="M132" s="496">
        <v>126</v>
      </c>
      <c r="N132" s="496">
        <v>6</v>
      </c>
      <c r="O132" s="496">
        <v>756</v>
      </c>
      <c r="P132" s="510">
        <v>0.46153846153846156</v>
      </c>
      <c r="Q132" s="497">
        <v>126</v>
      </c>
    </row>
    <row r="133" spans="1:17" ht="14.4" customHeight="1" x14ac:dyDescent="0.3">
      <c r="A133" s="491" t="s">
        <v>1777</v>
      </c>
      <c r="B133" s="492" t="s">
        <v>1556</v>
      </c>
      <c r="C133" s="492" t="s">
        <v>1569</v>
      </c>
      <c r="D133" s="492" t="s">
        <v>1596</v>
      </c>
      <c r="E133" s="492" t="s">
        <v>1597</v>
      </c>
      <c r="F133" s="496"/>
      <c r="G133" s="496"/>
      <c r="H133" s="496"/>
      <c r="I133" s="496"/>
      <c r="J133" s="496"/>
      <c r="K133" s="496"/>
      <c r="L133" s="496"/>
      <c r="M133" s="496"/>
      <c r="N133" s="496">
        <v>2</v>
      </c>
      <c r="O133" s="496">
        <v>1358</v>
      </c>
      <c r="P133" s="510"/>
      <c r="Q133" s="497">
        <v>679</v>
      </c>
    </row>
    <row r="134" spans="1:17" ht="14.4" customHeight="1" x14ac:dyDescent="0.3">
      <c r="A134" s="491" t="s">
        <v>1777</v>
      </c>
      <c r="B134" s="492" t="s">
        <v>1556</v>
      </c>
      <c r="C134" s="492" t="s">
        <v>1569</v>
      </c>
      <c r="D134" s="492" t="s">
        <v>1682</v>
      </c>
      <c r="E134" s="492" t="s">
        <v>1683</v>
      </c>
      <c r="F134" s="496"/>
      <c r="G134" s="496"/>
      <c r="H134" s="496"/>
      <c r="I134" s="496"/>
      <c r="J134" s="496">
        <v>1</v>
      </c>
      <c r="K134" s="496">
        <v>2098</v>
      </c>
      <c r="L134" s="496">
        <v>1</v>
      </c>
      <c r="M134" s="496">
        <v>2098</v>
      </c>
      <c r="N134" s="496"/>
      <c r="O134" s="496"/>
      <c r="P134" s="510"/>
      <c r="Q134" s="497"/>
    </row>
    <row r="135" spans="1:17" ht="14.4" customHeight="1" x14ac:dyDescent="0.3">
      <c r="A135" s="491" t="s">
        <v>1777</v>
      </c>
      <c r="B135" s="492" t="s">
        <v>1556</v>
      </c>
      <c r="C135" s="492" t="s">
        <v>1569</v>
      </c>
      <c r="D135" s="492" t="s">
        <v>1604</v>
      </c>
      <c r="E135" s="492" t="s">
        <v>1605</v>
      </c>
      <c r="F135" s="496">
        <v>9</v>
      </c>
      <c r="G135" s="496">
        <v>300</v>
      </c>
      <c r="H135" s="496"/>
      <c r="I135" s="496">
        <v>33.333333333333336</v>
      </c>
      <c r="J135" s="496"/>
      <c r="K135" s="496"/>
      <c r="L135" s="496"/>
      <c r="M135" s="496"/>
      <c r="N135" s="496"/>
      <c r="O135" s="496"/>
      <c r="P135" s="510"/>
      <c r="Q135" s="497"/>
    </row>
    <row r="136" spans="1:17" ht="14.4" customHeight="1" x14ac:dyDescent="0.3">
      <c r="A136" s="491" t="s">
        <v>1777</v>
      </c>
      <c r="B136" s="492" t="s">
        <v>1556</v>
      </c>
      <c r="C136" s="492" t="s">
        <v>1569</v>
      </c>
      <c r="D136" s="492" t="s">
        <v>1610</v>
      </c>
      <c r="E136" s="492" t="s">
        <v>1611</v>
      </c>
      <c r="F136" s="496"/>
      <c r="G136" s="496"/>
      <c r="H136" s="496"/>
      <c r="I136" s="496"/>
      <c r="J136" s="496">
        <v>1</v>
      </c>
      <c r="K136" s="496">
        <v>86</v>
      </c>
      <c r="L136" s="496">
        <v>1</v>
      </c>
      <c r="M136" s="496">
        <v>86</v>
      </c>
      <c r="N136" s="496">
        <v>4</v>
      </c>
      <c r="O136" s="496">
        <v>344</v>
      </c>
      <c r="P136" s="510">
        <v>4</v>
      </c>
      <c r="Q136" s="497">
        <v>86</v>
      </c>
    </row>
    <row r="137" spans="1:17" ht="14.4" customHeight="1" x14ac:dyDescent="0.3">
      <c r="A137" s="491" t="s">
        <v>1777</v>
      </c>
      <c r="B137" s="492" t="s">
        <v>1556</v>
      </c>
      <c r="C137" s="492" t="s">
        <v>1569</v>
      </c>
      <c r="D137" s="492" t="s">
        <v>1627</v>
      </c>
      <c r="E137" s="492" t="s">
        <v>1628</v>
      </c>
      <c r="F137" s="496"/>
      <c r="G137" s="496"/>
      <c r="H137" s="496"/>
      <c r="I137" s="496"/>
      <c r="J137" s="496">
        <v>3</v>
      </c>
      <c r="K137" s="496">
        <v>1332</v>
      </c>
      <c r="L137" s="496">
        <v>1</v>
      </c>
      <c r="M137" s="496">
        <v>444</v>
      </c>
      <c r="N137" s="496"/>
      <c r="O137" s="496"/>
      <c r="P137" s="510"/>
      <c r="Q137" s="497"/>
    </row>
    <row r="138" spans="1:17" ht="14.4" customHeight="1" x14ac:dyDescent="0.3">
      <c r="A138" s="491" t="s">
        <v>1777</v>
      </c>
      <c r="B138" s="492" t="s">
        <v>1556</v>
      </c>
      <c r="C138" s="492" t="s">
        <v>1569</v>
      </c>
      <c r="D138" s="492" t="s">
        <v>1631</v>
      </c>
      <c r="E138" s="492" t="s">
        <v>1632</v>
      </c>
      <c r="F138" s="496"/>
      <c r="G138" s="496"/>
      <c r="H138" s="496"/>
      <c r="I138" s="496"/>
      <c r="J138" s="496">
        <v>1</v>
      </c>
      <c r="K138" s="496">
        <v>1063</v>
      </c>
      <c r="L138" s="496">
        <v>1</v>
      </c>
      <c r="M138" s="496">
        <v>1063</v>
      </c>
      <c r="N138" s="496"/>
      <c r="O138" s="496"/>
      <c r="P138" s="510"/>
      <c r="Q138" s="497"/>
    </row>
    <row r="139" spans="1:17" ht="14.4" customHeight="1" x14ac:dyDescent="0.3">
      <c r="A139" s="491" t="s">
        <v>1777</v>
      </c>
      <c r="B139" s="492" t="s">
        <v>1556</v>
      </c>
      <c r="C139" s="492" t="s">
        <v>1569</v>
      </c>
      <c r="D139" s="492" t="s">
        <v>1647</v>
      </c>
      <c r="E139" s="492" t="s">
        <v>1648</v>
      </c>
      <c r="F139" s="496"/>
      <c r="G139" s="496"/>
      <c r="H139" s="496"/>
      <c r="I139" s="496"/>
      <c r="J139" s="496">
        <v>3</v>
      </c>
      <c r="K139" s="496">
        <v>1092</v>
      </c>
      <c r="L139" s="496">
        <v>1</v>
      </c>
      <c r="M139" s="496">
        <v>364</v>
      </c>
      <c r="N139" s="496">
        <v>3</v>
      </c>
      <c r="O139" s="496">
        <v>1170</v>
      </c>
      <c r="P139" s="510">
        <v>1.0714285714285714</v>
      </c>
      <c r="Q139" s="497">
        <v>390</v>
      </c>
    </row>
    <row r="140" spans="1:17" ht="14.4" customHeight="1" x14ac:dyDescent="0.3">
      <c r="A140" s="491" t="s">
        <v>1777</v>
      </c>
      <c r="B140" s="492" t="s">
        <v>1556</v>
      </c>
      <c r="C140" s="492" t="s">
        <v>1569</v>
      </c>
      <c r="D140" s="492" t="s">
        <v>1649</v>
      </c>
      <c r="E140" s="492" t="s">
        <v>1650</v>
      </c>
      <c r="F140" s="496"/>
      <c r="G140" s="496"/>
      <c r="H140" s="496"/>
      <c r="I140" s="496"/>
      <c r="J140" s="496">
        <v>1</v>
      </c>
      <c r="K140" s="496">
        <v>636</v>
      </c>
      <c r="L140" s="496">
        <v>1</v>
      </c>
      <c r="M140" s="496">
        <v>636</v>
      </c>
      <c r="N140" s="496"/>
      <c r="O140" s="496"/>
      <c r="P140" s="510"/>
      <c r="Q140" s="497"/>
    </row>
    <row r="141" spans="1:17" ht="14.4" customHeight="1" x14ac:dyDescent="0.3">
      <c r="A141" s="491" t="s">
        <v>1777</v>
      </c>
      <c r="B141" s="492" t="s">
        <v>1556</v>
      </c>
      <c r="C141" s="492" t="s">
        <v>1569</v>
      </c>
      <c r="D141" s="492" t="s">
        <v>1655</v>
      </c>
      <c r="E141" s="492" t="s">
        <v>1656</v>
      </c>
      <c r="F141" s="496"/>
      <c r="G141" s="496"/>
      <c r="H141" s="496"/>
      <c r="I141" s="496"/>
      <c r="J141" s="496">
        <v>1</v>
      </c>
      <c r="K141" s="496">
        <v>247</v>
      </c>
      <c r="L141" s="496">
        <v>1</v>
      </c>
      <c r="M141" s="496">
        <v>247</v>
      </c>
      <c r="N141" s="496"/>
      <c r="O141" s="496"/>
      <c r="P141" s="510"/>
      <c r="Q141" s="497"/>
    </row>
    <row r="142" spans="1:17" ht="14.4" customHeight="1" x14ac:dyDescent="0.3">
      <c r="A142" s="491" t="s">
        <v>1777</v>
      </c>
      <c r="B142" s="492" t="s">
        <v>1556</v>
      </c>
      <c r="C142" s="492" t="s">
        <v>1569</v>
      </c>
      <c r="D142" s="492" t="s">
        <v>1657</v>
      </c>
      <c r="E142" s="492" t="s">
        <v>1658</v>
      </c>
      <c r="F142" s="496"/>
      <c r="G142" s="496"/>
      <c r="H142" s="496"/>
      <c r="I142" s="496"/>
      <c r="J142" s="496">
        <v>2</v>
      </c>
      <c r="K142" s="496">
        <v>3468</v>
      </c>
      <c r="L142" s="496">
        <v>1</v>
      </c>
      <c r="M142" s="496">
        <v>1734</v>
      </c>
      <c r="N142" s="496">
        <v>1</v>
      </c>
      <c r="O142" s="496">
        <v>1735</v>
      </c>
      <c r="P142" s="510">
        <v>0.50028835063437138</v>
      </c>
      <c r="Q142" s="497">
        <v>1735</v>
      </c>
    </row>
    <row r="143" spans="1:17" ht="14.4" customHeight="1" x14ac:dyDescent="0.3">
      <c r="A143" s="491" t="s">
        <v>1777</v>
      </c>
      <c r="B143" s="492" t="s">
        <v>1556</v>
      </c>
      <c r="C143" s="492" t="s">
        <v>1569</v>
      </c>
      <c r="D143" s="492" t="s">
        <v>1667</v>
      </c>
      <c r="E143" s="492" t="s">
        <v>1668</v>
      </c>
      <c r="F143" s="496"/>
      <c r="G143" s="496"/>
      <c r="H143" s="496"/>
      <c r="I143" s="496"/>
      <c r="J143" s="496"/>
      <c r="K143" s="496"/>
      <c r="L143" s="496"/>
      <c r="M143" s="496"/>
      <c r="N143" s="496">
        <v>1</v>
      </c>
      <c r="O143" s="496">
        <v>1577</v>
      </c>
      <c r="P143" s="510"/>
      <c r="Q143" s="497">
        <v>1577</v>
      </c>
    </row>
    <row r="144" spans="1:17" ht="14.4" customHeight="1" x14ac:dyDescent="0.3">
      <c r="A144" s="491" t="s">
        <v>1778</v>
      </c>
      <c r="B144" s="492" t="s">
        <v>1556</v>
      </c>
      <c r="C144" s="492" t="s">
        <v>1569</v>
      </c>
      <c r="D144" s="492" t="s">
        <v>1588</v>
      </c>
      <c r="E144" s="492" t="s">
        <v>1589</v>
      </c>
      <c r="F144" s="496"/>
      <c r="G144" s="496"/>
      <c r="H144" s="496"/>
      <c r="I144" s="496"/>
      <c r="J144" s="496"/>
      <c r="K144" s="496"/>
      <c r="L144" s="496"/>
      <c r="M144" s="496"/>
      <c r="N144" s="496">
        <v>1</v>
      </c>
      <c r="O144" s="496">
        <v>251</v>
      </c>
      <c r="P144" s="510"/>
      <c r="Q144" s="497">
        <v>251</v>
      </c>
    </row>
    <row r="145" spans="1:17" ht="14.4" customHeight="1" x14ac:dyDescent="0.3">
      <c r="A145" s="491" t="s">
        <v>1778</v>
      </c>
      <c r="B145" s="492" t="s">
        <v>1556</v>
      </c>
      <c r="C145" s="492" t="s">
        <v>1569</v>
      </c>
      <c r="D145" s="492" t="s">
        <v>1590</v>
      </c>
      <c r="E145" s="492" t="s">
        <v>1591</v>
      </c>
      <c r="F145" s="496"/>
      <c r="G145" s="496"/>
      <c r="H145" s="496"/>
      <c r="I145" s="496"/>
      <c r="J145" s="496">
        <v>1</v>
      </c>
      <c r="K145" s="496">
        <v>126</v>
      </c>
      <c r="L145" s="496">
        <v>1</v>
      </c>
      <c r="M145" s="496">
        <v>126</v>
      </c>
      <c r="N145" s="496">
        <v>1</v>
      </c>
      <c r="O145" s="496">
        <v>126</v>
      </c>
      <c r="P145" s="510">
        <v>1</v>
      </c>
      <c r="Q145" s="497">
        <v>126</v>
      </c>
    </row>
    <row r="146" spans="1:17" ht="14.4" customHeight="1" x14ac:dyDescent="0.3">
      <c r="A146" s="491" t="s">
        <v>1778</v>
      </c>
      <c r="B146" s="492" t="s">
        <v>1556</v>
      </c>
      <c r="C146" s="492" t="s">
        <v>1569</v>
      </c>
      <c r="D146" s="492" t="s">
        <v>1610</v>
      </c>
      <c r="E146" s="492" t="s">
        <v>1611</v>
      </c>
      <c r="F146" s="496"/>
      <c r="G146" s="496"/>
      <c r="H146" s="496"/>
      <c r="I146" s="496"/>
      <c r="J146" s="496"/>
      <c r="K146" s="496"/>
      <c r="L146" s="496"/>
      <c r="M146" s="496"/>
      <c r="N146" s="496">
        <v>1</v>
      </c>
      <c r="O146" s="496">
        <v>86</v>
      </c>
      <c r="P146" s="510"/>
      <c r="Q146" s="497">
        <v>86</v>
      </c>
    </row>
    <row r="147" spans="1:17" ht="14.4" customHeight="1" x14ac:dyDescent="0.3">
      <c r="A147" s="491" t="s">
        <v>1779</v>
      </c>
      <c r="B147" s="492" t="s">
        <v>1556</v>
      </c>
      <c r="C147" s="492" t="s">
        <v>1569</v>
      </c>
      <c r="D147" s="492" t="s">
        <v>1588</v>
      </c>
      <c r="E147" s="492" t="s">
        <v>1589</v>
      </c>
      <c r="F147" s="496">
        <v>3</v>
      </c>
      <c r="G147" s="496">
        <v>705</v>
      </c>
      <c r="H147" s="496">
        <v>2.808764940239044</v>
      </c>
      <c r="I147" s="496">
        <v>235</v>
      </c>
      <c r="J147" s="496">
        <v>1</v>
      </c>
      <c r="K147" s="496">
        <v>251</v>
      </c>
      <c r="L147" s="496">
        <v>1</v>
      </c>
      <c r="M147" s="496">
        <v>251</v>
      </c>
      <c r="N147" s="496"/>
      <c r="O147" s="496"/>
      <c r="P147" s="510"/>
      <c r="Q147" s="497"/>
    </row>
    <row r="148" spans="1:17" ht="14.4" customHeight="1" x14ac:dyDescent="0.3">
      <c r="A148" s="491" t="s">
        <v>1779</v>
      </c>
      <c r="B148" s="492" t="s">
        <v>1556</v>
      </c>
      <c r="C148" s="492" t="s">
        <v>1569</v>
      </c>
      <c r="D148" s="492" t="s">
        <v>1590</v>
      </c>
      <c r="E148" s="492" t="s">
        <v>1591</v>
      </c>
      <c r="F148" s="496"/>
      <c r="G148" s="496"/>
      <c r="H148" s="496"/>
      <c r="I148" s="496"/>
      <c r="J148" s="496"/>
      <c r="K148" s="496"/>
      <c r="L148" s="496"/>
      <c r="M148" s="496"/>
      <c r="N148" s="496">
        <v>4</v>
      </c>
      <c r="O148" s="496">
        <v>504</v>
      </c>
      <c r="P148" s="510"/>
      <c r="Q148" s="497">
        <v>126</v>
      </c>
    </row>
    <row r="149" spans="1:17" ht="14.4" customHeight="1" x14ac:dyDescent="0.3">
      <c r="A149" s="491" t="s">
        <v>1779</v>
      </c>
      <c r="B149" s="492" t="s">
        <v>1556</v>
      </c>
      <c r="C149" s="492" t="s">
        <v>1569</v>
      </c>
      <c r="D149" s="492" t="s">
        <v>1604</v>
      </c>
      <c r="E149" s="492" t="s">
        <v>1605</v>
      </c>
      <c r="F149" s="496">
        <v>2</v>
      </c>
      <c r="G149" s="496">
        <v>0</v>
      </c>
      <c r="H149" s="496"/>
      <c r="I149" s="496">
        <v>0</v>
      </c>
      <c r="J149" s="496"/>
      <c r="K149" s="496"/>
      <c r="L149" s="496"/>
      <c r="M149" s="496"/>
      <c r="N149" s="496"/>
      <c r="O149" s="496"/>
      <c r="P149" s="510"/>
      <c r="Q149" s="497"/>
    </row>
    <row r="150" spans="1:17" ht="14.4" customHeight="1" x14ac:dyDescent="0.3">
      <c r="A150" s="491" t="s">
        <v>1779</v>
      </c>
      <c r="B150" s="492" t="s">
        <v>1556</v>
      </c>
      <c r="C150" s="492" t="s">
        <v>1569</v>
      </c>
      <c r="D150" s="492" t="s">
        <v>1627</v>
      </c>
      <c r="E150" s="492" t="s">
        <v>1628</v>
      </c>
      <c r="F150" s="496"/>
      <c r="G150" s="496"/>
      <c r="H150" s="496"/>
      <c r="I150" s="496"/>
      <c r="J150" s="496"/>
      <c r="K150" s="496"/>
      <c r="L150" s="496"/>
      <c r="M150" s="496"/>
      <c r="N150" s="496">
        <v>1</v>
      </c>
      <c r="O150" s="496">
        <v>445</v>
      </c>
      <c r="P150" s="510"/>
      <c r="Q150" s="497">
        <v>445</v>
      </c>
    </row>
    <row r="151" spans="1:17" ht="14.4" customHeight="1" x14ac:dyDescent="0.3">
      <c r="A151" s="491" t="s">
        <v>1779</v>
      </c>
      <c r="B151" s="492" t="s">
        <v>1556</v>
      </c>
      <c r="C151" s="492" t="s">
        <v>1569</v>
      </c>
      <c r="D151" s="492" t="s">
        <v>1647</v>
      </c>
      <c r="E151" s="492" t="s">
        <v>1648</v>
      </c>
      <c r="F151" s="496"/>
      <c r="G151" s="496"/>
      <c r="H151" s="496"/>
      <c r="I151" s="496"/>
      <c r="J151" s="496">
        <v>1</v>
      </c>
      <c r="K151" s="496">
        <v>364</v>
      </c>
      <c r="L151" s="496">
        <v>1</v>
      </c>
      <c r="M151" s="496">
        <v>364</v>
      </c>
      <c r="N151" s="496"/>
      <c r="O151" s="496"/>
      <c r="P151" s="510"/>
      <c r="Q151" s="497"/>
    </row>
    <row r="152" spans="1:17" ht="14.4" customHeight="1" x14ac:dyDescent="0.3">
      <c r="A152" s="491" t="s">
        <v>1780</v>
      </c>
      <c r="B152" s="492" t="s">
        <v>1556</v>
      </c>
      <c r="C152" s="492" t="s">
        <v>1569</v>
      </c>
      <c r="D152" s="492" t="s">
        <v>1588</v>
      </c>
      <c r="E152" s="492" t="s">
        <v>1589</v>
      </c>
      <c r="F152" s="496">
        <v>1</v>
      </c>
      <c r="G152" s="496">
        <v>235</v>
      </c>
      <c r="H152" s="496">
        <v>0.93625498007968122</v>
      </c>
      <c r="I152" s="496">
        <v>235</v>
      </c>
      <c r="J152" s="496">
        <v>1</v>
      </c>
      <c r="K152" s="496">
        <v>251</v>
      </c>
      <c r="L152" s="496">
        <v>1</v>
      </c>
      <c r="M152" s="496">
        <v>251</v>
      </c>
      <c r="N152" s="496">
        <v>1</v>
      </c>
      <c r="O152" s="496">
        <v>251</v>
      </c>
      <c r="P152" s="510">
        <v>1</v>
      </c>
      <c r="Q152" s="497">
        <v>251</v>
      </c>
    </row>
    <row r="153" spans="1:17" ht="14.4" customHeight="1" x14ac:dyDescent="0.3">
      <c r="A153" s="491" t="s">
        <v>1780</v>
      </c>
      <c r="B153" s="492" t="s">
        <v>1556</v>
      </c>
      <c r="C153" s="492" t="s">
        <v>1569</v>
      </c>
      <c r="D153" s="492" t="s">
        <v>1590</v>
      </c>
      <c r="E153" s="492" t="s">
        <v>1591</v>
      </c>
      <c r="F153" s="496"/>
      <c r="G153" s="496"/>
      <c r="H153" s="496"/>
      <c r="I153" s="496"/>
      <c r="J153" s="496"/>
      <c r="K153" s="496"/>
      <c r="L153" s="496"/>
      <c r="M153" s="496"/>
      <c r="N153" s="496">
        <v>1</v>
      </c>
      <c r="O153" s="496">
        <v>126</v>
      </c>
      <c r="P153" s="510"/>
      <c r="Q153" s="497">
        <v>126</v>
      </c>
    </row>
    <row r="154" spans="1:17" ht="14.4" customHeight="1" x14ac:dyDescent="0.3">
      <c r="A154" s="491" t="s">
        <v>1780</v>
      </c>
      <c r="B154" s="492" t="s">
        <v>1556</v>
      </c>
      <c r="C154" s="492" t="s">
        <v>1569</v>
      </c>
      <c r="D154" s="492" t="s">
        <v>1616</v>
      </c>
      <c r="E154" s="492" t="s">
        <v>1617</v>
      </c>
      <c r="F154" s="496"/>
      <c r="G154" s="496"/>
      <c r="H154" s="496"/>
      <c r="I154" s="496"/>
      <c r="J154" s="496">
        <v>1</v>
      </c>
      <c r="K154" s="496">
        <v>505</v>
      </c>
      <c r="L154" s="496">
        <v>1</v>
      </c>
      <c r="M154" s="496">
        <v>505</v>
      </c>
      <c r="N154" s="496"/>
      <c r="O154" s="496"/>
      <c r="P154" s="510"/>
      <c r="Q154" s="497"/>
    </row>
    <row r="155" spans="1:17" ht="14.4" customHeight="1" x14ac:dyDescent="0.3">
      <c r="A155" s="491" t="s">
        <v>1780</v>
      </c>
      <c r="B155" s="492" t="s">
        <v>1556</v>
      </c>
      <c r="C155" s="492" t="s">
        <v>1569</v>
      </c>
      <c r="D155" s="492" t="s">
        <v>1647</v>
      </c>
      <c r="E155" s="492" t="s">
        <v>1648</v>
      </c>
      <c r="F155" s="496"/>
      <c r="G155" s="496"/>
      <c r="H155" s="496"/>
      <c r="I155" s="496"/>
      <c r="J155" s="496">
        <v>1</v>
      </c>
      <c r="K155" s="496">
        <v>364</v>
      </c>
      <c r="L155" s="496">
        <v>1</v>
      </c>
      <c r="M155" s="496">
        <v>364</v>
      </c>
      <c r="N155" s="496">
        <v>1</v>
      </c>
      <c r="O155" s="496">
        <v>390</v>
      </c>
      <c r="P155" s="510">
        <v>1.0714285714285714</v>
      </c>
      <c r="Q155" s="497">
        <v>390</v>
      </c>
    </row>
    <row r="156" spans="1:17" ht="14.4" customHeight="1" x14ac:dyDescent="0.3">
      <c r="A156" s="491" t="s">
        <v>1781</v>
      </c>
      <c r="B156" s="492" t="s">
        <v>1556</v>
      </c>
      <c r="C156" s="492" t="s">
        <v>1569</v>
      </c>
      <c r="D156" s="492" t="s">
        <v>1588</v>
      </c>
      <c r="E156" s="492" t="s">
        <v>1589</v>
      </c>
      <c r="F156" s="496">
        <v>1</v>
      </c>
      <c r="G156" s="496">
        <v>235</v>
      </c>
      <c r="H156" s="496"/>
      <c r="I156" s="496">
        <v>235</v>
      </c>
      <c r="J156" s="496"/>
      <c r="K156" s="496"/>
      <c r="L156" s="496"/>
      <c r="M156" s="496"/>
      <c r="N156" s="496">
        <v>2</v>
      </c>
      <c r="O156" s="496">
        <v>502</v>
      </c>
      <c r="P156" s="510"/>
      <c r="Q156" s="497">
        <v>251</v>
      </c>
    </row>
    <row r="157" spans="1:17" ht="14.4" customHeight="1" x14ac:dyDescent="0.3">
      <c r="A157" s="491" t="s">
        <v>1781</v>
      </c>
      <c r="B157" s="492" t="s">
        <v>1556</v>
      </c>
      <c r="C157" s="492" t="s">
        <v>1569</v>
      </c>
      <c r="D157" s="492" t="s">
        <v>1590</v>
      </c>
      <c r="E157" s="492" t="s">
        <v>1591</v>
      </c>
      <c r="F157" s="496">
        <v>7</v>
      </c>
      <c r="G157" s="496">
        <v>826</v>
      </c>
      <c r="H157" s="496"/>
      <c r="I157" s="496">
        <v>118</v>
      </c>
      <c r="J157" s="496"/>
      <c r="K157" s="496"/>
      <c r="L157" s="496"/>
      <c r="M157" s="496"/>
      <c r="N157" s="496">
        <v>1</v>
      </c>
      <c r="O157" s="496">
        <v>126</v>
      </c>
      <c r="P157" s="510"/>
      <c r="Q157" s="497">
        <v>126</v>
      </c>
    </row>
    <row r="158" spans="1:17" ht="14.4" customHeight="1" x14ac:dyDescent="0.3">
      <c r="A158" s="491" t="s">
        <v>1781</v>
      </c>
      <c r="B158" s="492" t="s">
        <v>1556</v>
      </c>
      <c r="C158" s="492" t="s">
        <v>1569</v>
      </c>
      <c r="D158" s="492" t="s">
        <v>1604</v>
      </c>
      <c r="E158" s="492" t="s">
        <v>1605</v>
      </c>
      <c r="F158" s="496">
        <v>1</v>
      </c>
      <c r="G158" s="496">
        <v>0</v>
      </c>
      <c r="H158" s="496"/>
      <c r="I158" s="496">
        <v>0</v>
      </c>
      <c r="J158" s="496"/>
      <c r="K158" s="496"/>
      <c r="L158" s="496"/>
      <c r="M158" s="496"/>
      <c r="N158" s="496"/>
      <c r="O158" s="496"/>
      <c r="P158" s="510"/>
      <c r="Q158" s="497"/>
    </row>
    <row r="159" spans="1:17" ht="14.4" customHeight="1" x14ac:dyDescent="0.3">
      <c r="A159" s="491" t="s">
        <v>1781</v>
      </c>
      <c r="B159" s="492" t="s">
        <v>1556</v>
      </c>
      <c r="C159" s="492" t="s">
        <v>1569</v>
      </c>
      <c r="D159" s="492" t="s">
        <v>1610</v>
      </c>
      <c r="E159" s="492" t="s">
        <v>1611</v>
      </c>
      <c r="F159" s="496"/>
      <c r="G159" s="496"/>
      <c r="H159" s="496"/>
      <c r="I159" s="496"/>
      <c r="J159" s="496"/>
      <c r="K159" s="496"/>
      <c r="L159" s="496"/>
      <c r="M159" s="496"/>
      <c r="N159" s="496">
        <v>1</v>
      </c>
      <c r="O159" s="496">
        <v>86</v>
      </c>
      <c r="P159" s="510"/>
      <c r="Q159" s="497">
        <v>86</v>
      </c>
    </row>
    <row r="160" spans="1:17" ht="14.4" customHeight="1" x14ac:dyDescent="0.3">
      <c r="A160" s="491" t="s">
        <v>1781</v>
      </c>
      <c r="B160" s="492" t="s">
        <v>1556</v>
      </c>
      <c r="C160" s="492" t="s">
        <v>1569</v>
      </c>
      <c r="D160" s="492" t="s">
        <v>1616</v>
      </c>
      <c r="E160" s="492" t="s">
        <v>1617</v>
      </c>
      <c r="F160" s="496">
        <v>1</v>
      </c>
      <c r="G160" s="496">
        <v>492</v>
      </c>
      <c r="H160" s="496"/>
      <c r="I160" s="496">
        <v>492</v>
      </c>
      <c r="J160" s="496"/>
      <c r="K160" s="496"/>
      <c r="L160" s="496"/>
      <c r="M160" s="496"/>
      <c r="N160" s="496"/>
      <c r="O160" s="496"/>
      <c r="P160" s="510"/>
      <c r="Q160" s="497"/>
    </row>
    <row r="161" spans="1:17" ht="14.4" customHeight="1" x14ac:dyDescent="0.3">
      <c r="A161" s="491" t="s">
        <v>1781</v>
      </c>
      <c r="B161" s="492" t="s">
        <v>1556</v>
      </c>
      <c r="C161" s="492" t="s">
        <v>1569</v>
      </c>
      <c r="D161" s="492" t="s">
        <v>1645</v>
      </c>
      <c r="E161" s="492" t="s">
        <v>1646</v>
      </c>
      <c r="F161" s="496">
        <v>1</v>
      </c>
      <c r="G161" s="496">
        <v>121</v>
      </c>
      <c r="H161" s="496"/>
      <c r="I161" s="496">
        <v>121</v>
      </c>
      <c r="J161" s="496"/>
      <c r="K161" s="496"/>
      <c r="L161" s="496"/>
      <c r="M161" s="496"/>
      <c r="N161" s="496"/>
      <c r="O161" s="496"/>
      <c r="P161" s="510"/>
      <c r="Q161" s="497"/>
    </row>
    <row r="162" spans="1:17" ht="14.4" customHeight="1" x14ac:dyDescent="0.3">
      <c r="A162" s="491" t="s">
        <v>1781</v>
      </c>
      <c r="B162" s="492" t="s">
        <v>1556</v>
      </c>
      <c r="C162" s="492" t="s">
        <v>1569</v>
      </c>
      <c r="D162" s="492" t="s">
        <v>1669</v>
      </c>
      <c r="E162" s="492" t="s">
        <v>1670</v>
      </c>
      <c r="F162" s="496"/>
      <c r="G162" s="496"/>
      <c r="H162" s="496"/>
      <c r="I162" s="496"/>
      <c r="J162" s="496"/>
      <c r="K162" s="496"/>
      <c r="L162" s="496"/>
      <c r="M162" s="496"/>
      <c r="N162" s="496">
        <v>1</v>
      </c>
      <c r="O162" s="496">
        <v>251</v>
      </c>
      <c r="P162" s="510"/>
      <c r="Q162" s="497">
        <v>251</v>
      </c>
    </row>
    <row r="163" spans="1:17" ht="14.4" customHeight="1" x14ac:dyDescent="0.3">
      <c r="A163" s="491" t="s">
        <v>1782</v>
      </c>
      <c r="B163" s="492" t="s">
        <v>1556</v>
      </c>
      <c r="C163" s="492" t="s">
        <v>1569</v>
      </c>
      <c r="D163" s="492" t="s">
        <v>1578</v>
      </c>
      <c r="E163" s="492" t="s">
        <v>1579</v>
      </c>
      <c r="F163" s="496"/>
      <c r="G163" s="496"/>
      <c r="H163" s="496"/>
      <c r="I163" s="496"/>
      <c r="J163" s="496">
        <v>4</v>
      </c>
      <c r="K163" s="496">
        <v>148</v>
      </c>
      <c r="L163" s="496">
        <v>1</v>
      </c>
      <c r="M163" s="496">
        <v>37</v>
      </c>
      <c r="N163" s="496"/>
      <c r="O163" s="496"/>
      <c r="P163" s="510"/>
      <c r="Q163" s="497"/>
    </row>
    <row r="164" spans="1:17" ht="14.4" customHeight="1" x14ac:dyDescent="0.3">
      <c r="A164" s="491" t="s">
        <v>1782</v>
      </c>
      <c r="B164" s="492" t="s">
        <v>1556</v>
      </c>
      <c r="C164" s="492" t="s">
        <v>1569</v>
      </c>
      <c r="D164" s="492" t="s">
        <v>1588</v>
      </c>
      <c r="E164" s="492" t="s">
        <v>1589</v>
      </c>
      <c r="F164" s="496">
        <v>3</v>
      </c>
      <c r="G164" s="496">
        <v>705</v>
      </c>
      <c r="H164" s="496">
        <v>2.808764940239044</v>
      </c>
      <c r="I164" s="496">
        <v>235</v>
      </c>
      <c r="J164" s="496">
        <v>1</v>
      </c>
      <c r="K164" s="496">
        <v>251</v>
      </c>
      <c r="L164" s="496">
        <v>1</v>
      </c>
      <c r="M164" s="496">
        <v>251</v>
      </c>
      <c r="N164" s="496">
        <v>5</v>
      </c>
      <c r="O164" s="496">
        <v>1255</v>
      </c>
      <c r="P164" s="510">
        <v>5</v>
      </c>
      <c r="Q164" s="497">
        <v>251</v>
      </c>
    </row>
    <row r="165" spans="1:17" ht="14.4" customHeight="1" x14ac:dyDescent="0.3">
      <c r="A165" s="491" t="s">
        <v>1782</v>
      </c>
      <c r="B165" s="492" t="s">
        <v>1556</v>
      </c>
      <c r="C165" s="492" t="s">
        <v>1569</v>
      </c>
      <c r="D165" s="492" t="s">
        <v>1590</v>
      </c>
      <c r="E165" s="492" t="s">
        <v>1591</v>
      </c>
      <c r="F165" s="496">
        <v>7</v>
      </c>
      <c r="G165" s="496">
        <v>826</v>
      </c>
      <c r="H165" s="496">
        <v>0.65555555555555556</v>
      </c>
      <c r="I165" s="496">
        <v>118</v>
      </c>
      <c r="J165" s="496">
        <v>10</v>
      </c>
      <c r="K165" s="496">
        <v>1260</v>
      </c>
      <c r="L165" s="496">
        <v>1</v>
      </c>
      <c r="M165" s="496">
        <v>126</v>
      </c>
      <c r="N165" s="496">
        <v>8</v>
      </c>
      <c r="O165" s="496">
        <v>1008</v>
      </c>
      <c r="P165" s="510">
        <v>0.8</v>
      </c>
      <c r="Q165" s="497">
        <v>126</v>
      </c>
    </row>
    <row r="166" spans="1:17" ht="14.4" customHeight="1" x14ac:dyDescent="0.3">
      <c r="A166" s="491" t="s">
        <v>1782</v>
      </c>
      <c r="B166" s="492" t="s">
        <v>1556</v>
      </c>
      <c r="C166" s="492" t="s">
        <v>1569</v>
      </c>
      <c r="D166" s="492" t="s">
        <v>1682</v>
      </c>
      <c r="E166" s="492" t="s">
        <v>1683</v>
      </c>
      <c r="F166" s="496"/>
      <c r="G166" s="496"/>
      <c r="H166" s="496"/>
      <c r="I166" s="496"/>
      <c r="J166" s="496">
        <v>1</v>
      </c>
      <c r="K166" s="496">
        <v>2098</v>
      </c>
      <c r="L166" s="496">
        <v>1</v>
      </c>
      <c r="M166" s="496">
        <v>2098</v>
      </c>
      <c r="N166" s="496"/>
      <c r="O166" s="496"/>
      <c r="P166" s="510"/>
      <c r="Q166" s="497"/>
    </row>
    <row r="167" spans="1:17" ht="14.4" customHeight="1" x14ac:dyDescent="0.3">
      <c r="A167" s="491" t="s">
        <v>1782</v>
      </c>
      <c r="B167" s="492" t="s">
        <v>1556</v>
      </c>
      <c r="C167" s="492" t="s">
        <v>1569</v>
      </c>
      <c r="D167" s="492" t="s">
        <v>1696</v>
      </c>
      <c r="E167" s="492" t="s">
        <v>1697</v>
      </c>
      <c r="F167" s="496"/>
      <c r="G167" s="496"/>
      <c r="H167" s="496"/>
      <c r="I167" s="496"/>
      <c r="J167" s="496"/>
      <c r="K167" s="496"/>
      <c r="L167" s="496"/>
      <c r="M167" s="496"/>
      <c r="N167" s="496">
        <v>4</v>
      </c>
      <c r="O167" s="496">
        <v>1772</v>
      </c>
      <c r="P167" s="510"/>
      <c r="Q167" s="497">
        <v>443</v>
      </c>
    </row>
    <row r="168" spans="1:17" ht="14.4" customHeight="1" x14ac:dyDescent="0.3">
      <c r="A168" s="491" t="s">
        <v>1782</v>
      </c>
      <c r="B168" s="492" t="s">
        <v>1556</v>
      </c>
      <c r="C168" s="492" t="s">
        <v>1569</v>
      </c>
      <c r="D168" s="492" t="s">
        <v>1604</v>
      </c>
      <c r="E168" s="492" t="s">
        <v>1605</v>
      </c>
      <c r="F168" s="496">
        <v>2</v>
      </c>
      <c r="G168" s="496">
        <v>0</v>
      </c>
      <c r="H168" s="496"/>
      <c r="I168" s="496">
        <v>0</v>
      </c>
      <c r="J168" s="496"/>
      <c r="K168" s="496"/>
      <c r="L168" s="496"/>
      <c r="M168" s="496"/>
      <c r="N168" s="496"/>
      <c r="O168" s="496"/>
      <c r="P168" s="510"/>
      <c r="Q168" s="497"/>
    </row>
    <row r="169" spans="1:17" ht="14.4" customHeight="1" x14ac:dyDescent="0.3">
      <c r="A169" s="491" t="s">
        <v>1782</v>
      </c>
      <c r="B169" s="492" t="s">
        <v>1556</v>
      </c>
      <c r="C169" s="492" t="s">
        <v>1569</v>
      </c>
      <c r="D169" s="492" t="s">
        <v>1610</v>
      </c>
      <c r="E169" s="492" t="s">
        <v>1611</v>
      </c>
      <c r="F169" s="496"/>
      <c r="G169" s="496"/>
      <c r="H169" s="496"/>
      <c r="I169" s="496"/>
      <c r="J169" s="496"/>
      <c r="K169" s="496"/>
      <c r="L169" s="496"/>
      <c r="M169" s="496"/>
      <c r="N169" s="496">
        <v>1</v>
      </c>
      <c r="O169" s="496">
        <v>86</v>
      </c>
      <c r="P169" s="510"/>
      <c r="Q169" s="497">
        <v>86</v>
      </c>
    </row>
    <row r="170" spans="1:17" ht="14.4" customHeight="1" x14ac:dyDescent="0.3">
      <c r="A170" s="491" t="s">
        <v>1782</v>
      </c>
      <c r="B170" s="492" t="s">
        <v>1556</v>
      </c>
      <c r="C170" s="492" t="s">
        <v>1569</v>
      </c>
      <c r="D170" s="492" t="s">
        <v>1616</v>
      </c>
      <c r="E170" s="492" t="s">
        <v>1617</v>
      </c>
      <c r="F170" s="496"/>
      <c r="G170" s="496"/>
      <c r="H170" s="496"/>
      <c r="I170" s="496"/>
      <c r="J170" s="496"/>
      <c r="K170" s="496"/>
      <c r="L170" s="496"/>
      <c r="M170" s="496"/>
      <c r="N170" s="496">
        <v>3</v>
      </c>
      <c r="O170" s="496">
        <v>4584</v>
      </c>
      <c r="P170" s="510"/>
      <c r="Q170" s="497">
        <v>1528</v>
      </c>
    </row>
    <row r="171" spans="1:17" ht="14.4" customHeight="1" x14ac:dyDescent="0.3">
      <c r="A171" s="491" t="s">
        <v>1782</v>
      </c>
      <c r="B171" s="492" t="s">
        <v>1556</v>
      </c>
      <c r="C171" s="492" t="s">
        <v>1569</v>
      </c>
      <c r="D171" s="492" t="s">
        <v>1637</v>
      </c>
      <c r="E171" s="492" t="s">
        <v>1638</v>
      </c>
      <c r="F171" s="496"/>
      <c r="G171" s="496"/>
      <c r="H171" s="496"/>
      <c r="I171" s="496"/>
      <c r="J171" s="496">
        <v>10</v>
      </c>
      <c r="K171" s="496">
        <v>7160</v>
      </c>
      <c r="L171" s="496">
        <v>1</v>
      </c>
      <c r="M171" s="496">
        <v>716</v>
      </c>
      <c r="N171" s="496"/>
      <c r="O171" s="496"/>
      <c r="P171" s="510"/>
      <c r="Q171" s="497"/>
    </row>
    <row r="172" spans="1:17" ht="14.4" customHeight="1" x14ac:dyDescent="0.3">
      <c r="A172" s="491" t="s">
        <v>1782</v>
      </c>
      <c r="B172" s="492" t="s">
        <v>1556</v>
      </c>
      <c r="C172" s="492" t="s">
        <v>1569</v>
      </c>
      <c r="D172" s="492" t="s">
        <v>1661</v>
      </c>
      <c r="E172" s="492" t="s">
        <v>1662</v>
      </c>
      <c r="F172" s="496"/>
      <c r="G172" s="496"/>
      <c r="H172" s="496"/>
      <c r="I172" s="496"/>
      <c r="J172" s="496"/>
      <c r="K172" s="496"/>
      <c r="L172" s="496"/>
      <c r="M172" s="496"/>
      <c r="N172" s="496">
        <v>1</v>
      </c>
      <c r="O172" s="496">
        <v>1034</v>
      </c>
      <c r="P172" s="510"/>
      <c r="Q172" s="497">
        <v>1034</v>
      </c>
    </row>
    <row r="173" spans="1:17" ht="14.4" customHeight="1" x14ac:dyDescent="0.3">
      <c r="A173" s="491" t="s">
        <v>1782</v>
      </c>
      <c r="B173" s="492" t="s">
        <v>1556</v>
      </c>
      <c r="C173" s="492" t="s">
        <v>1569</v>
      </c>
      <c r="D173" s="492" t="s">
        <v>1715</v>
      </c>
      <c r="E173" s="492" t="s">
        <v>1716</v>
      </c>
      <c r="F173" s="496"/>
      <c r="G173" s="496"/>
      <c r="H173" s="496"/>
      <c r="I173" s="496"/>
      <c r="J173" s="496">
        <v>2</v>
      </c>
      <c r="K173" s="496">
        <v>2400</v>
      </c>
      <c r="L173" s="496">
        <v>1</v>
      </c>
      <c r="M173" s="496">
        <v>1200</v>
      </c>
      <c r="N173" s="496"/>
      <c r="O173" s="496"/>
      <c r="P173" s="510"/>
      <c r="Q173" s="497"/>
    </row>
    <row r="174" spans="1:17" ht="14.4" customHeight="1" x14ac:dyDescent="0.3">
      <c r="A174" s="491" t="s">
        <v>1783</v>
      </c>
      <c r="B174" s="492" t="s">
        <v>1556</v>
      </c>
      <c r="C174" s="492" t="s">
        <v>1569</v>
      </c>
      <c r="D174" s="492" t="s">
        <v>1590</v>
      </c>
      <c r="E174" s="492" t="s">
        <v>1591</v>
      </c>
      <c r="F174" s="496"/>
      <c r="G174" s="496"/>
      <c r="H174" s="496"/>
      <c r="I174" s="496"/>
      <c r="J174" s="496">
        <v>1</v>
      </c>
      <c r="K174" s="496">
        <v>126</v>
      </c>
      <c r="L174" s="496">
        <v>1</v>
      </c>
      <c r="M174" s="496">
        <v>126</v>
      </c>
      <c r="N174" s="496">
        <v>1</v>
      </c>
      <c r="O174" s="496">
        <v>126</v>
      </c>
      <c r="P174" s="510">
        <v>1</v>
      </c>
      <c r="Q174" s="497">
        <v>126</v>
      </c>
    </row>
    <row r="175" spans="1:17" ht="14.4" customHeight="1" x14ac:dyDescent="0.3">
      <c r="A175" s="491" t="s">
        <v>1784</v>
      </c>
      <c r="B175" s="492" t="s">
        <v>1556</v>
      </c>
      <c r="C175" s="492" t="s">
        <v>1569</v>
      </c>
      <c r="D175" s="492" t="s">
        <v>1590</v>
      </c>
      <c r="E175" s="492" t="s">
        <v>1591</v>
      </c>
      <c r="F175" s="496">
        <v>2</v>
      </c>
      <c r="G175" s="496">
        <v>236</v>
      </c>
      <c r="H175" s="496"/>
      <c r="I175" s="496">
        <v>118</v>
      </c>
      <c r="J175" s="496"/>
      <c r="K175" s="496"/>
      <c r="L175" s="496"/>
      <c r="M175" s="496"/>
      <c r="N175" s="496"/>
      <c r="O175" s="496"/>
      <c r="P175" s="510"/>
      <c r="Q175" s="497"/>
    </row>
    <row r="176" spans="1:17" ht="14.4" customHeight="1" x14ac:dyDescent="0.3">
      <c r="A176" s="491" t="s">
        <v>1784</v>
      </c>
      <c r="B176" s="492" t="s">
        <v>1556</v>
      </c>
      <c r="C176" s="492" t="s">
        <v>1569</v>
      </c>
      <c r="D176" s="492" t="s">
        <v>1604</v>
      </c>
      <c r="E176" s="492" t="s">
        <v>1605</v>
      </c>
      <c r="F176" s="496">
        <v>1</v>
      </c>
      <c r="G176" s="496">
        <v>0</v>
      </c>
      <c r="H176" s="496"/>
      <c r="I176" s="496">
        <v>0</v>
      </c>
      <c r="J176" s="496"/>
      <c r="K176" s="496"/>
      <c r="L176" s="496"/>
      <c r="M176" s="496"/>
      <c r="N176" s="496"/>
      <c r="O176" s="496"/>
      <c r="P176" s="510"/>
      <c r="Q176" s="497"/>
    </row>
    <row r="177" spans="1:17" ht="14.4" customHeight="1" x14ac:dyDescent="0.3">
      <c r="A177" s="491" t="s">
        <v>1784</v>
      </c>
      <c r="B177" s="492" t="s">
        <v>1556</v>
      </c>
      <c r="C177" s="492" t="s">
        <v>1569</v>
      </c>
      <c r="D177" s="492" t="s">
        <v>1007</v>
      </c>
      <c r="E177" s="492" t="s">
        <v>1759</v>
      </c>
      <c r="F177" s="496">
        <v>2</v>
      </c>
      <c r="G177" s="496">
        <v>2386</v>
      </c>
      <c r="H177" s="496"/>
      <c r="I177" s="496">
        <v>1193</v>
      </c>
      <c r="J177" s="496"/>
      <c r="K177" s="496"/>
      <c r="L177" s="496"/>
      <c r="M177" s="496"/>
      <c r="N177" s="496"/>
      <c r="O177" s="496"/>
      <c r="P177" s="510"/>
      <c r="Q177" s="497"/>
    </row>
    <row r="178" spans="1:17" ht="14.4" customHeight="1" x14ac:dyDescent="0.3">
      <c r="A178" s="491" t="s">
        <v>1785</v>
      </c>
      <c r="B178" s="492" t="s">
        <v>1556</v>
      </c>
      <c r="C178" s="492" t="s">
        <v>1569</v>
      </c>
      <c r="D178" s="492" t="s">
        <v>1578</v>
      </c>
      <c r="E178" s="492" t="s">
        <v>1579</v>
      </c>
      <c r="F178" s="496"/>
      <c r="G178" s="496"/>
      <c r="H178" s="496"/>
      <c r="I178" s="496"/>
      <c r="J178" s="496">
        <v>1</v>
      </c>
      <c r="K178" s="496">
        <v>37</v>
      </c>
      <c r="L178" s="496">
        <v>1</v>
      </c>
      <c r="M178" s="496">
        <v>37</v>
      </c>
      <c r="N178" s="496"/>
      <c r="O178" s="496"/>
      <c r="P178" s="510"/>
      <c r="Q178" s="497"/>
    </row>
    <row r="179" spans="1:17" ht="14.4" customHeight="1" x14ac:dyDescent="0.3">
      <c r="A179" s="491" t="s">
        <v>1785</v>
      </c>
      <c r="B179" s="492" t="s">
        <v>1556</v>
      </c>
      <c r="C179" s="492" t="s">
        <v>1569</v>
      </c>
      <c r="D179" s="492" t="s">
        <v>1590</v>
      </c>
      <c r="E179" s="492" t="s">
        <v>1591</v>
      </c>
      <c r="F179" s="496"/>
      <c r="G179" s="496"/>
      <c r="H179" s="496"/>
      <c r="I179" s="496"/>
      <c r="J179" s="496">
        <v>5</v>
      </c>
      <c r="K179" s="496">
        <v>630</v>
      </c>
      <c r="L179" s="496">
        <v>1</v>
      </c>
      <c r="M179" s="496">
        <v>126</v>
      </c>
      <c r="N179" s="496">
        <v>8</v>
      </c>
      <c r="O179" s="496">
        <v>1008</v>
      </c>
      <c r="P179" s="510">
        <v>1.6</v>
      </c>
      <c r="Q179" s="497">
        <v>126</v>
      </c>
    </row>
    <row r="180" spans="1:17" ht="14.4" customHeight="1" x14ac:dyDescent="0.3">
      <c r="A180" s="491" t="s">
        <v>1786</v>
      </c>
      <c r="B180" s="492" t="s">
        <v>1556</v>
      </c>
      <c r="C180" s="492" t="s">
        <v>1569</v>
      </c>
      <c r="D180" s="492" t="s">
        <v>1578</v>
      </c>
      <c r="E180" s="492" t="s">
        <v>1579</v>
      </c>
      <c r="F180" s="496">
        <v>1</v>
      </c>
      <c r="G180" s="496">
        <v>35</v>
      </c>
      <c r="H180" s="496"/>
      <c r="I180" s="496">
        <v>35</v>
      </c>
      <c r="J180" s="496"/>
      <c r="K180" s="496"/>
      <c r="L180" s="496"/>
      <c r="M180" s="496"/>
      <c r="N180" s="496"/>
      <c r="O180" s="496"/>
      <c r="P180" s="510"/>
      <c r="Q180" s="497"/>
    </row>
    <row r="181" spans="1:17" ht="14.4" customHeight="1" x14ac:dyDescent="0.3">
      <c r="A181" s="491" t="s">
        <v>1786</v>
      </c>
      <c r="B181" s="492" t="s">
        <v>1556</v>
      </c>
      <c r="C181" s="492" t="s">
        <v>1569</v>
      </c>
      <c r="D181" s="492" t="s">
        <v>1588</v>
      </c>
      <c r="E181" s="492" t="s">
        <v>1589</v>
      </c>
      <c r="F181" s="496">
        <v>2</v>
      </c>
      <c r="G181" s="496">
        <v>470</v>
      </c>
      <c r="H181" s="496"/>
      <c r="I181" s="496">
        <v>235</v>
      </c>
      <c r="J181" s="496"/>
      <c r="K181" s="496"/>
      <c r="L181" s="496"/>
      <c r="M181" s="496"/>
      <c r="N181" s="496"/>
      <c r="O181" s="496"/>
      <c r="P181" s="510"/>
      <c r="Q181" s="497"/>
    </row>
    <row r="182" spans="1:17" ht="14.4" customHeight="1" x14ac:dyDescent="0.3">
      <c r="A182" s="491" t="s">
        <v>1786</v>
      </c>
      <c r="B182" s="492" t="s">
        <v>1556</v>
      </c>
      <c r="C182" s="492" t="s">
        <v>1569</v>
      </c>
      <c r="D182" s="492" t="s">
        <v>1590</v>
      </c>
      <c r="E182" s="492" t="s">
        <v>1591</v>
      </c>
      <c r="F182" s="496">
        <v>4</v>
      </c>
      <c r="G182" s="496">
        <v>472</v>
      </c>
      <c r="H182" s="496"/>
      <c r="I182" s="496">
        <v>118</v>
      </c>
      <c r="J182" s="496"/>
      <c r="K182" s="496"/>
      <c r="L182" s="496"/>
      <c r="M182" s="496"/>
      <c r="N182" s="496"/>
      <c r="O182" s="496"/>
      <c r="P182" s="510"/>
      <c r="Q182" s="497"/>
    </row>
    <row r="183" spans="1:17" ht="14.4" customHeight="1" x14ac:dyDescent="0.3">
      <c r="A183" s="491" t="s">
        <v>1786</v>
      </c>
      <c r="B183" s="492" t="s">
        <v>1556</v>
      </c>
      <c r="C183" s="492" t="s">
        <v>1569</v>
      </c>
      <c r="D183" s="492" t="s">
        <v>1604</v>
      </c>
      <c r="E183" s="492" t="s">
        <v>1605</v>
      </c>
      <c r="F183" s="496">
        <v>3</v>
      </c>
      <c r="G183" s="496">
        <v>0</v>
      </c>
      <c r="H183" s="496"/>
      <c r="I183" s="496">
        <v>0</v>
      </c>
      <c r="J183" s="496"/>
      <c r="K183" s="496"/>
      <c r="L183" s="496"/>
      <c r="M183" s="496"/>
      <c r="N183" s="496"/>
      <c r="O183" s="496"/>
      <c r="P183" s="510"/>
      <c r="Q183" s="497"/>
    </row>
    <row r="184" spans="1:17" ht="14.4" customHeight="1" x14ac:dyDescent="0.3">
      <c r="A184" s="491" t="s">
        <v>1787</v>
      </c>
      <c r="B184" s="492" t="s">
        <v>1556</v>
      </c>
      <c r="C184" s="492" t="s">
        <v>1569</v>
      </c>
      <c r="D184" s="492" t="s">
        <v>1578</v>
      </c>
      <c r="E184" s="492" t="s">
        <v>1579</v>
      </c>
      <c r="F184" s="496"/>
      <c r="G184" s="496"/>
      <c r="H184" s="496"/>
      <c r="I184" s="496"/>
      <c r="J184" s="496">
        <v>3</v>
      </c>
      <c r="K184" s="496">
        <v>111</v>
      </c>
      <c r="L184" s="496">
        <v>1</v>
      </c>
      <c r="M184" s="496">
        <v>37</v>
      </c>
      <c r="N184" s="496"/>
      <c r="O184" s="496"/>
      <c r="P184" s="510"/>
      <c r="Q184" s="497"/>
    </row>
    <row r="185" spans="1:17" ht="14.4" customHeight="1" x14ac:dyDescent="0.3">
      <c r="A185" s="491" t="s">
        <v>1787</v>
      </c>
      <c r="B185" s="492" t="s">
        <v>1556</v>
      </c>
      <c r="C185" s="492" t="s">
        <v>1569</v>
      </c>
      <c r="D185" s="492" t="s">
        <v>1588</v>
      </c>
      <c r="E185" s="492" t="s">
        <v>1589</v>
      </c>
      <c r="F185" s="496">
        <v>4</v>
      </c>
      <c r="G185" s="496">
        <v>940</v>
      </c>
      <c r="H185" s="496">
        <v>1.248339973439575</v>
      </c>
      <c r="I185" s="496">
        <v>235</v>
      </c>
      <c r="J185" s="496">
        <v>3</v>
      </c>
      <c r="K185" s="496">
        <v>753</v>
      </c>
      <c r="L185" s="496">
        <v>1</v>
      </c>
      <c r="M185" s="496">
        <v>251</v>
      </c>
      <c r="N185" s="496"/>
      <c r="O185" s="496"/>
      <c r="P185" s="510"/>
      <c r="Q185" s="497"/>
    </row>
    <row r="186" spans="1:17" ht="14.4" customHeight="1" x14ac:dyDescent="0.3">
      <c r="A186" s="491" t="s">
        <v>1787</v>
      </c>
      <c r="B186" s="492" t="s">
        <v>1556</v>
      </c>
      <c r="C186" s="492" t="s">
        <v>1569</v>
      </c>
      <c r="D186" s="492" t="s">
        <v>1590</v>
      </c>
      <c r="E186" s="492" t="s">
        <v>1591</v>
      </c>
      <c r="F186" s="496">
        <v>11</v>
      </c>
      <c r="G186" s="496">
        <v>1298</v>
      </c>
      <c r="H186" s="496">
        <v>1.1446208112874781</v>
      </c>
      <c r="I186" s="496">
        <v>118</v>
      </c>
      <c r="J186" s="496">
        <v>9</v>
      </c>
      <c r="K186" s="496">
        <v>1134</v>
      </c>
      <c r="L186" s="496">
        <v>1</v>
      </c>
      <c r="M186" s="496">
        <v>126</v>
      </c>
      <c r="N186" s="496">
        <v>2</v>
      </c>
      <c r="O186" s="496">
        <v>252</v>
      </c>
      <c r="P186" s="510">
        <v>0.22222222222222221</v>
      </c>
      <c r="Q186" s="497">
        <v>126</v>
      </c>
    </row>
    <row r="187" spans="1:17" ht="14.4" customHeight="1" x14ac:dyDescent="0.3">
      <c r="A187" s="491" t="s">
        <v>1787</v>
      </c>
      <c r="B187" s="492" t="s">
        <v>1556</v>
      </c>
      <c r="C187" s="492" t="s">
        <v>1569</v>
      </c>
      <c r="D187" s="492" t="s">
        <v>1592</v>
      </c>
      <c r="E187" s="492" t="s">
        <v>1593</v>
      </c>
      <c r="F187" s="496"/>
      <c r="G187" s="496"/>
      <c r="H187" s="496"/>
      <c r="I187" s="496"/>
      <c r="J187" s="496">
        <v>2</v>
      </c>
      <c r="K187" s="496">
        <v>1080</v>
      </c>
      <c r="L187" s="496">
        <v>1</v>
      </c>
      <c r="M187" s="496">
        <v>540</v>
      </c>
      <c r="N187" s="496"/>
      <c r="O187" s="496"/>
      <c r="P187" s="510"/>
      <c r="Q187" s="497"/>
    </row>
    <row r="188" spans="1:17" ht="14.4" customHeight="1" x14ac:dyDescent="0.3">
      <c r="A188" s="491" t="s">
        <v>1787</v>
      </c>
      <c r="B188" s="492" t="s">
        <v>1556</v>
      </c>
      <c r="C188" s="492" t="s">
        <v>1569</v>
      </c>
      <c r="D188" s="492" t="s">
        <v>1598</v>
      </c>
      <c r="E188" s="492" t="s">
        <v>1599</v>
      </c>
      <c r="F188" s="496">
        <v>1</v>
      </c>
      <c r="G188" s="496">
        <v>1012</v>
      </c>
      <c r="H188" s="496"/>
      <c r="I188" s="496">
        <v>1012</v>
      </c>
      <c r="J188" s="496"/>
      <c r="K188" s="496"/>
      <c r="L188" s="496"/>
      <c r="M188" s="496"/>
      <c r="N188" s="496">
        <v>2</v>
      </c>
      <c r="O188" s="496">
        <v>2064</v>
      </c>
      <c r="P188" s="510"/>
      <c r="Q188" s="497">
        <v>1032</v>
      </c>
    </row>
    <row r="189" spans="1:17" ht="14.4" customHeight="1" x14ac:dyDescent="0.3">
      <c r="A189" s="491" t="s">
        <v>1787</v>
      </c>
      <c r="B189" s="492" t="s">
        <v>1556</v>
      </c>
      <c r="C189" s="492" t="s">
        <v>1569</v>
      </c>
      <c r="D189" s="492" t="s">
        <v>1604</v>
      </c>
      <c r="E189" s="492" t="s">
        <v>1605</v>
      </c>
      <c r="F189" s="496">
        <v>3</v>
      </c>
      <c r="G189" s="496">
        <v>100</v>
      </c>
      <c r="H189" s="496"/>
      <c r="I189" s="496">
        <v>33.333333333333336</v>
      </c>
      <c r="J189" s="496"/>
      <c r="K189" s="496"/>
      <c r="L189" s="496"/>
      <c r="M189" s="496"/>
      <c r="N189" s="496"/>
      <c r="O189" s="496"/>
      <c r="P189" s="510"/>
      <c r="Q189" s="497"/>
    </row>
    <row r="190" spans="1:17" ht="14.4" customHeight="1" x14ac:dyDescent="0.3">
      <c r="A190" s="491" t="s">
        <v>1787</v>
      </c>
      <c r="B190" s="492" t="s">
        <v>1556</v>
      </c>
      <c r="C190" s="492" t="s">
        <v>1569</v>
      </c>
      <c r="D190" s="492" t="s">
        <v>1610</v>
      </c>
      <c r="E190" s="492" t="s">
        <v>1611</v>
      </c>
      <c r="F190" s="496">
        <v>2</v>
      </c>
      <c r="G190" s="496">
        <v>164</v>
      </c>
      <c r="H190" s="496"/>
      <c r="I190" s="496">
        <v>82</v>
      </c>
      <c r="J190" s="496"/>
      <c r="K190" s="496"/>
      <c r="L190" s="496"/>
      <c r="M190" s="496"/>
      <c r="N190" s="496"/>
      <c r="O190" s="496"/>
      <c r="P190" s="510"/>
      <c r="Q190" s="497"/>
    </row>
    <row r="191" spans="1:17" ht="14.4" customHeight="1" x14ac:dyDescent="0.3">
      <c r="A191" s="491" t="s">
        <v>1787</v>
      </c>
      <c r="B191" s="492" t="s">
        <v>1556</v>
      </c>
      <c r="C191" s="492" t="s">
        <v>1569</v>
      </c>
      <c r="D191" s="492" t="s">
        <v>1616</v>
      </c>
      <c r="E191" s="492" t="s">
        <v>1617</v>
      </c>
      <c r="F191" s="496">
        <v>1</v>
      </c>
      <c r="G191" s="496">
        <v>492</v>
      </c>
      <c r="H191" s="496"/>
      <c r="I191" s="496">
        <v>492</v>
      </c>
      <c r="J191" s="496"/>
      <c r="K191" s="496"/>
      <c r="L191" s="496"/>
      <c r="M191" s="496"/>
      <c r="N191" s="496"/>
      <c r="O191" s="496"/>
      <c r="P191" s="510"/>
      <c r="Q191" s="497"/>
    </row>
    <row r="192" spans="1:17" ht="14.4" customHeight="1" x14ac:dyDescent="0.3">
      <c r="A192" s="491" t="s">
        <v>1787</v>
      </c>
      <c r="B192" s="492" t="s">
        <v>1556</v>
      </c>
      <c r="C192" s="492" t="s">
        <v>1569</v>
      </c>
      <c r="D192" s="492" t="s">
        <v>1647</v>
      </c>
      <c r="E192" s="492" t="s">
        <v>1648</v>
      </c>
      <c r="F192" s="496"/>
      <c r="G192" s="496"/>
      <c r="H192" s="496"/>
      <c r="I192" s="496"/>
      <c r="J192" s="496">
        <v>4</v>
      </c>
      <c r="K192" s="496">
        <v>1456</v>
      </c>
      <c r="L192" s="496">
        <v>1</v>
      </c>
      <c r="M192" s="496">
        <v>364</v>
      </c>
      <c r="N192" s="496">
        <v>2</v>
      </c>
      <c r="O192" s="496">
        <v>780</v>
      </c>
      <c r="P192" s="510">
        <v>0.5357142857142857</v>
      </c>
      <c r="Q192" s="497">
        <v>390</v>
      </c>
    </row>
    <row r="193" spans="1:17" ht="14.4" customHeight="1" x14ac:dyDescent="0.3">
      <c r="A193" s="491" t="s">
        <v>1787</v>
      </c>
      <c r="B193" s="492" t="s">
        <v>1556</v>
      </c>
      <c r="C193" s="492" t="s">
        <v>1569</v>
      </c>
      <c r="D193" s="492" t="s">
        <v>1649</v>
      </c>
      <c r="E193" s="492" t="s">
        <v>1650</v>
      </c>
      <c r="F193" s="496">
        <v>2</v>
      </c>
      <c r="G193" s="496">
        <v>1256</v>
      </c>
      <c r="H193" s="496"/>
      <c r="I193" s="496">
        <v>628</v>
      </c>
      <c r="J193" s="496"/>
      <c r="K193" s="496"/>
      <c r="L193" s="496"/>
      <c r="M193" s="496"/>
      <c r="N193" s="496"/>
      <c r="O193" s="496"/>
      <c r="P193" s="510"/>
      <c r="Q193" s="497"/>
    </row>
    <row r="194" spans="1:17" ht="14.4" customHeight="1" x14ac:dyDescent="0.3">
      <c r="A194" s="491" t="s">
        <v>1787</v>
      </c>
      <c r="B194" s="492" t="s">
        <v>1556</v>
      </c>
      <c r="C194" s="492" t="s">
        <v>1569</v>
      </c>
      <c r="D194" s="492" t="s">
        <v>1655</v>
      </c>
      <c r="E194" s="492" t="s">
        <v>1656</v>
      </c>
      <c r="F194" s="496">
        <v>2</v>
      </c>
      <c r="G194" s="496">
        <v>486</v>
      </c>
      <c r="H194" s="496"/>
      <c r="I194" s="496">
        <v>243</v>
      </c>
      <c r="J194" s="496"/>
      <c r="K194" s="496"/>
      <c r="L194" s="496"/>
      <c r="M194" s="496"/>
      <c r="N194" s="496"/>
      <c r="O194" s="496"/>
      <c r="P194" s="510"/>
      <c r="Q194" s="497"/>
    </row>
    <row r="195" spans="1:17" ht="14.4" customHeight="1" x14ac:dyDescent="0.3">
      <c r="A195" s="491" t="s">
        <v>1787</v>
      </c>
      <c r="B195" s="492" t="s">
        <v>1556</v>
      </c>
      <c r="C195" s="492" t="s">
        <v>1569</v>
      </c>
      <c r="D195" s="492" t="s">
        <v>1711</v>
      </c>
      <c r="E195" s="492" t="s">
        <v>1712</v>
      </c>
      <c r="F195" s="496"/>
      <c r="G195" s="496"/>
      <c r="H195" s="496"/>
      <c r="I195" s="496"/>
      <c r="J195" s="496">
        <v>21</v>
      </c>
      <c r="K195" s="496">
        <v>21021</v>
      </c>
      <c r="L195" s="496">
        <v>1</v>
      </c>
      <c r="M195" s="496">
        <v>1001</v>
      </c>
      <c r="N195" s="496">
        <v>1</v>
      </c>
      <c r="O195" s="496">
        <v>1002</v>
      </c>
      <c r="P195" s="510">
        <v>4.7666619095190522E-2</v>
      </c>
      <c r="Q195" s="497">
        <v>1002</v>
      </c>
    </row>
    <row r="196" spans="1:17" ht="14.4" customHeight="1" x14ac:dyDescent="0.3">
      <c r="A196" s="491" t="s">
        <v>1788</v>
      </c>
      <c r="B196" s="492" t="s">
        <v>1556</v>
      </c>
      <c r="C196" s="492" t="s">
        <v>1569</v>
      </c>
      <c r="D196" s="492" t="s">
        <v>1590</v>
      </c>
      <c r="E196" s="492" t="s">
        <v>1591</v>
      </c>
      <c r="F196" s="496">
        <v>4</v>
      </c>
      <c r="G196" s="496">
        <v>472</v>
      </c>
      <c r="H196" s="496"/>
      <c r="I196" s="496">
        <v>118</v>
      </c>
      <c r="J196" s="496"/>
      <c r="K196" s="496"/>
      <c r="L196" s="496"/>
      <c r="M196" s="496"/>
      <c r="N196" s="496">
        <v>3</v>
      </c>
      <c r="O196" s="496">
        <v>378</v>
      </c>
      <c r="P196" s="510"/>
      <c r="Q196" s="497">
        <v>126</v>
      </c>
    </row>
    <row r="197" spans="1:17" ht="14.4" customHeight="1" x14ac:dyDescent="0.3">
      <c r="A197" s="491" t="s">
        <v>1788</v>
      </c>
      <c r="B197" s="492" t="s">
        <v>1556</v>
      </c>
      <c r="C197" s="492" t="s">
        <v>1569</v>
      </c>
      <c r="D197" s="492" t="s">
        <v>1647</v>
      </c>
      <c r="E197" s="492" t="s">
        <v>1648</v>
      </c>
      <c r="F197" s="496"/>
      <c r="G197" s="496"/>
      <c r="H197" s="496"/>
      <c r="I197" s="496"/>
      <c r="J197" s="496"/>
      <c r="K197" s="496"/>
      <c r="L197" s="496"/>
      <c r="M197" s="496"/>
      <c r="N197" s="496">
        <v>2</v>
      </c>
      <c r="O197" s="496">
        <v>780</v>
      </c>
      <c r="P197" s="510"/>
      <c r="Q197" s="497">
        <v>390</v>
      </c>
    </row>
    <row r="198" spans="1:17" ht="14.4" customHeight="1" x14ac:dyDescent="0.3">
      <c r="A198" s="491" t="s">
        <v>1789</v>
      </c>
      <c r="B198" s="492" t="s">
        <v>1556</v>
      </c>
      <c r="C198" s="492" t="s">
        <v>1569</v>
      </c>
      <c r="D198" s="492" t="s">
        <v>1578</v>
      </c>
      <c r="E198" s="492" t="s">
        <v>1579</v>
      </c>
      <c r="F198" s="496">
        <v>1</v>
      </c>
      <c r="G198" s="496">
        <v>35</v>
      </c>
      <c r="H198" s="496">
        <v>0.47297297297297297</v>
      </c>
      <c r="I198" s="496">
        <v>35</v>
      </c>
      <c r="J198" s="496">
        <v>2</v>
      </c>
      <c r="K198" s="496">
        <v>74</v>
      </c>
      <c r="L198" s="496">
        <v>1</v>
      </c>
      <c r="M198" s="496">
        <v>37</v>
      </c>
      <c r="N198" s="496"/>
      <c r="O198" s="496"/>
      <c r="P198" s="510"/>
      <c r="Q198" s="497"/>
    </row>
    <row r="199" spans="1:17" ht="14.4" customHeight="1" x14ac:dyDescent="0.3">
      <c r="A199" s="491" t="s">
        <v>1789</v>
      </c>
      <c r="B199" s="492" t="s">
        <v>1556</v>
      </c>
      <c r="C199" s="492" t="s">
        <v>1569</v>
      </c>
      <c r="D199" s="492" t="s">
        <v>1588</v>
      </c>
      <c r="E199" s="492" t="s">
        <v>1589</v>
      </c>
      <c r="F199" s="496">
        <v>1</v>
      </c>
      <c r="G199" s="496">
        <v>235</v>
      </c>
      <c r="H199" s="496">
        <v>0.46812749003984061</v>
      </c>
      <c r="I199" s="496">
        <v>235</v>
      </c>
      <c r="J199" s="496">
        <v>2</v>
      </c>
      <c r="K199" s="496">
        <v>502</v>
      </c>
      <c r="L199" s="496">
        <v>1</v>
      </c>
      <c r="M199" s="496">
        <v>251</v>
      </c>
      <c r="N199" s="496"/>
      <c r="O199" s="496"/>
      <c r="P199" s="510"/>
      <c r="Q199" s="497"/>
    </row>
    <row r="200" spans="1:17" ht="14.4" customHeight="1" x14ac:dyDescent="0.3">
      <c r="A200" s="491" t="s">
        <v>1789</v>
      </c>
      <c r="B200" s="492" t="s">
        <v>1556</v>
      </c>
      <c r="C200" s="492" t="s">
        <v>1569</v>
      </c>
      <c r="D200" s="492" t="s">
        <v>1590</v>
      </c>
      <c r="E200" s="492" t="s">
        <v>1591</v>
      </c>
      <c r="F200" s="496">
        <v>4</v>
      </c>
      <c r="G200" s="496">
        <v>472</v>
      </c>
      <c r="H200" s="496">
        <v>0.6243386243386243</v>
      </c>
      <c r="I200" s="496">
        <v>118</v>
      </c>
      <c r="J200" s="496">
        <v>6</v>
      </c>
      <c r="K200" s="496">
        <v>756</v>
      </c>
      <c r="L200" s="496">
        <v>1</v>
      </c>
      <c r="M200" s="496">
        <v>126</v>
      </c>
      <c r="N200" s="496">
        <v>7</v>
      </c>
      <c r="O200" s="496">
        <v>882</v>
      </c>
      <c r="P200" s="510">
        <v>1.1666666666666667</v>
      </c>
      <c r="Q200" s="497">
        <v>126</v>
      </c>
    </row>
    <row r="201" spans="1:17" ht="14.4" customHeight="1" x14ac:dyDescent="0.3">
      <c r="A201" s="491" t="s">
        <v>1789</v>
      </c>
      <c r="B201" s="492" t="s">
        <v>1556</v>
      </c>
      <c r="C201" s="492" t="s">
        <v>1569</v>
      </c>
      <c r="D201" s="492" t="s">
        <v>1592</v>
      </c>
      <c r="E201" s="492" t="s">
        <v>1593</v>
      </c>
      <c r="F201" s="496"/>
      <c r="G201" s="496"/>
      <c r="H201" s="496"/>
      <c r="I201" s="496"/>
      <c r="J201" s="496"/>
      <c r="K201" s="496"/>
      <c r="L201" s="496"/>
      <c r="M201" s="496"/>
      <c r="N201" s="496">
        <v>1</v>
      </c>
      <c r="O201" s="496">
        <v>541</v>
      </c>
      <c r="P201" s="510"/>
      <c r="Q201" s="497">
        <v>541</v>
      </c>
    </row>
    <row r="202" spans="1:17" ht="14.4" customHeight="1" x14ac:dyDescent="0.3">
      <c r="A202" s="491" t="s">
        <v>1789</v>
      </c>
      <c r="B202" s="492" t="s">
        <v>1556</v>
      </c>
      <c r="C202" s="492" t="s">
        <v>1569</v>
      </c>
      <c r="D202" s="492" t="s">
        <v>1682</v>
      </c>
      <c r="E202" s="492" t="s">
        <v>1683</v>
      </c>
      <c r="F202" s="496"/>
      <c r="G202" s="496"/>
      <c r="H202" s="496"/>
      <c r="I202" s="496"/>
      <c r="J202" s="496">
        <v>1</v>
      </c>
      <c r="K202" s="496">
        <v>2098</v>
      </c>
      <c r="L202" s="496">
        <v>1</v>
      </c>
      <c r="M202" s="496">
        <v>2098</v>
      </c>
      <c r="N202" s="496"/>
      <c r="O202" s="496"/>
      <c r="P202" s="510"/>
      <c r="Q202" s="497"/>
    </row>
    <row r="203" spans="1:17" ht="14.4" customHeight="1" x14ac:dyDescent="0.3">
      <c r="A203" s="491" t="s">
        <v>1789</v>
      </c>
      <c r="B203" s="492" t="s">
        <v>1556</v>
      </c>
      <c r="C203" s="492" t="s">
        <v>1569</v>
      </c>
      <c r="D203" s="492" t="s">
        <v>1604</v>
      </c>
      <c r="E203" s="492" t="s">
        <v>1605</v>
      </c>
      <c r="F203" s="496">
        <v>2</v>
      </c>
      <c r="G203" s="496">
        <v>33.33</v>
      </c>
      <c r="H203" s="496"/>
      <c r="I203" s="496">
        <v>16.664999999999999</v>
      </c>
      <c r="J203" s="496"/>
      <c r="K203" s="496"/>
      <c r="L203" s="496"/>
      <c r="M203" s="496"/>
      <c r="N203" s="496"/>
      <c r="O203" s="496"/>
      <c r="P203" s="510"/>
      <c r="Q203" s="497"/>
    </row>
    <row r="204" spans="1:17" ht="14.4" customHeight="1" x14ac:dyDescent="0.3">
      <c r="A204" s="491" t="s">
        <v>1789</v>
      </c>
      <c r="B204" s="492" t="s">
        <v>1556</v>
      </c>
      <c r="C204" s="492" t="s">
        <v>1569</v>
      </c>
      <c r="D204" s="492" t="s">
        <v>1610</v>
      </c>
      <c r="E204" s="492" t="s">
        <v>1611</v>
      </c>
      <c r="F204" s="496"/>
      <c r="G204" s="496"/>
      <c r="H204" s="496"/>
      <c r="I204" s="496"/>
      <c r="J204" s="496"/>
      <c r="K204" s="496"/>
      <c r="L204" s="496"/>
      <c r="M204" s="496"/>
      <c r="N204" s="496">
        <v>2</v>
      </c>
      <c r="O204" s="496">
        <v>172</v>
      </c>
      <c r="P204" s="510"/>
      <c r="Q204" s="497">
        <v>86</v>
      </c>
    </row>
    <row r="205" spans="1:17" ht="14.4" customHeight="1" x14ac:dyDescent="0.3">
      <c r="A205" s="491" t="s">
        <v>1789</v>
      </c>
      <c r="B205" s="492" t="s">
        <v>1556</v>
      </c>
      <c r="C205" s="492" t="s">
        <v>1569</v>
      </c>
      <c r="D205" s="492" t="s">
        <v>1622</v>
      </c>
      <c r="E205" s="492" t="s">
        <v>1593</v>
      </c>
      <c r="F205" s="496"/>
      <c r="G205" s="496"/>
      <c r="H205" s="496"/>
      <c r="I205" s="496"/>
      <c r="J205" s="496"/>
      <c r="K205" s="496"/>
      <c r="L205" s="496"/>
      <c r="M205" s="496"/>
      <c r="N205" s="496">
        <v>1</v>
      </c>
      <c r="O205" s="496">
        <v>688</v>
      </c>
      <c r="P205" s="510"/>
      <c r="Q205" s="497">
        <v>688</v>
      </c>
    </row>
    <row r="206" spans="1:17" ht="14.4" customHeight="1" x14ac:dyDescent="0.3">
      <c r="A206" s="491" t="s">
        <v>1789</v>
      </c>
      <c r="B206" s="492" t="s">
        <v>1556</v>
      </c>
      <c r="C206" s="492" t="s">
        <v>1569</v>
      </c>
      <c r="D206" s="492" t="s">
        <v>1627</v>
      </c>
      <c r="E206" s="492" t="s">
        <v>1628</v>
      </c>
      <c r="F206" s="496"/>
      <c r="G206" s="496"/>
      <c r="H206" s="496"/>
      <c r="I206" s="496"/>
      <c r="J206" s="496">
        <v>1</v>
      </c>
      <c r="K206" s="496">
        <v>444</v>
      </c>
      <c r="L206" s="496">
        <v>1</v>
      </c>
      <c r="M206" s="496">
        <v>444</v>
      </c>
      <c r="N206" s="496">
        <v>2</v>
      </c>
      <c r="O206" s="496">
        <v>890</v>
      </c>
      <c r="P206" s="510">
        <v>2.0045045045045047</v>
      </c>
      <c r="Q206" s="497">
        <v>445</v>
      </c>
    </row>
    <row r="207" spans="1:17" ht="14.4" customHeight="1" x14ac:dyDescent="0.3">
      <c r="A207" s="491" t="s">
        <v>1789</v>
      </c>
      <c r="B207" s="492" t="s">
        <v>1556</v>
      </c>
      <c r="C207" s="492" t="s">
        <v>1569</v>
      </c>
      <c r="D207" s="492" t="s">
        <v>1649</v>
      </c>
      <c r="E207" s="492" t="s">
        <v>1650</v>
      </c>
      <c r="F207" s="496"/>
      <c r="G207" s="496"/>
      <c r="H207" s="496"/>
      <c r="I207" s="496"/>
      <c r="J207" s="496">
        <v>1</v>
      </c>
      <c r="K207" s="496">
        <v>636</v>
      </c>
      <c r="L207" s="496">
        <v>1</v>
      </c>
      <c r="M207" s="496">
        <v>636</v>
      </c>
      <c r="N207" s="496"/>
      <c r="O207" s="496"/>
      <c r="P207" s="510"/>
      <c r="Q207" s="497"/>
    </row>
    <row r="208" spans="1:17" ht="14.4" customHeight="1" x14ac:dyDescent="0.3">
      <c r="A208" s="491" t="s">
        <v>1789</v>
      </c>
      <c r="B208" s="492" t="s">
        <v>1556</v>
      </c>
      <c r="C208" s="492" t="s">
        <v>1569</v>
      </c>
      <c r="D208" s="492" t="s">
        <v>1657</v>
      </c>
      <c r="E208" s="492" t="s">
        <v>1658</v>
      </c>
      <c r="F208" s="496"/>
      <c r="G208" s="496"/>
      <c r="H208" s="496"/>
      <c r="I208" s="496"/>
      <c r="J208" s="496"/>
      <c r="K208" s="496"/>
      <c r="L208" s="496"/>
      <c r="M208" s="496"/>
      <c r="N208" s="496">
        <v>1</v>
      </c>
      <c r="O208" s="496">
        <v>1735</v>
      </c>
      <c r="P208" s="510"/>
      <c r="Q208" s="497">
        <v>1735</v>
      </c>
    </row>
    <row r="209" spans="1:17" ht="14.4" customHeight="1" thickBot="1" x14ac:dyDescent="0.35">
      <c r="A209" s="498" t="s">
        <v>1789</v>
      </c>
      <c r="B209" s="499" t="s">
        <v>1556</v>
      </c>
      <c r="C209" s="499" t="s">
        <v>1569</v>
      </c>
      <c r="D209" s="499" t="s">
        <v>1007</v>
      </c>
      <c r="E209" s="499" t="s">
        <v>1759</v>
      </c>
      <c r="F209" s="503"/>
      <c r="G209" s="503"/>
      <c r="H209" s="503"/>
      <c r="I209" s="503"/>
      <c r="J209" s="503"/>
      <c r="K209" s="503"/>
      <c r="L209" s="503"/>
      <c r="M209" s="503"/>
      <c r="N209" s="503">
        <v>1</v>
      </c>
      <c r="O209" s="503">
        <v>1633</v>
      </c>
      <c r="P209" s="511"/>
      <c r="Q209" s="504">
        <v>1633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132" customWidth="1" collapsed="1"/>
    <col min="2" max="2" width="7.77734375" style="109" hidden="1" customWidth="1" outlineLevel="1"/>
    <col min="3" max="3" width="7.21875" style="132" hidden="1" customWidth="1"/>
    <col min="4" max="4" width="7.77734375" style="109" customWidth="1"/>
    <col min="5" max="5" width="7.21875" style="132" hidden="1" customWidth="1"/>
    <col min="6" max="6" width="7.77734375" style="109" customWidth="1"/>
    <col min="7" max="7" width="7.77734375" style="214" customWidth="1" collapsed="1"/>
    <col min="8" max="8" width="7.77734375" style="109" hidden="1" customWidth="1" outlineLevel="1"/>
    <col min="9" max="9" width="7.21875" style="132" hidden="1" customWidth="1"/>
    <col min="10" max="10" width="7.77734375" style="109" customWidth="1"/>
    <col min="11" max="11" width="7.21875" style="132" hidden="1" customWidth="1"/>
    <col min="12" max="12" width="7.77734375" style="109" customWidth="1"/>
    <col min="13" max="13" width="7.77734375" style="214" customWidth="1"/>
    <col min="14" max="16384" width="8.88671875" style="132"/>
  </cols>
  <sheetData>
    <row r="1" spans="1:13" ht="18.600000000000001" customHeight="1" thickBot="1" x14ac:dyDescent="0.4">
      <c r="A1" s="361" t="s">
        <v>131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</row>
    <row r="2" spans="1:13" ht="14.4" customHeight="1" thickBot="1" x14ac:dyDescent="0.35">
      <c r="A2" s="239" t="s">
        <v>265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</row>
    <row r="3" spans="1:13" ht="14.4" customHeight="1" thickBot="1" x14ac:dyDescent="0.35">
      <c r="A3" s="224" t="s">
        <v>132</v>
      </c>
      <c r="B3" s="225">
        <f>SUBTOTAL(9,B6:B1048576)</f>
        <v>3727</v>
      </c>
      <c r="C3" s="226">
        <f t="shared" ref="C3:L3" si="0">SUBTOTAL(9,C6:C1048576)</f>
        <v>0</v>
      </c>
      <c r="D3" s="226">
        <f t="shared" si="0"/>
        <v>0</v>
      </c>
      <c r="E3" s="226">
        <f t="shared" si="0"/>
        <v>0</v>
      </c>
      <c r="F3" s="226">
        <f t="shared" si="0"/>
        <v>0</v>
      </c>
      <c r="G3" s="229" t="str">
        <f>IF(D3&lt;&gt;0,F3/D3,"")</f>
        <v/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IF(J3&lt;&gt;0,L3/J3,"")</f>
        <v/>
      </c>
    </row>
    <row r="4" spans="1:13" ht="14.4" customHeight="1" x14ac:dyDescent="0.3">
      <c r="A4" s="443" t="s">
        <v>95</v>
      </c>
      <c r="B4" s="424" t="s">
        <v>100</v>
      </c>
      <c r="C4" s="425"/>
      <c r="D4" s="425"/>
      <c r="E4" s="425"/>
      <c r="F4" s="425"/>
      <c r="G4" s="427"/>
      <c r="H4" s="424" t="s">
        <v>101</v>
      </c>
      <c r="I4" s="425"/>
      <c r="J4" s="425"/>
      <c r="K4" s="425"/>
      <c r="L4" s="425"/>
      <c r="M4" s="427"/>
    </row>
    <row r="5" spans="1:13" s="212" customFormat="1" ht="14.4" customHeight="1" thickBot="1" x14ac:dyDescent="0.35">
      <c r="A5" s="634"/>
      <c r="B5" s="635">
        <v>2015</v>
      </c>
      <c r="C5" s="636"/>
      <c r="D5" s="636">
        <v>2016</v>
      </c>
      <c r="E5" s="636"/>
      <c r="F5" s="636">
        <v>2017</v>
      </c>
      <c r="G5" s="628" t="s">
        <v>2</v>
      </c>
      <c r="H5" s="635">
        <v>2015</v>
      </c>
      <c r="I5" s="636"/>
      <c r="J5" s="636">
        <v>2016</v>
      </c>
      <c r="K5" s="636"/>
      <c r="L5" s="636">
        <v>2017</v>
      </c>
      <c r="M5" s="628" t="s">
        <v>2</v>
      </c>
    </row>
    <row r="6" spans="1:13" ht="14.4" customHeight="1" thickBot="1" x14ac:dyDescent="0.35">
      <c r="A6" s="639" t="s">
        <v>1791</v>
      </c>
      <c r="B6" s="637">
        <v>3727</v>
      </c>
      <c r="C6" s="638"/>
      <c r="D6" s="637"/>
      <c r="E6" s="638"/>
      <c r="F6" s="637"/>
      <c r="G6" s="293"/>
      <c r="H6" s="637"/>
      <c r="I6" s="638"/>
      <c r="J6" s="637"/>
      <c r="K6" s="638"/>
      <c r="L6" s="637"/>
      <c r="M6" s="294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1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132" bestFit="1" customWidth="1"/>
    <col min="2" max="2" width="8.6640625" style="132" bestFit="1" customWidth="1"/>
    <col min="3" max="3" width="2.109375" style="132" bestFit="1" customWidth="1"/>
    <col min="4" max="4" width="8" style="132" bestFit="1" customWidth="1"/>
    <col min="5" max="5" width="52.88671875" style="132" bestFit="1" customWidth="1" collapsed="1"/>
    <col min="6" max="7" width="11.109375" style="211" hidden="1" customWidth="1" outlineLevel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2"/>
  </cols>
  <sheetData>
    <row r="1" spans="1:17" ht="18.600000000000001" customHeight="1" thickBot="1" x14ac:dyDescent="0.4">
      <c r="A1" s="361" t="s">
        <v>1806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</row>
    <row r="2" spans="1:17" ht="14.4" customHeight="1" thickBot="1" x14ac:dyDescent="0.35">
      <c r="A2" s="239" t="s">
        <v>265</v>
      </c>
      <c r="B2" s="114"/>
      <c r="C2" s="114"/>
      <c r="D2" s="114"/>
      <c r="E2" s="11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1"/>
      <c r="Q2" s="234"/>
    </row>
    <row r="3" spans="1:17" ht="14.4" customHeight="1" thickBot="1" x14ac:dyDescent="0.35">
      <c r="E3" s="87" t="s">
        <v>132</v>
      </c>
      <c r="F3" s="103">
        <f t="shared" ref="F3:O3" si="0">SUBTOTAL(9,F6:F1048576)</f>
        <v>22</v>
      </c>
      <c r="G3" s="107">
        <f t="shared" si="0"/>
        <v>3727</v>
      </c>
      <c r="H3" s="108"/>
      <c r="I3" s="108"/>
      <c r="J3" s="103">
        <f t="shared" si="0"/>
        <v>0</v>
      </c>
      <c r="K3" s="107">
        <f t="shared" si="0"/>
        <v>0</v>
      </c>
      <c r="L3" s="108"/>
      <c r="M3" s="108"/>
      <c r="N3" s="103">
        <f t="shared" si="0"/>
        <v>0</v>
      </c>
      <c r="O3" s="107">
        <f t="shared" si="0"/>
        <v>0</v>
      </c>
      <c r="P3" s="88" t="str">
        <f>IF(K3=0,"",O3/K3)</f>
        <v/>
      </c>
      <c r="Q3" s="105" t="str">
        <f>IF(N3=0,"",O3/N3)</f>
        <v/>
      </c>
    </row>
    <row r="4" spans="1:17" ht="14.4" customHeight="1" x14ac:dyDescent="0.3">
      <c r="A4" s="432" t="s">
        <v>69</v>
      </c>
      <c r="B4" s="430" t="s">
        <v>96</v>
      </c>
      <c r="C4" s="432" t="s">
        <v>97</v>
      </c>
      <c r="D4" s="441" t="s">
        <v>71</v>
      </c>
      <c r="E4" s="433" t="s">
        <v>11</v>
      </c>
      <c r="F4" s="439">
        <v>2015</v>
      </c>
      <c r="G4" s="440"/>
      <c r="H4" s="106"/>
      <c r="I4" s="106"/>
      <c r="J4" s="439">
        <v>2016</v>
      </c>
      <c r="K4" s="440"/>
      <c r="L4" s="106"/>
      <c r="M4" s="106"/>
      <c r="N4" s="439">
        <v>2017</v>
      </c>
      <c r="O4" s="440"/>
      <c r="P4" s="442" t="s">
        <v>2</v>
      </c>
      <c r="Q4" s="431" t="s">
        <v>99</v>
      </c>
    </row>
    <row r="5" spans="1:17" ht="14.4" customHeight="1" thickBot="1" x14ac:dyDescent="0.35">
      <c r="A5" s="619"/>
      <c r="B5" s="617"/>
      <c r="C5" s="619"/>
      <c r="D5" s="629"/>
      <c r="E5" s="621"/>
      <c r="F5" s="630" t="s">
        <v>72</v>
      </c>
      <c r="G5" s="631" t="s">
        <v>14</v>
      </c>
      <c r="H5" s="632"/>
      <c r="I5" s="632"/>
      <c r="J5" s="630" t="s">
        <v>72</v>
      </c>
      <c r="K5" s="631" t="s">
        <v>14</v>
      </c>
      <c r="L5" s="632"/>
      <c r="M5" s="632"/>
      <c r="N5" s="630" t="s">
        <v>72</v>
      </c>
      <c r="O5" s="631" t="s">
        <v>14</v>
      </c>
      <c r="P5" s="633"/>
      <c r="Q5" s="626"/>
    </row>
    <row r="6" spans="1:17" ht="14.4" customHeight="1" x14ac:dyDescent="0.3">
      <c r="A6" s="568" t="s">
        <v>1792</v>
      </c>
      <c r="B6" s="569" t="s">
        <v>1793</v>
      </c>
      <c r="C6" s="569" t="s">
        <v>1569</v>
      </c>
      <c r="D6" s="569" t="s">
        <v>1794</v>
      </c>
      <c r="E6" s="569" t="s">
        <v>1795</v>
      </c>
      <c r="F6" s="119">
        <v>8</v>
      </c>
      <c r="G6" s="119">
        <v>432</v>
      </c>
      <c r="H6" s="119"/>
      <c r="I6" s="119">
        <v>54</v>
      </c>
      <c r="J6" s="119"/>
      <c r="K6" s="119"/>
      <c r="L6" s="119"/>
      <c r="M6" s="119"/>
      <c r="N6" s="119"/>
      <c r="O6" s="119"/>
      <c r="P6" s="574"/>
      <c r="Q6" s="582"/>
    </row>
    <row r="7" spans="1:17" ht="14.4" customHeight="1" x14ac:dyDescent="0.3">
      <c r="A7" s="491" t="s">
        <v>1792</v>
      </c>
      <c r="B7" s="492" t="s">
        <v>1793</v>
      </c>
      <c r="C7" s="492" t="s">
        <v>1569</v>
      </c>
      <c r="D7" s="492" t="s">
        <v>1796</v>
      </c>
      <c r="E7" s="492" t="s">
        <v>1797</v>
      </c>
      <c r="F7" s="496">
        <v>3</v>
      </c>
      <c r="G7" s="496">
        <v>855</v>
      </c>
      <c r="H7" s="496"/>
      <c r="I7" s="496">
        <v>285</v>
      </c>
      <c r="J7" s="496"/>
      <c r="K7" s="496"/>
      <c r="L7" s="496"/>
      <c r="M7" s="496"/>
      <c r="N7" s="496"/>
      <c r="O7" s="496"/>
      <c r="P7" s="510"/>
      <c r="Q7" s="497"/>
    </row>
    <row r="8" spans="1:17" ht="14.4" customHeight="1" x14ac:dyDescent="0.3">
      <c r="A8" s="491" t="s">
        <v>1792</v>
      </c>
      <c r="B8" s="492" t="s">
        <v>1793</v>
      </c>
      <c r="C8" s="492" t="s">
        <v>1569</v>
      </c>
      <c r="D8" s="492" t="s">
        <v>1798</v>
      </c>
      <c r="E8" s="492" t="s">
        <v>1799</v>
      </c>
      <c r="F8" s="496">
        <v>1</v>
      </c>
      <c r="G8" s="496">
        <v>462</v>
      </c>
      <c r="H8" s="496"/>
      <c r="I8" s="496">
        <v>462</v>
      </c>
      <c r="J8" s="496"/>
      <c r="K8" s="496"/>
      <c r="L8" s="496"/>
      <c r="M8" s="496"/>
      <c r="N8" s="496"/>
      <c r="O8" s="496"/>
      <c r="P8" s="510"/>
      <c r="Q8" s="497"/>
    </row>
    <row r="9" spans="1:17" ht="14.4" customHeight="1" x14ac:dyDescent="0.3">
      <c r="A9" s="491" t="s">
        <v>1792</v>
      </c>
      <c r="B9" s="492" t="s">
        <v>1793</v>
      </c>
      <c r="C9" s="492" t="s">
        <v>1569</v>
      </c>
      <c r="D9" s="492" t="s">
        <v>1800</v>
      </c>
      <c r="E9" s="492" t="s">
        <v>1801</v>
      </c>
      <c r="F9" s="496">
        <v>4</v>
      </c>
      <c r="G9" s="496">
        <v>1424</v>
      </c>
      <c r="H9" s="496"/>
      <c r="I9" s="496">
        <v>356</v>
      </c>
      <c r="J9" s="496"/>
      <c r="K9" s="496"/>
      <c r="L9" s="496"/>
      <c r="M9" s="496"/>
      <c r="N9" s="496"/>
      <c r="O9" s="496"/>
      <c r="P9" s="510"/>
      <c r="Q9" s="497"/>
    </row>
    <row r="10" spans="1:17" ht="14.4" customHeight="1" x14ac:dyDescent="0.3">
      <c r="A10" s="491" t="s">
        <v>1792</v>
      </c>
      <c r="B10" s="492" t="s">
        <v>1793</v>
      </c>
      <c r="C10" s="492" t="s">
        <v>1569</v>
      </c>
      <c r="D10" s="492" t="s">
        <v>1802</v>
      </c>
      <c r="E10" s="492" t="s">
        <v>1803</v>
      </c>
      <c r="F10" s="496">
        <v>4</v>
      </c>
      <c r="G10" s="496">
        <v>216</v>
      </c>
      <c r="H10" s="496"/>
      <c r="I10" s="496">
        <v>54</v>
      </c>
      <c r="J10" s="496"/>
      <c r="K10" s="496"/>
      <c r="L10" s="496"/>
      <c r="M10" s="496"/>
      <c r="N10" s="496"/>
      <c r="O10" s="496"/>
      <c r="P10" s="510"/>
      <c r="Q10" s="497"/>
    </row>
    <row r="11" spans="1:17" ht="14.4" customHeight="1" thickBot="1" x14ac:dyDescent="0.35">
      <c r="A11" s="498" t="s">
        <v>1792</v>
      </c>
      <c r="B11" s="499" t="s">
        <v>1793</v>
      </c>
      <c r="C11" s="499" t="s">
        <v>1569</v>
      </c>
      <c r="D11" s="499" t="s">
        <v>1804</v>
      </c>
      <c r="E11" s="499" t="s">
        <v>1805</v>
      </c>
      <c r="F11" s="503">
        <v>2</v>
      </c>
      <c r="G11" s="503">
        <v>338</v>
      </c>
      <c r="H11" s="503"/>
      <c r="I11" s="503">
        <v>169</v>
      </c>
      <c r="J11" s="503"/>
      <c r="K11" s="503"/>
      <c r="L11" s="503"/>
      <c r="M11" s="503"/>
      <c r="N11" s="503"/>
      <c r="O11" s="503"/>
      <c r="P11" s="511"/>
      <c r="Q11" s="50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32" bestFit="1" customWidth="1"/>
    <col min="2" max="2" width="9.5546875" style="132" hidden="1" customWidth="1" outlineLevel="1"/>
    <col min="3" max="3" width="9.5546875" style="132" customWidth="1" collapsed="1"/>
    <col min="4" max="4" width="2.21875" style="132" customWidth="1"/>
    <col min="5" max="8" width="9.5546875" style="132" customWidth="1"/>
    <col min="9" max="10" width="9.77734375" style="132" hidden="1" customWidth="1" outlineLevel="1"/>
    <col min="11" max="11" width="8.88671875" style="132" collapsed="1"/>
    <col min="12" max="16384" width="8.88671875" style="132"/>
  </cols>
  <sheetData>
    <row r="1" spans="1:10" ht="18.600000000000001" customHeight="1" thickBot="1" x14ac:dyDescent="0.4">
      <c r="A1" s="360" t="s">
        <v>141</v>
      </c>
      <c r="B1" s="360"/>
      <c r="C1" s="360"/>
      <c r="D1" s="360"/>
      <c r="E1" s="360"/>
      <c r="F1" s="360"/>
      <c r="G1" s="360"/>
      <c r="H1" s="360"/>
      <c r="I1" s="360"/>
      <c r="J1" s="360"/>
    </row>
    <row r="2" spans="1:10" ht="14.4" customHeight="1" thickBot="1" x14ac:dyDescent="0.35">
      <c r="A2" s="239" t="s">
        <v>265</v>
      </c>
      <c r="B2" s="114"/>
      <c r="C2" s="114"/>
      <c r="D2" s="114"/>
      <c r="E2" s="114"/>
      <c r="F2" s="114"/>
    </row>
    <row r="3" spans="1:10" ht="14.4" customHeight="1" x14ac:dyDescent="0.3">
      <c r="A3" s="351"/>
      <c r="B3" s="110">
        <v>2015</v>
      </c>
      <c r="C3" s="40">
        <v>2016</v>
      </c>
      <c r="D3" s="7"/>
      <c r="E3" s="355">
        <v>2017</v>
      </c>
      <c r="F3" s="356"/>
      <c r="G3" s="356"/>
      <c r="H3" s="357"/>
      <c r="I3" s="358">
        <v>2017</v>
      </c>
      <c r="J3" s="359"/>
    </row>
    <row r="4" spans="1:10" ht="14.4" customHeight="1" thickBot="1" x14ac:dyDescent="0.35">
      <c r="A4" s="352"/>
      <c r="B4" s="353" t="s">
        <v>73</v>
      </c>
      <c r="C4" s="354"/>
      <c r="D4" s="7"/>
      <c r="E4" s="131" t="s">
        <v>73</v>
      </c>
      <c r="F4" s="112" t="s">
        <v>74</v>
      </c>
      <c r="G4" s="112" t="s">
        <v>68</v>
      </c>
      <c r="H4" s="113" t="s">
        <v>75</v>
      </c>
      <c r="I4" s="314" t="s">
        <v>256</v>
      </c>
      <c r="J4" s="315" t="s">
        <v>257</v>
      </c>
    </row>
    <row r="5" spans="1:10" ht="14.4" customHeight="1" x14ac:dyDescent="0.3">
      <c r="A5" s="115" t="str">
        <f>HYPERLINK("#'Léky Žádanky'!A1","Léky (Kč)")</f>
        <v>Léky (Kč)</v>
      </c>
      <c r="B5" s="27">
        <v>64.177329999999998</v>
      </c>
      <c r="C5" s="29">
        <v>59.944310000000002</v>
      </c>
      <c r="D5" s="8"/>
      <c r="E5" s="120">
        <v>62.356880000000004</v>
      </c>
      <c r="F5" s="28">
        <v>72.604655426025388</v>
      </c>
      <c r="G5" s="119">
        <f>E5-F5</f>
        <v>-10.247775426025385</v>
      </c>
      <c r="H5" s="125">
        <f>IF(F5&lt;0.00000001,"",E5/F5)</f>
        <v>0.85885511933230618</v>
      </c>
    </row>
    <row r="6" spans="1:10" ht="14.4" customHeight="1" x14ac:dyDescent="0.3">
      <c r="A6" s="115" t="str">
        <f>HYPERLINK("#'Materiál Žádanky'!A1","Materiál - SZM (Kč)")</f>
        <v>Materiál - SZM (Kč)</v>
      </c>
      <c r="B6" s="10">
        <v>545.21501999999987</v>
      </c>
      <c r="C6" s="31">
        <v>684.84597000000008</v>
      </c>
      <c r="D6" s="8"/>
      <c r="E6" s="121">
        <v>1007.1598900000001</v>
      </c>
      <c r="F6" s="30">
        <v>1014.8575737228393</v>
      </c>
      <c r="G6" s="122">
        <f>E6-F6</f>
        <v>-7.6976837228392014</v>
      </c>
      <c r="H6" s="126">
        <f>IF(F6&lt;0.00000001,"",E6/F6)</f>
        <v>0.99241501081319072</v>
      </c>
    </row>
    <row r="7" spans="1:10" ht="14.4" customHeight="1" x14ac:dyDescent="0.3">
      <c r="A7" s="115" t="str">
        <f>HYPERLINK("#'Osobní náklady'!A1","Osobní náklady (Kč) *")</f>
        <v>Osobní náklady (Kč) *</v>
      </c>
      <c r="B7" s="10">
        <v>4159.7442199999996</v>
      </c>
      <c r="C7" s="31">
        <v>4597.4620400000003</v>
      </c>
      <c r="D7" s="8"/>
      <c r="E7" s="121">
        <v>5489.44949</v>
      </c>
      <c r="F7" s="30">
        <v>5140.833426757812</v>
      </c>
      <c r="G7" s="122">
        <f>E7-F7</f>
        <v>348.61606324218792</v>
      </c>
      <c r="H7" s="126">
        <f>IF(F7&lt;0.00000001,"",E7/F7)</f>
        <v>1.0678131412365273</v>
      </c>
    </row>
    <row r="8" spans="1:10" ht="14.4" customHeight="1" thickBot="1" x14ac:dyDescent="0.35">
      <c r="A8" s="1" t="s">
        <v>76</v>
      </c>
      <c r="B8" s="11">
        <v>793.31567000000018</v>
      </c>
      <c r="C8" s="33">
        <v>791.66125000000011</v>
      </c>
      <c r="D8" s="8"/>
      <c r="E8" s="123">
        <v>708.31204000000071</v>
      </c>
      <c r="F8" s="32">
        <v>630.39557656097372</v>
      </c>
      <c r="G8" s="124">
        <f>E8-F8</f>
        <v>77.916463439026984</v>
      </c>
      <c r="H8" s="127">
        <f>IF(F8&lt;0.00000001,"",E8/F8)</f>
        <v>1.1235993181679482</v>
      </c>
    </row>
    <row r="9" spans="1:10" ht="14.4" customHeight="1" thickBot="1" x14ac:dyDescent="0.35">
      <c r="A9" s="2" t="s">
        <v>77</v>
      </c>
      <c r="B9" s="3">
        <v>5562.4522399999996</v>
      </c>
      <c r="C9" s="35">
        <v>6133.9135700000006</v>
      </c>
      <c r="D9" s="8"/>
      <c r="E9" s="3">
        <v>7267.2783000000009</v>
      </c>
      <c r="F9" s="34">
        <v>6858.6912324676505</v>
      </c>
      <c r="G9" s="34">
        <f>E9-F9</f>
        <v>408.58706753235037</v>
      </c>
      <c r="H9" s="128">
        <f>IF(F9&lt;0.00000001,"",E9/F9)</f>
        <v>1.0595721623388121</v>
      </c>
    </row>
    <row r="10" spans="1:10" ht="14.4" customHeight="1" thickBot="1" x14ac:dyDescent="0.35">
      <c r="A10" s="12"/>
      <c r="B10" s="12"/>
      <c r="C10" s="111"/>
      <c r="D10" s="8"/>
      <c r="E10" s="12"/>
      <c r="F10" s="13"/>
    </row>
    <row r="11" spans="1:10" ht="14.4" customHeight="1" x14ac:dyDescent="0.3">
      <c r="A11" s="135" t="str">
        <f>HYPERLINK("#'ZV Vykáz.-A'!A1","Ambulance *")</f>
        <v>Ambulance *</v>
      </c>
      <c r="B11" s="9">
        <f>IF(ISERROR(VLOOKUP("Celkem:",'ZV Vykáz.-A'!A:H,2,0)),0,VLOOKUP("Celkem:",'ZV Vykáz.-A'!A:H,2,0)/1000)</f>
        <v>1797.6696700000002</v>
      </c>
      <c r="C11" s="29">
        <f>IF(ISERROR(VLOOKUP("Celkem:",'ZV Vykáz.-A'!A:H,5,0)),0,VLOOKUP("Celkem:",'ZV Vykáz.-A'!A:H,5,0)/1000)</f>
        <v>1858.2626699999998</v>
      </c>
      <c r="D11" s="8"/>
      <c r="E11" s="120">
        <f>IF(ISERROR(VLOOKUP("Celkem:",'ZV Vykáz.-A'!A:H,8,0)),0,VLOOKUP("Celkem:",'ZV Vykáz.-A'!A:H,8,0)/1000)</f>
        <v>2130.5246300000003</v>
      </c>
      <c r="F11" s="28">
        <f>C11</f>
        <v>1858.2626699999998</v>
      </c>
      <c r="G11" s="119">
        <f>E11-F11</f>
        <v>272.2619600000005</v>
      </c>
      <c r="H11" s="125">
        <f>IF(F11&lt;0.00000001,"",E11/F11)</f>
        <v>1.1465142492476592</v>
      </c>
      <c r="I11" s="119">
        <f>E11-B11</f>
        <v>332.85496000000012</v>
      </c>
      <c r="J11" s="125">
        <f>IF(B11&lt;0.00000001,"",E11/B11)</f>
        <v>1.1851591343809011</v>
      </c>
    </row>
    <row r="12" spans="1:10" ht="14.4" customHeight="1" thickBot="1" x14ac:dyDescent="0.35">
      <c r="A12" s="13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C12</f>
        <v>0</v>
      </c>
      <c r="G12" s="124">
        <f>E12-F12</f>
        <v>0</v>
      </c>
      <c r="H12" s="127" t="str">
        <f>IF(F12&lt;0.00000001,"",E12/F12)</f>
        <v/>
      </c>
      <c r="I12" s="124">
        <f>E12-B12</f>
        <v>0</v>
      </c>
      <c r="J12" s="127" t="str">
        <f>IF(B12&lt;0.00000001,"",E12/B12)</f>
        <v/>
      </c>
    </row>
    <row r="13" spans="1:10" ht="14.4" customHeight="1" thickBot="1" x14ac:dyDescent="0.35">
      <c r="A13" s="4" t="s">
        <v>80</v>
      </c>
      <c r="B13" s="5">
        <f>SUM(B11:B12)</f>
        <v>1797.6696700000002</v>
      </c>
      <c r="C13" s="37">
        <f>SUM(C11:C12)</f>
        <v>1858.2626699999998</v>
      </c>
      <c r="D13" s="8"/>
      <c r="E13" s="5">
        <f>SUM(E11:E12)</f>
        <v>2130.5246300000003</v>
      </c>
      <c r="F13" s="36">
        <f>SUM(F11:F12)</f>
        <v>1858.2626699999998</v>
      </c>
      <c r="G13" s="36">
        <f>E13-F13</f>
        <v>272.2619600000005</v>
      </c>
      <c r="H13" s="129">
        <f>IF(F13&lt;0.00000001,"",E13/F13)</f>
        <v>1.1465142492476592</v>
      </c>
      <c r="I13" s="36">
        <f>SUM(I11:I12)</f>
        <v>332.85496000000012</v>
      </c>
      <c r="J13" s="129">
        <f>IF(B13&lt;0.00000001,"",E13/B13)</f>
        <v>1.1851591343809011</v>
      </c>
    </row>
    <row r="14" spans="1:10" ht="14.4" customHeight="1" thickBot="1" x14ac:dyDescent="0.35">
      <c r="A14" s="12"/>
      <c r="B14" s="12"/>
      <c r="C14" s="111"/>
      <c r="D14" s="8"/>
      <c r="E14" s="12"/>
      <c r="F14" s="13"/>
    </row>
    <row r="15" spans="1:10" ht="14.4" customHeight="1" thickBot="1" x14ac:dyDescent="0.35">
      <c r="A15" s="137" t="str">
        <f>HYPERLINK("#'HI Graf'!A1","Hospodářský index (Výnosy / Náklady) *")</f>
        <v>Hospodářský index (Výnosy / Náklady) *</v>
      </c>
      <c r="B15" s="6">
        <f>IF(B9=0,"",B13/B9)</f>
        <v>0.32317934472728171</v>
      </c>
      <c r="C15" s="39">
        <f>IF(C9=0,"",C13/C9)</f>
        <v>0.30294894911602083</v>
      </c>
      <c r="D15" s="8"/>
      <c r="E15" s="6">
        <f>IF(E9=0,"",E13/E9)</f>
        <v>0.2931667870762566</v>
      </c>
      <c r="F15" s="38">
        <f>IF(F9=0,"",F13/F9)</f>
        <v>0.27093546086509362</v>
      </c>
      <c r="G15" s="38">
        <f>IF(ISERROR(F15-E15),"",E15-F15)</f>
        <v>2.2231326211162972E-2</v>
      </c>
      <c r="H15" s="130">
        <f>IF(ISERROR(F15-E15),"",IF(F15&lt;0.00000001,"",E15/F15))</f>
        <v>1.0820539553596218</v>
      </c>
    </row>
    <row r="17" spans="1:8" ht="14.4" customHeight="1" x14ac:dyDescent="0.3">
      <c r="A17" s="116" t="s">
        <v>165</v>
      </c>
    </row>
    <row r="18" spans="1:8" ht="14.4" customHeight="1" x14ac:dyDescent="0.3">
      <c r="A18" s="278" t="s">
        <v>199</v>
      </c>
      <c r="B18" s="279"/>
      <c r="C18" s="279"/>
      <c r="D18" s="279"/>
      <c r="E18" s="279"/>
      <c r="F18" s="279"/>
      <c r="G18" s="279"/>
      <c r="H18" s="279"/>
    </row>
    <row r="19" spans="1:8" x14ac:dyDescent="0.3">
      <c r="A19" s="277" t="s">
        <v>198</v>
      </c>
      <c r="B19" s="279"/>
      <c r="C19" s="279"/>
      <c r="D19" s="279"/>
      <c r="E19" s="279"/>
      <c r="F19" s="279"/>
      <c r="G19" s="279"/>
      <c r="H19" s="279"/>
    </row>
    <row r="20" spans="1:8" ht="14.4" customHeight="1" x14ac:dyDescent="0.3">
      <c r="A20" s="117" t="s">
        <v>221</v>
      </c>
    </row>
    <row r="21" spans="1:8" ht="14.4" customHeight="1" x14ac:dyDescent="0.3">
      <c r="A21" s="117" t="s">
        <v>166</v>
      </c>
    </row>
    <row r="22" spans="1:8" ht="14.4" customHeight="1" x14ac:dyDescent="0.3">
      <c r="A22" s="118" t="s">
        <v>255</v>
      </c>
    </row>
    <row r="23" spans="1:8" ht="14.4" customHeight="1" x14ac:dyDescent="0.3">
      <c r="A23" s="118" t="s">
        <v>167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7" priority="8" operator="greaterThan">
      <formula>0</formula>
    </cfRule>
  </conditionalFormatting>
  <conditionalFormatting sqref="G11:G13 G15">
    <cfRule type="cellIs" dxfId="66" priority="7" operator="lessThan">
      <formula>0</formula>
    </cfRule>
  </conditionalFormatting>
  <conditionalFormatting sqref="H5:H9">
    <cfRule type="cellIs" dxfId="65" priority="6" operator="greaterThan">
      <formula>1</formula>
    </cfRule>
  </conditionalFormatting>
  <conditionalFormatting sqref="H11:H13 H15">
    <cfRule type="cellIs" dxfId="64" priority="5" operator="lessThan">
      <formula>1</formula>
    </cfRule>
  </conditionalFormatting>
  <conditionalFormatting sqref="I11:I13">
    <cfRule type="cellIs" dxfId="63" priority="4" operator="lessThan">
      <formula>0</formula>
    </cfRule>
  </conditionalFormatting>
  <conditionalFormatting sqref="J11:J13">
    <cfRule type="cellIs" dxfId="62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2"/>
    <col min="2" max="13" width="8.88671875" style="132" customWidth="1"/>
    <col min="14" max="16384" width="8.88671875" style="132"/>
  </cols>
  <sheetData>
    <row r="1" spans="1:13" ht="18.600000000000001" customHeight="1" thickBot="1" x14ac:dyDescent="0.4">
      <c r="A1" s="349" t="s">
        <v>105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</row>
    <row r="2" spans="1:13" ht="14.4" customHeight="1" x14ac:dyDescent="0.3">
      <c r="A2" s="239" t="s">
        <v>265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14.4" customHeight="1" x14ac:dyDescent="0.3">
      <c r="A3" s="202"/>
      <c r="B3" s="203" t="s">
        <v>82</v>
      </c>
      <c r="C3" s="204" t="s">
        <v>83</v>
      </c>
      <c r="D3" s="204" t="s">
        <v>84</v>
      </c>
      <c r="E3" s="203" t="s">
        <v>85</v>
      </c>
      <c r="F3" s="204" t="s">
        <v>86</v>
      </c>
      <c r="G3" s="204" t="s">
        <v>87</v>
      </c>
      <c r="H3" s="204" t="s">
        <v>88</v>
      </c>
      <c r="I3" s="204" t="s">
        <v>89</v>
      </c>
      <c r="J3" s="204" t="s">
        <v>90</v>
      </c>
      <c r="K3" s="204" t="s">
        <v>91</v>
      </c>
      <c r="L3" s="204" t="s">
        <v>92</v>
      </c>
      <c r="M3" s="204" t="s">
        <v>93</v>
      </c>
    </row>
    <row r="4" spans="1:13" ht="14.4" customHeight="1" x14ac:dyDescent="0.3">
      <c r="A4" s="202" t="s">
        <v>81</v>
      </c>
      <c r="B4" s="205">
        <f>(B10+B8)/B6</f>
        <v>0.31401204364763402</v>
      </c>
      <c r="C4" s="205">
        <f t="shared" ref="C4:M4" si="0">(C10+C8)/C6</f>
        <v>0.30735806570975865</v>
      </c>
      <c r="D4" s="205">
        <f t="shared" si="0"/>
        <v>0.31265085867485859</v>
      </c>
      <c r="E4" s="205">
        <f t="shared" si="0"/>
        <v>0.30418475071439605</v>
      </c>
      <c r="F4" s="205">
        <f t="shared" si="0"/>
        <v>0.29316677469197788</v>
      </c>
      <c r="G4" s="205">
        <f t="shared" si="0"/>
        <v>0.29316677469197788</v>
      </c>
      <c r="H4" s="205">
        <f t="shared" si="0"/>
        <v>0.29316677469197788</v>
      </c>
      <c r="I4" s="205">
        <f t="shared" si="0"/>
        <v>0.29316677469197788</v>
      </c>
      <c r="J4" s="205">
        <f t="shared" si="0"/>
        <v>0.29316677469197788</v>
      </c>
      <c r="K4" s="205">
        <f t="shared" si="0"/>
        <v>0.29316677469197788</v>
      </c>
      <c r="L4" s="205">
        <f t="shared" si="0"/>
        <v>0.29316677469197788</v>
      </c>
      <c r="M4" s="205">
        <f t="shared" si="0"/>
        <v>0.29316677469197788</v>
      </c>
    </row>
    <row r="5" spans="1:13" ht="14.4" customHeight="1" x14ac:dyDescent="0.3">
      <c r="A5" s="206" t="s">
        <v>53</v>
      </c>
      <c r="B5" s="205">
        <f>IF(ISERROR(VLOOKUP($A5,'Man Tab'!$A:$Q,COLUMN()+2,0)),0,VLOOKUP($A5,'Man Tab'!$A:$Q,COLUMN()+2,0))</f>
        <v>1551.18786</v>
      </c>
      <c r="C5" s="205">
        <f>IF(ISERROR(VLOOKUP($A5,'Man Tab'!$A:$Q,COLUMN()+2,0)),0,VLOOKUP($A5,'Man Tab'!$A:$Q,COLUMN()+2,0))</f>
        <v>1437.3655000000001</v>
      </c>
      <c r="D5" s="205">
        <f>IF(ISERROR(VLOOKUP($A5,'Man Tab'!$A:$Q,COLUMN()+2,0)),0,VLOOKUP($A5,'Man Tab'!$A:$Q,COLUMN()+2,0))</f>
        <v>1503.63942</v>
      </c>
      <c r="E5" s="205">
        <f>IF(ISERROR(VLOOKUP($A5,'Man Tab'!$A:$Q,COLUMN()+2,0)),0,VLOOKUP($A5,'Man Tab'!$A:$Q,COLUMN()+2,0))</f>
        <v>1342.62049</v>
      </c>
      <c r="F5" s="205">
        <f>IF(ISERROR(VLOOKUP($A5,'Man Tab'!$A:$Q,COLUMN()+2,0)),0,VLOOKUP($A5,'Man Tab'!$A:$Q,COLUMN()+2,0))</f>
        <v>1432.4650300000001</v>
      </c>
      <c r="G5" s="205">
        <f>IF(ISERROR(VLOOKUP($A5,'Man Tab'!$A:$Q,COLUMN()+2,0)),0,VLOOKUP($A5,'Man Tab'!$A:$Q,COLUMN()+2,0))</f>
        <v>0</v>
      </c>
      <c r="H5" s="205">
        <f>IF(ISERROR(VLOOKUP($A5,'Man Tab'!$A:$Q,COLUMN()+2,0)),0,VLOOKUP($A5,'Man Tab'!$A:$Q,COLUMN()+2,0))</f>
        <v>0</v>
      </c>
      <c r="I5" s="205">
        <f>IF(ISERROR(VLOOKUP($A5,'Man Tab'!$A:$Q,COLUMN()+2,0)),0,VLOOKUP($A5,'Man Tab'!$A:$Q,COLUMN()+2,0))</f>
        <v>0</v>
      </c>
      <c r="J5" s="205">
        <f>IF(ISERROR(VLOOKUP($A5,'Man Tab'!$A:$Q,COLUMN()+2,0)),0,VLOOKUP($A5,'Man Tab'!$A:$Q,COLUMN()+2,0))</f>
        <v>0</v>
      </c>
      <c r="K5" s="205">
        <f>IF(ISERROR(VLOOKUP($A5,'Man Tab'!$A:$Q,COLUMN()+2,0)),0,VLOOKUP($A5,'Man Tab'!$A:$Q,COLUMN()+2,0))</f>
        <v>0</v>
      </c>
      <c r="L5" s="205">
        <f>IF(ISERROR(VLOOKUP($A5,'Man Tab'!$A:$Q,COLUMN()+2,0)),0,VLOOKUP($A5,'Man Tab'!$A:$Q,COLUMN()+2,0))</f>
        <v>0</v>
      </c>
      <c r="M5" s="205">
        <f>IF(ISERROR(VLOOKUP($A5,'Man Tab'!$A:$Q,COLUMN()+2,0)),0,VLOOKUP($A5,'Man Tab'!$A:$Q,COLUMN()+2,0))</f>
        <v>0</v>
      </c>
    </row>
    <row r="6" spans="1:13" ht="14.4" customHeight="1" x14ac:dyDescent="0.3">
      <c r="A6" s="206" t="s">
        <v>77</v>
      </c>
      <c r="B6" s="207">
        <f>B5</f>
        <v>1551.18786</v>
      </c>
      <c r="C6" s="207">
        <f t="shared" ref="C6:M6" si="1">C5+B6</f>
        <v>2988.5533599999999</v>
      </c>
      <c r="D6" s="207">
        <f t="shared" si="1"/>
        <v>4492.1927799999994</v>
      </c>
      <c r="E6" s="207">
        <f t="shared" si="1"/>
        <v>5834.8132699999996</v>
      </c>
      <c r="F6" s="207">
        <f t="shared" si="1"/>
        <v>7267.2782999999999</v>
      </c>
      <c r="G6" s="207">
        <f t="shared" si="1"/>
        <v>7267.2782999999999</v>
      </c>
      <c r="H6" s="207">
        <f t="shared" si="1"/>
        <v>7267.2782999999999</v>
      </c>
      <c r="I6" s="207">
        <f t="shared" si="1"/>
        <v>7267.2782999999999</v>
      </c>
      <c r="J6" s="207">
        <f t="shared" si="1"/>
        <v>7267.2782999999999</v>
      </c>
      <c r="K6" s="207">
        <f t="shared" si="1"/>
        <v>7267.2782999999999</v>
      </c>
      <c r="L6" s="207">
        <f t="shared" si="1"/>
        <v>7267.2782999999999</v>
      </c>
      <c r="M6" s="207">
        <f t="shared" si="1"/>
        <v>7267.2782999999999</v>
      </c>
    </row>
    <row r="7" spans="1:13" ht="14.4" customHeight="1" x14ac:dyDescent="0.3">
      <c r="A7" s="206" t="s">
        <v>103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4.4" customHeight="1" x14ac:dyDescent="0.3">
      <c r="A8" s="206" t="s">
        <v>78</v>
      </c>
      <c r="B8" s="207">
        <f>B7*30</f>
        <v>0</v>
      </c>
      <c r="C8" s="207">
        <f t="shared" ref="C8:M8" si="2">C7*30</f>
        <v>0</v>
      </c>
      <c r="D8" s="207">
        <f t="shared" si="2"/>
        <v>0</v>
      </c>
      <c r="E8" s="207">
        <f t="shared" si="2"/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207">
        <f t="shared" si="2"/>
        <v>0</v>
      </c>
      <c r="L8" s="207">
        <f t="shared" si="2"/>
        <v>0</v>
      </c>
      <c r="M8" s="207">
        <f t="shared" si="2"/>
        <v>0</v>
      </c>
    </row>
    <row r="9" spans="1:13" ht="14.4" customHeight="1" x14ac:dyDescent="0.3">
      <c r="A9" s="206" t="s">
        <v>104</v>
      </c>
      <c r="B9" s="206">
        <v>487091.67000000004</v>
      </c>
      <c r="C9" s="206">
        <v>431464.30999999994</v>
      </c>
      <c r="D9" s="206">
        <v>485931.94999999995</v>
      </c>
      <c r="E9" s="206">
        <v>370373.29</v>
      </c>
      <c r="F9" s="206">
        <v>355663.31999999995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  <c r="M9" s="206">
        <v>0</v>
      </c>
    </row>
    <row r="10" spans="1:13" ht="14.4" customHeight="1" x14ac:dyDescent="0.3">
      <c r="A10" s="206" t="s">
        <v>79</v>
      </c>
      <c r="B10" s="207">
        <f>B9/1000</f>
        <v>487.09167000000002</v>
      </c>
      <c r="C10" s="207">
        <f t="shared" ref="C10:M10" si="3">C9/1000+B10</f>
        <v>918.55597999999998</v>
      </c>
      <c r="D10" s="207">
        <f t="shared" si="3"/>
        <v>1404.48793</v>
      </c>
      <c r="E10" s="207">
        <f t="shared" si="3"/>
        <v>1774.86122</v>
      </c>
      <c r="F10" s="207">
        <f t="shared" si="3"/>
        <v>2130.5245399999999</v>
      </c>
      <c r="G10" s="207">
        <f t="shared" si="3"/>
        <v>2130.5245399999999</v>
      </c>
      <c r="H10" s="207">
        <f t="shared" si="3"/>
        <v>2130.5245399999999</v>
      </c>
      <c r="I10" s="207">
        <f t="shared" si="3"/>
        <v>2130.5245399999999</v>
      </c>
      <c r="J10" s="207">
        <f t="shared" si="3"/>
        <v>2130.5245399999999</v>
      </c>
      <c r="K10" s="207">
        <f t="shared" si="3"/>
        <v>2130.5245399999999</v>
      </c>
      <c r="L10" s="207">
        <f t="shared" si="3"/>
        <v>2130.5245399999999</v>
      </c>
      <c r="M10" s="207">
        <f t="shared" si="3"/>
        <v>2130.5245399999999</v>
      </c>
    </row>
    <row r="11" spans="1:13" ht="14.4" customHeight="1" x14ac:dyDescent="0.3">
      <c r="A11" s="202"/>
      <c r="B11" s="202" t="s">
        <v>94</v>
      </c>
      <c r="C11" s="202">
        <f ca="1">IF(MONTH(TODAY())=1,12,MONTH(TODAY())-1)</f>
        <v>5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4.4" customHeight="1" x14ac:dyDescent="0.3">
      <c r="A12" s="202">
        <v>0</v>
      </c>
      <c r="B12" s="205">
        <f>IF(ISERROR(HI!F15),#REF!,HI!F15)</f>
        <v>0.27093546086509362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ht="14.4" customHeight="1" x14ac:dyDescent="0.3">
      <c r="A13" s="202">
        <v>1</v>
      </c>
      <c r="B13" s="205">
        <f>IF(ISERROR(HI!F15),#REF!,HI!F15)</f>
        <v>0.27093546086509362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2" bestFit="1" customWidth="1"/>
    <col min="2" max="2" width="12.77734375" style="132" bestFit="1" customWidth="1"/>
    <col min="3" max="3" width="13.6640625" style="132" bestFit="1" customWidth="1"/>
    <col min="4" max="15" width="7.77734375" style="132" bestFit="1" customWidth="1"/>
    <col min="16" max="16" width="8.88671875" style="132" customWidth="1"/>
    <col min="17" max="17" width="6.6640625" style="132" bestFit="1" customWidth="1"/>
    <col min="18" max="16384" width="8.88671875" style="132"/>
  </cols>
  <sheetData>
    <row r="1" spans="1:17" s="208" customFormat="1" ht="18.600000000000001" customHeight="1" thickBot="1" x14ac:dyDescent="0.4">
      <c r="A1" s="361" t="s">
        <v>267</v>
      </c>
      <c r="B1" s="361"/>
      <c r="C1" s="361"/>
      <c r="D1" s="361"/>
      <c r="E1" s="361"/>
      <c r="F1" s="361"/>
      <c r="G1" s="361"/>
      <c r="H1" s="349"/>
      <c r="I1" s="349"/>
      <c r="J1" s="349"/>
      <c r="K1" s="349"/>
      <c r="L1" s="349"/>
      <c r="M1" s="349"/>
      <c r="N1" s="349"/>
      <c r="O1" s="349"/>
      <c r="P1" s="349"/>
      <c r="Q1" s="349"/>
    </row>
    <row r="2" spans="1:17" s="208" customFormat="1" ht="14.4" customHeight="1" thickBot="1" x14ac:dyDescent="0.3">
      <c r="A2" s="239" t="s">
        <v>265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4.4" customHeight="1" x14ac:dyDescent="0.3">
      <c r="A3" s="76"/>
      <c r="B3" s="362" t="s">
        <v>29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140"/>
      <c r="Q3" s="142"/>
    </row>
    <row r="4" spans="1:17" ht="14.4" customHeight="1" x14ac:dyDescent="0.3">
      <c r="A4" s="77"/>
      <c r="B4" s="20">
        <v>2017</v>
      </c>
      <c r="C4" s="141" t="s">
        <v>30</v>
      </c>
      <c r="D4" s="308" t="s">
        <v>231</v>
      </c>
      <c r="E4" s="308" t="s">
        <v>232</v>
      </c>
      <c r="F4" s="308" t="s">
        <v>233</v>
      </c>
      <c r="G4" s="308" t="s">
        <v>234</v>
      </c>
      <c r="H4" s="308" t="s">
        <v>235</v>
      </c>
      <c r="I4" s="308" t="s">
        <v>236</v>
      </c>
      <c r="J4" s="308" t="s">
        <v>237</v>
      </c>
      <c r="K4" s="308" t="s">
        <v>238</v>
      </c>
      <c r="L4" s="308" t="s">
        <v>239</v>
      </c>
      <c r="M4" s="308" t="s">
        <v>240</v>
      </c>
      <c r="N4" s="308" t="s">
        <v>241</v>
      </c>
      <c r="O4" s="308" t="s">
        <v>242</v>
      </c>
      <c r="P4" s="364" t="s">
        <v>3</v>
      </c>
      <c r="Q4" s="36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266</v>
      </c>
    </row>
    <row r="7" spans="1:17" ht="14.4" customHeight="1" x14ac:dyDescent="0.3">
      <c r="A7" s="15" t="s">
        <v>35</v>
      </c>
      <c r="B7" s="51">
        <v>174.25117731701499</v>
      </c>
      <c r="C7" s="52">
        <v>14.520931443084001</v>
      </c>
      <c r="D7" s="52">
        <v>9.9037100000000002</v>
      </c>
      <c r="E7" s="52">
        <v>3.5320900000000002</v>
      </c>
      <c r="F7" s="52">
        <v>16.003699999999998</v>
      </c>
      <c r="G7" s="52">
        <v>26.56887</v>
      </c>
      <c r="H7" s="52">
        <v>6.3485100000000001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62.356879999999997</v>
      </c>
      <c r="Q7" s="96">
        <v>0.85885509816500005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266</v>
      </c>
    </row>
    <row r="9" spans="1:17" ht="14.4" customHeight="1" x14ac:dyDescent="0.3">
      <c r="A9" s="15" t="s">
        <v>37</v>
      </c>
      <c r="B9" s="51">
        <v>2435.6582697809499</v>
      </c>
      <c r="C9" s="52">
        <v>202.97152248174601</v>
      </c>
      <c r="D9" s="52">
        <v>308.39449999999999</v>
      </c>
      <c r="E9" s="52">
        <v>168.70428999999999</v>
      </c>
      <c r="F9" s="52">
        <v>185.73205999999999</v>
      </c>
      <c r="G9" s="52">
        <v>140.96493000000001</v>
      </c>
      <c r="H9" s="52">
        <v>203.36411000000001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1007.15989</v>
      </c>
      <c r="Q9" s="96">
        <v>0.99241497298199999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266</v>
      </c>
    </row>
    <row r="11" spans="1:17" ht="14.4" customHeight="1" x14ac:dyDescent="0.3">
      <c r="A11" s="15" t="s">
        <v>39</v>
      </c>
      <c r="B11" s="51">
        <v>77.927605006484001</v>
      </c>
      <c r="C11" s="52">
        <v>6.4939670838729997</v>
      </c>
      <c r="D11" s="52">
        <v>8.0193600000000007</v>
      </c>
      <c r="E11" s="52">
        <v>1.9144399999999999</v>
      </c>
      <c r="F11" s="52">
        <v>10.56396</v>
      </c>
      <c r="G11" s="52">
        <v>2.4371299999999998</v>
      </c>
      <c r="H11" s="52">
        <v>4.4392300000000002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27.374120000000001</v>
      </c>
      <c r="Q11" s="96">
        <v>0.843063096761</v>
      </c>
    </row>
    <row r="12" spans="1:17" ht="14.4" customHeight="1" x14ac:dyDescent="0.3">
      <c r="A12" s="15" t="s">
        <v>40</v>
      </c>
      <c r="B12" s="51">
        <v>7.6893166261139996</v>
      </c>
      <c r="C12" s="52">
        <v>0.64077638550899996</v>
      </c>
      <c r="D12" s="52">
        <v>0</v>
      </c>
      <c r="E12" s="52">
        <v>0.79600000000000004</v>
      </c>
      <c r="F12" s="52">
        <v>24.711379999999998</v>
      </c>
      <c r="G12" s="52">
        <v>11.654</v>
      </c>
      <c r="H12" s="52">
        <v>1.17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38.331380000000003</v>
      </c>
      <c r="Q12" s="96">
        <v>11.964042641652</v>
      </c>
    </row>
    <row r="13" spans="1:17" ht="14.4" customHeight="1" x14ac:dyDescent="0.3">
      <c r="A13" s="15" t="s">
        <v>41</v>
      </c>
      <c r="B13" s="51">
        <v>128.002415475861</v>
      </c>
      <c r="C13" s="52">
        <v>10.666867956320999</v>
      </c>
      <c r="D13" s="52">
        <v>18.405139999999999</v>
      </c>
      <c r="E13" s="52">
        <v>0</v>
      </c>
      <c r="F13" s="52">
        <v>10.411049999999999</v>
      </c>
      <c r="G13" s="52">
        <v>8.4166600000000003</v>
      </c>
      <c r="H13" s="52">
        <v>11.194520000000001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48.427370000000003</v>
      </c>
      <c r="Q13" s="96">
        <v>0.90799605279200002</v>
      </c>
    </row>
    <row r="14" spans="1:17" ht="14.4" customHeight="1" x14ac:dyDescent="0.3">
      <c r="A14" s="15" t="s">
        <v>42</v>
      </c>
      <c r="B14" s="51">
        <v>375.69456477854197</v>
      </c>
      <c r="C14" s="52">
        <v>31.307880398211001</v>
      </c>
      <c r="D14" s="52">
        <v>40.442</v>
      </c>
      <c r="E14" s="52">
        <v>32.463000000000001</v>
      </c>
      <c r="F14" s="52">
        <v>33.020000000000003</v>
      </c>
      <c r="G14" s="52">
        <v>25.396000000000001</v>
      </c>
      <c r="H14" s="52">
        <v>29.149000000000001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160.47</v>
      </c>
      <c r="Q14" s="96">
        <v>1.025109320458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266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266</v>
      </c>
    </row>
    <row r="17" spans="1:17" ht="14.4" customHeight="1" x14ac:dyDescent="0.3">
      <c r="A17" s="15" t="s">
        <v>45</v>
      </c>
      <c r="B17" s="51">
        <v>35.216407281179002</v>
      </c>
      <c r="C17" s="52">
        <v>2.9347006067639998</v>
      </c>
      <c r="D17" s="52">
        <v>0</v>
      </c>
      <c r="E17" s="52">
        <v>0</v>
      </c>
      <c r="F17" s="52">
        <v>1.8247800000000001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1.8247800000000001</v>
      </c>
      <c r="Q17" s="96">
        <v>0.124358852538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2.5059999999999998</v>
      </c>
      <c r="F18" s="52">
        <v>0.69699999999999995</v>
      </c>
      <c r="G18" s="52">
        <v>0.42</v>
      </c>
      <c r="H18" s="52">
        <v>0.7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4.3230000000000004</v>
      </c>
      <c r="Q18" s="96" t="s">
        <v>266</v>
      </c>
    </row>
    <row r="19" spans="1:17" ht="14.4" customHeight="1" x14ac:dyDescent="0.3">
      <c r="A19" s="15" t="s">
        <v>47</v>
      </c>
      <c r="B19" s="51">
        <v>404.41907880979699</v>
      </c>
      <c r="C19" s="52">
        <v>33.701589900816003</v>
      </c>
      <c r="D19" s="52">
        <v>27.717490000000002</v>
      </c>
      <c r="E19" s="52">
        <v>24.368120000000001</v>
      </c>
      <c r="F19" s="52">
        <v>37.478279999999998</v>
      </c>
      <c r="G19" s="52">
        <v>28.839469999999999</v>
      </c>
      <c r="H19" s="52">
        <v>47.035069999999997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165.43843000000001</v>
      </c>
      <c r="Q19" s="96">
        <v>0.98178412642699997</v>
      </c>
    </row>
    <row r="20" spans="1:17" ht="14.4" customHeight="1" x14ac:dyDescent="0.3">
      <c r="A20" s="15" t="s">
        <v>48</v>
      </c>
      <c r="B20" s="51">
        <v>12338</v>
      </c>
      <c r="C20" s="52">
        <v>1028.1666666666699</v>
      </c>
      <c r="D20" s="52">
        <v>1091.0080599999999</v>
      </c>
      <c r="E20" s="52">
        <v>1117.8926200000001</v>
      </c>
      <c r="F20" s="52">
        <v>1138.07421</v>
      </c>
      <c r="G20" s="52">
        <v>1056.0484300000001</v>
      </c>
      <c r="H20" s="52">
        <v>1086.42617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5489.44949</v>
      </c>
      <c r="Q20" s="96">
        <v>1.067813160641</v>
      </c>
    </row>
    <row r="21" spans="1:17" ht="14.4" customHeight="1" x14ac:dyDescent="0.3">
      <c r="A21" s="16" t="s">
        <v>49</v>
      </c>
      <c r="B21" s="51">
        <v>483.00000000000102</v>
      </c>
      <c r="C21" s="52">
        <v>40.25</v>
      </c>
      <c r="D21" s="52">
        <v>47.298000000000002</v>
      </c>
      <c r="E21" s="52">
        <v>47.296999999999997</v>
      </c>
      <c r="F21" s="52">
        <v>45.122999999999998</v>
      </c>
      <c r="G21" s="52">
        <v>38.875</v>
      </c>
      <c r="H21" s="52">
        <v>37.887999999999998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216.48099999999999</v>
      </c>
      <c r="Q21" s="96">
        <v>1.0756819875770001</v>
      </c>
    </row>
    <row r="22" spans="1:17" ht="14.4" customHeight="1" x14ac:dyDescent="0.3">
      <c r="A22" s="15" t="s">
        <v>50</v>
      </c>
      <c r="B22" s="51">
        <v>1</v>
      </c>
      <c r="C22" s="52">
        <v>8.3333333332999998E-2</v>
      </c>
      <c r="D22" s="52">
        <v>0</v>
      </c>
      <c r="E22" s="52">
        <v>36.941339999999997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36.941339999999997</v>
      </c>
      <c r="Q22" s="96">
        <v>88.659216000000001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266</v>
      </c>
    </row>
    <row r="24" spans="1:17" ht="14.4" customHeight="1" x14ac:dyDescent="0.3">
      <c r="A24" s="16" t="s">
        <v>52</v>
      </c>
      <c r="B24" s="51">
        <v>3.6379788070917101E-12</v>
      </c>
      <c r="C24" s="52">
        <v>4.5474735088646402E-13</v>
      </c>
      <c r="D24" s="52">
        <v>-4.0000000000000002E-4</v>
      </c>
      <c r="E24" s="52">
        <v>0.95059999999900002</v>
      </c>
      <c r="F24" s="52">
        <v>2.2737367544323201E-13</v>
      </c>
      <c r="G24" s="52">
        <v>3</v>
      </c>
      <c r="H24" s="52">
        <v>4.750419999999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8.7006199999990006</v>
      </c>
      <c r="Q24" s="96"/>
    </row>
    <row r="25" spans="1:17" ht="14.4" customHeight="1" x14ac:dyDescent="0.3">
      <c r="A25" s="17" t="s">
        <v>53</v>
      </c>
      <c r="B25" s="54">
        <v>16460.858835075898</v>
      </c>
      <c r="C25" s="55">
        <v>1371.7382362563301</v>
      </c>
      <c r="D25" s="55">
        <v>1551.18786</v>
      </c>
      <c r="E25" s="55">
        <v>1437.3655000000001</v>
      </c>
      <c r="F25" s="55">
        <v>1503.63942</v>
      </c>
      <c r="G25" s="55">
        <v>1342.62049</v>
      </c>
      <c r="H25" s="55">
        <v>1432.4650300000001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7267.2782999999999</v>
      </c>
      <c r="Q25" s="97">
        <v>1.0595721702459999</v>
      </c>
    </row>
    <row r="26" spans="1:17" ht="14.4" customHeight="1" x14ac:dyDescent="0.3">
      <c r="A26" s="15" t="s">
        <v>54</v>
      </c>
      <c r="B26" s="51">
        <v>1639.6056374198799</v>
      </c>
      <c r="C26" s="52">
        <v>136.63380311832299</v>
      </c>
      <c r="D26" s="52">
        <v>124.43462</v>
      </c>
      <c r="E26" s="52">
        <v>124.10055</v>
      </c>
      <c r="F26" s="52">
        <v>146.28577999999999</v>
      </c>
      <c r="G26" s="52">
        <v>139.72112000000001</v>
      </c>
      <c r="H26" s="52">
        <v>147.78379000000001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682.32586000000003</v>
      </c>
      <c r="Q26" s="96">
        <v>0.99876581699</v>
      </c>
    </row>
    <row r="27" spans="1:17" ht="14.4" customHeight="1" x14ac:dyDescent="0.3">
      <c r="A27" s="18" t="s">
        <v>55</v>
      </c>
      <c r="B27" s="54">
        <v>18100.464472495802</v>
      </c>
      <c r="C27" s="55">
        <v>1508.3720393746501</v>
      </c>
      <c r="D27" s="55">
        <v>1675.62248</v>
      </c>
      <c r="E27" s="55">
        <v>1561.46605</v>
      </c>
      <c r="F27" s="55">
        <v>1649.9251999999999</v>
      </c>
      <c r="G27" s="55">
        <v>1482.3416099999999</v>
      </c>
      <c r="H27" s="55">
        <v>1580.24882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7949.6041599999999</v>
      </c>
      <c r="Q27" s="97">
        <v>1.054064110508</v>
      </c>
    </row>
    <row r="28" spans="1:17" ht="14.4" customHeight="1" x14ac:dyDescent="0.3">
      <c r="A28" s="16" t="s">
        <v>56</v>
      </c>
      <c r="B28" s="51">
        <v>846</v>
      </c>
      <c r="C28" s="52">
        <v>70.5</v>
      </c>
      <c r="D28" s="52">
        <v>115.56950999999999</v>
      </c>
      <c r="E28" s="52">
        <v>105.69992999999999</v>
      </c>
      <c r="F28" s="52">
        <v>80.653700000000001</v>
      </c>
      <c r="G28" s="52">
        <v>35.53528</v>
      </c>
      <c r="H28" s="52">
        <v>62.116799999999998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399.57522</v>
      </c>
      <c r="Q28" s="96">
        <v>1.133546723404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266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36.941339999999997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36.941339999999997</v>
      </c>
      <c r="Q31" s="98" t="s">
        <v>266</v>
      </c>
    </row>
    <row r="32" spans="1:17" ht="14.4" customHeight="1" x14ac:dyDescent="0.3"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</row>
    <row r="33" spans="1:17" ht="14.4" customHeight="1" x14ac:dyDescent="0.3">
      <c r="A33" s="116" t="s">
        <v>165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1:17" ht="14.4" customHeight="1" x14ac:dyDescent="0.3">
      <c r="A34" s="138" t="s">
        <v>243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1:17" ht="14.4" customHeight="1" x14ac:dyDescent="0.3">
      <c r="A35" s="139" t="s">
        <v>60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2" customWidth="1"/>
    <col min="2" max="11" width="10" style="132" customWidth="1"/>
    <col min="12" max="16384" width="8.88671875" style="132"/>
  </cols>
  <sheetData>
    <row r="1" spans="1:11" s="60" customFormat="1" ht="18.600000000000001" customHeight="1" thickBot="1" x14ac:dyDescent="0.4">
      <c r="A1" s="361" t="s">
        <v>61</v>
      </c>
      <c r="B1" s="361"/>
      <c r="C1" s="361"/>
      <c r="D1" s="361"/>
      <c r="E1" s="361"/>
      <c r="F1" s="361"/>
      <c r="G1" s="361"/>
      <c r="H1" s="366"/>
      <c r="I1" s="366"/>
      <c r="J1" s="366"/>
      <c r="K1" s="366"/>
    </row>
    <row r="2" spans="1:11" s="60" customFormat="1" ht="14.4" customHeight="1" thickBot="1" x14ac:dyDescent="0.35">
      <c r="A2" s="239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62" t="s">
        <v>62</v>
      </c>
      <c r="C3" s="363"/>
      <c r="D3" s="363"/>
      <c r="E3" s="363"/>
      <c r="F3" s="369" t="s">
        <v>63</v>
      </c>
      <c r="G3" s="363"/>
      <c r="H3" s="363"/>
      <c r="I3" s="363"/>
      <c r="J3" s="363"/>
      <c r="K3" s="370"/>
    </row>
    <row r="4" spans="1:11" ht="14.4" customHeight="1" x14ac:dyDescent="0.3">
      <c r="A4" s="77"/>
      <c r="B4" s="367"/>
      <c r="C4" s="368"/>
      <c r="D4" s="368"/>
      <c r="E4" s="368"/>
      <c r="F4" s="371" t="s">
        <v>244</v>
      </c>
      <c r="G4" s="373" t="s">
        <v>64</v>
      </c>
      <c r="H4" s="143" t="s">
        <v>146</v>
      </c>
      <c r="I4" s="371" t="s">
        <v>65</v>
      </c>
      <c r="J4" s="373" t="s">
        <v>251</v>
      </c>
      <c r="K4" s="374" t="s">
        <v>245</v>
      </c>
    </row>
    <row r="5" spans="1:11" ht="42" thickBot="1" x14ac:dyDescent="0.35">
      <c r="A5" s="78"/>
      <c r="B5" s="24" t="s">
        <v>247</v>
      </c>
      <c r="C5" s="25" t="s">
        <v>248</v>
      </c>
      <c r="D5" s="26" t="s">
        <v>249</v>
      </c>
      <c r="E5" s="26" t="s">
        <v>250</v>
      </c>
      <c r="F5" s="372"/>
      <c r="G5" s="372"/>
      <c r="H5" s="25" t="s">
        <v>246</v>
      </c>
      <c r="I5" s="372"/>
      <c r="J5" s="372"/>
      <c r="K5" s="375"/>
    </row>
    <row r="6" spans="1:11" ht="14.4" customHeight="1" thickBot="1" x14ac:dyDescent="0.35">
      <c r="A6" s="462" t="s">
        <v>268</v>
      </c>
      <c r="B6" s="444">
        <v>14766.0530869954</v>
      </c>
      <c r="C6" s="444">
        <v>17037.516469999999</v>
      </c>
      <c r="D6" s="445">
        <v>2271.46338300456</v>
      </c>
      <c r="E6" s="446">
        <v>1.1538300972919999</v>
      </c>
      <c r="F6" s="444">
        <v>16460.858835075898</v>
      </c>
      <c r="G6" s="445">
        <v>6858.6911812816497</v>
      </c>
      <c r="H6" s="447">
        <v>1432.4650300000001</v>
      </c>
      <c r="I6" s="444">
        <v>7267.2782999999999</v>
      </c>
      <c r="J6" s="445">
        <v>408.58711871835698</v>
      </c>
      <c r="K6" s="448">
        <v>0.44148840426899999</v>
      </c>
    </row>
    <row r="7" spans="1:11" ht="14.4" customHeight="1" thickBot="1" x14ac:dyDescent="0.35">
      <c r="A7" s="463" t="s">
        <v>269</v>
      </c>
      <c r="B7" s="444">
        <v>3191.4910755371602</v>
      </c>
      <c r="C7" s="444">
        <v>3054.9085599999999</v>
      </c>
      <c r="D7" s="445">
        <v>-136.582515537163</v>
      </c>
      <c r="E7" s="446">
        <v>0.95720416811300002</v>
      </c>
      <c r="F7" s="444">
        <v>3199.22334898497</v>
      </c>
      <c r="G7" s="445">
        <v>1333.00972874374</v>
      </c>
      <c r="H7" s="447">
        <v>255.66578999999999</v>
      </c>
      <c r="I7" s="444">
        <v>1344.1202599999999</v>
      </c>
      <c r="J7" s="445">
        <v>11.110531256263</v>
      </c>
      <c r="K7" s="448">
        <v>0.42013955056500002</v>
      </c>
    </row>
    <row r="8" spans="1:11" ht="14.4" customHeight="1" thickBot="1" x14ac:dyDescent="0.35">
      <c r="A8" s="464" t="s">
        <v>270</v>
      </c>
      <c r="B8" s="444">
        <v>2834.7700595153201</v>
      </c>
      <c r="C8" s="444">
        <v>2697.3885599999999</v>
      </c>
      <c r="D8" s="445">
        <v>-137.38149951531301</v>
      </c>
      <c r="E8" s="446">
        <v>0.95153698655200003</v>
      </c>
      <c r="F8" s="444">
        <v>2823.5287842064299</v>
      </c>
      <c r="G8" s="445">
        <v>1176.47032675268</v>
      </c>
      <c r="H8" s="447">
        <v>226.51678999999999</v>
      </c>
      <c r="I8" s="444">
        <v>1183.6502599999999</v>
      </c>
      <c r="J8" s="445">
        <v>7.1799332473220003</v>
      </c>
      <c r="K8" s="448">
        <v>0.41920956025599998</v>
      </c>
    </row>
    <row r="9" spans="1:11" ht="14.4" customHeight="1" thickBot="1" x14ac:dyDescent="0.35">
      <c r="A9" s="465" t="s">
        <v>271</v>
      </c>
      <c r="B9" s="449">
        <v>0</v>
      </c>
      <c r="C9" s="449">
        <v>1.6199999999999999E-3</v>
      </c>
      <c r="D9" s="450">
        <v>1.6199999999999999E-3</v>
      </c>
      <c r="E9" s="451" t="s">
        <v>266</v>
      </c>
      <c r="F9" s="449">
        <v>0</v>
      </c>
      <c r="G9" s="450">
        <v>0</v>
      </c>
      <c r="H9" s="452">
        <v>4.2000000000000002E-4</v>
      </c>
      <c r="I9" s="449">
        <v>6.2E-4</v>
      </c>
      <c r="J9" s="450">
        <v>6.2E-4</v>
      </c>
      <c r="K9" s="453" t="s">
        <v>266</v>
      </c>
    </row>
    <row r="10" spans="1:11" ht="14.4" customHeight="1" thickBot="1" x14ac:dyDescent="0.35">
      <c r="A10" s="466" t="s">
        <v>272</v>
      </c>
      <c r="B10" s="444">
        <v>0</v>
      </c>
      <c r="C10" s="444">
        <v>1.6199999999999999E-3</v>
      </c>
      <c r="D10" s="445">
        <v>1.6199999999999999E-3</v>
      </c>
      <c r="E10" s="454" t="s">
        <v>266</v>
      </c>
      <c r="F10" s="444">
        <v>0</v>
      </c>
      <c r="G10" s="445">
        <v>0</v>
      </c>
      <c r="H10" s="447">
        <v>4.2000000000000002E-4</v>
      </c>
      <c r="I10" s="444">
        <v>6.2E-4</v>
      </c>
      <c r="J10" s="445">
        <v>6.2E-4</v>
      </c>
      <c r="K10" s="455" t="s">
        <v>266</v>
      </c>
    </row>
    <row r="11" spans="1:11" ht="14.4" customHeight="1" thickBot="1" x14ac:dyDescent="0.35">
      <c r="A11" s="465" t="s">
        <v>273</v>
      </c>
      <c r="B11" s="449">
        <v>193.819930646096</v>
      </c>
      <c r="C11" s="449">
        <v>172.93362999999999</v>
      </c>
      <c r="D11" s="450">
        <v>-20.886300646096</v>
      </c>
      <c r="E11" s="456">
        <v>0.89223863316499996</v>
      </c>
      <c r="F11" s="449">
        <v>174.25117731701499</v>
      </c>
      <c r="G11" s="450">
        <v>72.604657215421994</v>
      </c>
      <c r="H11" s="452">
        <v>6.3485100000000001</v>
      </c>
      <c r="I11" s="449">
        <v>62.356879999999997</v>
      </c>
      <c r="J11" s="450">
        <v>-10.247777215421999</v>
      </c>
      <c r="K11" s="457">
        <v>0.357856290902</v>
      </c>
    </row>
    <row r="12" spans="1:11" ht="14.4" customHeight="1" thickBot="1" x14ac:dyDescent="0.35">
      <c r="A12" s="466" t="s">
        <v>274</v>
      </c>
      <c r="B12" s="444">
        <v>166.81992820855001</v>
      </c>
      <c r="C12" s="444">
        <v>148.4074</v>
      </c>
      <c r="D12" s="445">
        <v>-18.412528208548999</v>
      </c>
      <c r="E12" s="446">
        <v>0.88962632698400002</v>
      </c>
      <c r="F12" s="444">
        <v>149.25117731701499</v>
      </c>
      <c r="G12" s="445">
        <v>62.187990548755998</v>
      </c>
      <c r="H12" s="447">
        <v>4.5646599999999999</v>
      </c>
      <c r="I12" s="444">
        <v>52.730429999999998</v>
      </c>
      <c r="J12" s="445">
        <v>-9.4575605487559997</v>
      </c>
      <c r="K12" s="448">
        <v>0.35329992665900001</v>
      </c>
    </row>
    <row r="13" spans="1:11" ht="14.4" customHeight="1" thickBot="1" x14ac:dyDescent="0.35">
      <c r="A13" s="466" t="s">
        <v>275</v>
      </c>
      <c r="B13" s="444">
        <v>27.000002437546001</v>
      </c>
      <c r="C13" s="444">
        <v>24.526230000000002</v>
      </c>
      <c r="D13" s="445">
        <v>-2.4737724375460002</v>
      </c>
      <c r="E13" s="446">
        <v>0.90837880687999994</v>
      </c>
      <c r="F13" s="444">
        <v>25</v>
      </c>
      <c r="G13" s="445">
        <v>10.416666666666</v>
      </c>
      <c r="H13" s="447">
        <v>1.7838499999999999</v>
      </c>
      <c r="I13" s="444">
        <v>9.6264500000000002</v>
      </c>
      <c r="J13" s="445">
        <v>-0.79021666666599999</v>
      </c>
      <c r="K13" s="448">
        <v>0.38505800000000001</v>
      </c>
    </row>
    <row r="14" spans="1:11" ht="14.4" customHeight="1" thickBot="1" x14ac:dyDescent="0.35">
      <c r="A14" s="465" t="s">
        <v>276</v>
      </c>
      <c r="B14" s="449">
        <v>2429.84624260894</v>
      </c>
      <c r="C14" s="449">
        <v>2320.2651599999999</v>
      </c>
      <c r="D14" s="450">
        <v>-109.581082608933</v>
      </c>
      <c r="E14" s="456">
        <v>0.95490205071900003</v>
      </c>
      <c r="F14" s="449">
        <v>2435.6582697809499</v>
      </c>
      <c r="G14" s="450">
        <v>1014.85761240873</v>
      </c>
      <c r="H14" s="452">
        <v>203.36411000000001</v>
      </c>
      <c r="I14" s="449">
        <v>1007.15989</v>
      </c>
      <c r="J14" s="450">
        <v>-7.6977224087289997</v>
      </c>
      <c r="K14" s="457">
        <v>0.41350623874199999</v>
      </c>
    </row>
    <row r="15" spans="1:11" ht="14.4" customHeight="1" thickBot="1" x14ac:dyDescent="0.35">
      <c r="A15" s="466" t="s">
        <v>277</v>
      </c>
      <c r="B15" s="444">
        <v>70.000006319562999</v>
      </c>
      <c r="C15" s="444">
        <v>41.239699999999999</v>
      </c>
      <c r="D15" s="445">
        <v>-28.760306319563</v>
      </c>
      <c r="E15" s="446">
        <v>0.58913851824100005</v>
      </c>
      <c r="F15" s="444">
        <v>50</v>
      </c>
      <c r="G15" s="445">
        <v>20.833333333333002</v>
      </c>
      <c r="H15" s="447">
        <v>0</v>
      </c>
      <c r="I15" s="444">
        <v>15.692449999999999</v>
      </c>
      <c r="J15" s="445">
        <v>-5.140883333333</v>
      </c>
      <c r="K15" s="448">
        <v>0.31384899999999999</v>
      </c>
    </row>
    <row r="16" spans="1:11" ht="14.4" customHeight="1" thickBot="1" x14ac:dyDescent="0.35">
      <c r="A16" s="466" t="s">
        <v>278</v>
      </c>
      <c r="B16" s="444">
        <v>250.00002256987099</v>
      </c>
      <c r="C16" s="444">
        <v>86.360399999999998</v>
      </c>
      <c r="D16" s="445">
        <v>-163.63962256987099</v>
      </c>
      <c r="E16" s="446">
        <v>0.34544156881299998</v>
      </c>
      <c r="F16" s="444">
        <v>150</v>
      </c>
      <c r="G16" s="445">
        <v>62.5</v>
      </c>
      <c r="H16" s="447">
        <v>0</v>
      </c>
      <c r="I16" s="444">
        <v>0</v>
      </c>
      <c r="J16" s="445">
        <v>-62.5</v>
      </c>
      <c r="K16" s="448">
        <v>0</v>
      </c>
    </row>
    <row r="17" spans="1:11" ht="14.4" customHeight="1" thickBot="1" x14ac:dyDescent="0.35">
      <c r="A17" s="466" t="s">
        <v>279</v>
      </c>
      <c r="B17" s="444">
        <v>600.200034835731</v>
      </c>
      <c r="C17" s="444">
        <v>769.82865000000004</v>
      </c>
      <c r="D17" s="445">
        <v>169.62861516426901</v>
      </c>
      <c r="E17" s="446">
        <v>1.2826201354860001</v>
      </c>
      <c r="F17" s="444">
        <v>900.18373687234703</v>
      </c>
      <c r="G17" s="445">
        <v>375.07655703014399</v>
      </c>
      <c r="H17" s="447">
        <v>122.788</v>
      </c>
      <c r="I17" s="444">
        <v>576.49599999999998</v>
      </c>
      <c r="J17" s="445">
        <v>201.41944296985599</v>
      </c>
      <c r="K17" s="448">
        <v>0.64042036796000001</v>
      </c>
    </row>
    <row r="18" spans="1:11" ht="14.4" customHeight="1" thickBot="1" x14ac:dyDescent="0.35">
      <c r="A18" s="466" t="s">
        <v>280</v>
      </c>
      <c r="B18" s="444">
        <v>45.000004062575996</v>
      </c>
      <c r="C18" s="444">
        <v>15.352270000000001</v>
      </c>
      <c r="D18" s="445">
        <v>-29.647734062575999</v>
      </c>
      <c r="E18" s="446">
        <v>0.341161524755</v>
      </c>
      <c r="F18" s="444">
        <v>20</v>
      </c>
      <c r="G18" s="445">
        <v>8.333333333333</v>
      </c>
      <c r="H18" s="447">
        <v>0</v>
      </c>
      <c r="I18" s="444">
        <v>0</v>
      </c>
      <c r="J18" s="445">
        <v>-8.333333333333</v>
      </c>
      <c r="K18" s="448">
        <v>0</v>
      </c>
    </row>
    <row r="19" spans="1:11" ht="14.4" customHeight="1" thickBot="1" x14ac:dyDescent="0.35">
      <c r="A19" s="466" t="s">
        <v>281</v>
      </c>
      <c r="B19" s="444">
        <v>439.47313739434901</v>
      </c>
      <c r="C19" s="444">
        <v>217.50375</v>
      </c>
      <c r="D19" s="445">
        <v>-221.96938739434799</v>
      </c>
      <c r="E19" s="446">
        <v>0.49491932837899999</v>
      </c>
      <c r="F19" s="444">
        <v>300.53352512117601</v>
      </c>
      <c r="G19" s="445">
        <v>125.22230213382301</v>
      </c>
      <c r="H19" s="447">
        <v>34.585380000000001</v>
      </c>
      <c r="I19" s="444">
        <v>120.45332000000001</v>
      </c>
      <c r="J19" s="445">
        <v>-4.7689821338230001</v>
      </c>
      <c r="K19" s="448">
        <v>0.40079828016300001</v>
      </c>
    </row>
    <row r="20" spans="1:11" ht="14.4" customHeight="1" thickBot="1" x14ac:dyDescent="0.35">
      <c r="A20" s="466" t="s">
        <v>282</v>
      </c>
      <c r="B20" s="444">
        <v>294.25454595182401</v>
      </c>
      <c r="C20" s="444">
        <v>329.49468999999999</v>
      </c>
      <c r="D20" s="445">
        <v>35.240144048175999</v>
      </c>
      <c r="E20" s="446">
        <v>1.1197607463770001</v>
      </c>
      <c r="F20" s="444">
        <v>299.86046454809502</v>
      </c>
      <c r="G20" s="445">
        <v>124.941860228373</v>
      </c>
      <c r="H20" s="447">
        <v>24.48902</v>
      </c>
      <c r="I20" s="444">
        <v>70.025859999999994</v>
      </c>
      <c r="J20" s="445">
        <v>-54.916000228371999</v>
      </c>
      <c r="K20" s="448">
        <v>0.23352815152</v>
      </c>
    </row>
    <row r="21" spans="1:11" ht="14.4" customHeight="1" thickBot="1" x14ac:dyDescent="0.35">
      <c r="A21" s="466" t="s">
        <v>283</v>
      </c>
      <c r="B21" s="444">
        <v>2.0000001805580001</v>
      </c>
      <c r="C21" s="444">
        <v>8.1699999999999995E-2</v>
      </c>
      <c r="D21" s="445">
        <v>-1.918300180558</v>
      </c>
      <c r="E21" s="446">
        <v>4.0849996312000002E-2</v>
      </c>
      <c r="F21" s="444">
        <v>8.0543239333999997E-2</v>
      </c>
      <c r="G21" s="445">
        <v>3.3559683054999997E-2</v>
      </c>
      <c r="H21" s="447">
        <v>0</v>
      </c>
      <c r="I21" s="444">
        <v>0</v>
      </c>
      <c r="J21" s="445">
        <v>-3.3559683054999997E-2</v>
      </c>
      <c r="K21" s="448">
        <v>0</v>
      </c>
    </row>
    <row r="22" spans="1:11" ht="14.4" customHeight="1" thickBot="1" x14ac:dyDescent="0.35">
      <c r="A22" s="466" t="s">
        <v>284</v>
      </c>
      <c r="B22" s="444">
        <v>558.79403622854102</v>
      </c>
      <c r="C22" s="444">
        <v>530.67394000000002</v>
      </c>
      <c r="D22" s="445">
        <v>-28.12009622854</v>
      </c>
      <c r="E22" s="446">
        <v>0.94967717189900003</v>
      </c>
      <c r="F22" s="444">
        <v>550</v>
      </c>
      <c r="G22" s="445">
        <v>229.166666666667</v>
      </c>
      <c r="H22" s="447">
        <v>31.925429999999999</v>
      </c>
      <c r="I22" s="444">
        <v>155.65549999999999</v>
      </c>
      <c r="J22" s="445">
        <v>-73.511166666666</v>
      </c>
      <c r="K22" s="448">
        <v>0.28300999999999998</v>
      </c>
    </row>
    <row r="23" spans="1:11" ht="14.4" customHeight="1" thickBot="1" x14ac:dyDescent="0.35">
      <c r="A23" s="466" t="s">
        <v>285</v>
      </c>
      <c r="B23" s="444">
        <v>10.000000902794</v>
      </c>
      <c r="C23" s="444">
        <v>1.5505599999999999</v>
      </c>
      <c r="D23" s="445">
        <v>-8.4494409027940005</v>
      </c>
      <c r="E23" s="446">
        <v>0.15505598600100001</v>
      </c>
      <c r="F23" s="444">
        <v>5</v>
      </c>
      <c r="G23" s="445">
        <v>2.083333333333</v>
      </c>
      <c r="H23" s="447">
        <v>0</v>
      </c>
      <c r="I23" s="444">
        <v>0.56899999999999995</v>
      </c>
      <c r="J23" s="445">
        <v>-1.514333333333</v>
      </c>
      <c r="K23" s="448">
        <v>0.1138</v>
      </c>
    </row>
    <row r="24" spans="1:11" ht="14.4" customHeight="1" thickBot="1" x14ac:dyDescent="0.35">
      <c r="A24" s="466" t="s">
        <v>286</v>
      </c>
      <c r="B24" s="444">
        <v>60.000005416769</v>
      </c>
      <c r="C24" s="444">
        <v>37.524000000000001</v>
      </c>
      <c r="D24" s="445">
        <v>-22.476005416768999</v>
      </c>
      <c r="E24" s="446">
        <v>0.62539994353899997</v>
      </c>
      <c r="F24" s="444">
        <v>60</v>
      </c>
      <c r="G24" s="445">
        <v>25</v>
      </c>
      <c r="H24" s="447">
        <v>1.8481000000000001</v>
      </c>
      <c r="I24" s="444">
        <v>15.54316</v>
      </c>
      <c r="J24" s="445">
        <v>-9.4568399999989996</v>
      </c>
      <c r="K24" s="448">
        <v>0.25905266666600002</v>
      </c>
    </row>
    <row r="25" spans="1:11" ht="14.4" customHeight="1" thickBot="1" x14ac:dyDescent="0.35">
      <c r="A25" s="466" t="s">
        <v>287</v>
      </c>
      <c r="B25" s="444">
        <v>0</v>
      </c>
      <c r="C25" s="444">
        <v>0</v>
      </c>
      <c r="D25" s="445">
        <v>0</v>
      </c>
      <c r="E25" s="446">
        <v>1</v>
      </c>
      <c r="F25" s="444">
        <v>0</v>
      </c>
      <c r="G25" s="445">
        <v>0</v>
      </c>
      <c r="H25" s="447">
        <v>0</v>
      </c>
      <c r="I25" s="444">
        <v>0.91830000000000001</v>
      </c>
      <c r="J25" s="445">
        <v>0.91830000000000001</v>
      </c>
      <c r="K25" s="455" t="s">
        <v>288</v>
      </c>
    </row>
    <row r="26" spans="1:11" ht="14.4" customHeight="1" thickBot="1" x14ac:dyDescent="0.35">
      <c r="A26" s="466" t="s">
        <v>289</v>
      </c>
      <c r="B26" s="444">
        <v>100.12444874635599</v>
      </c>
      <c r="C26" s="444">
        <v>290.65550000000098</v>
      </c>
      <c r="D26" s="445">
        <v>190.53105125364499</v>
      </c>
      <c r="E26" s="446">
        <v>2.902942324669</v>
      </c>
      <c r="F26" s="444">
        <v>100</v>
      </c>
      <c r="G26" s="445">
        <v>41.666666666666003</v>
      </c>
      <c r="H26" s="447">
        <v>-12.27182</v>
      </c>
      <c r="I26" s="444">
        <v>51.8063</v>
      </c>
      <c r="J26" s="445">
        <v>10.139633333333</v>
      </c>
      <c r="K26" s="448">
        <v>0.51806300000000005</v>
      </c>
    </row>
    <row r="27" spans="1:11" ht="14.4" customHeight="1" thickBot="1" x14ac:dyDescent="0.35">
      <c r="A27" s="465" t="s">
        <v>290</v>
      </c>
      <c r="B27" s="449">
        <v>75.773899167831004</v>
      </c>
      <c r="C27" s="449">
        <v>71.395830000000004</v>
      </c>
      <c r="D27" s="450">
        <v>-4.3780691678299997</v>
      </c>
      <c r="E27" s="456">
        <v>0.94222193636700002</v>
      </c>
      <c r="F27" s="449">
        <v>77.927605006484001</v>
      </c>
      <c r="G27" s="450">
        <v>32.469835419368003</v>
      </c>
      <c r="H27" s="452">
        <v>4.4392300000000002</v>
      </c>
      <c r="I27" s="449">
        <v>27.374120000000001</v>
      </c>
      <c r="J27" s="450">
        <v>-5.0957154193680001</v>
      </c>
      <c r="K27" s="457">
        <v>0.35127629031699997</v>
      </c>
    </row>
    <row r="28" spans="1:11" ht="14.4" customHeight="1" thickBot="1" x14ac:dyDescent="0.35">
      <c r="A28" s="466" t="s">
        <v>291</v>
      </c>
      <c r="B28" s="444">
        <v>0.66378390750100003</v>
      </c>
      <c r="C28" s="444">
        <v>-7.9739000000000004</v>
      </c>
      <c r="D28" s="445">
        <v>-8.6376839075009997</v>
      </c>
      <c r="E28" s="446">
        <v>-12.012794992303</v>
      </c>
      <c r="F28" s="444">
        <v>0</v>
      </c>
      <c r="G28" s="445">
        <v>0</v>
      </c>
      <c r="H28" s="447">
        <v>0</v>
      </c>
      <c r="I28" s="444">
        <v>0.98009999999999997</v>
      </c>
      <c r="J28" s="445">
        <v>0.98009999999999997</v>
      </c>
      <c r="K28" s="455" t="s">
        <v>266</v>
      </c>
    </row>
    <row r="29" spans="1:11" ht="14.4" customHeight="1" thickBot="1" x14ac:dyDescent="0.35">
      <c r="A29" s="466" t="s">
        <v>292</v>
      </c>
      <c r="B29" s="444">
        <v>4.0306659240220002</v>
      </c>
      <c r="C29" s="444">
        <v>2.53505</v>
      </c>
      <c r="D29" s="445">
        <v>-1.4956159240219999</v>
      </c>
      <c r="E29" s="446">
        <v>0.62894073778000004</v>
      </c>
      <c r="F29" s="444">
        <v>6</v>
      </c>
      <c r="G29" s="445">
        <v>2.5</v>
      </c>
      <c r="H29" s="447">
        <v>0.25596000000000002</v>
      </c>
      <c r="I29" s="444">
        <v>2.8886699999999998</v>
      </c>
      <c r="J29" s="445">
        <v>0.38867000000000002</v>
      </c>
      <c r="K29" s="448">
        <v>0.48144500000000001</v>
      </c>
    </row>
    <row r="30" spans="1:11" ht="14.4" customHeight="1" thickBot="1" x14ac:dyDescent="0.35">
      <c r="A30" s="466" t="s">
        <v>293</v>
      </c>
      <c r="B30" s="444">
        <v>28.54797128293</v>
      </c>
      <c r="C30" s="444">
        <v>22.896830000000001</v>
      </c>
      <c r="D30" s="445">
        <v>-5.6511412829300003</v>
      </c>
      <c r="E30" s="446">
        <v>0.80204753511399995</v>
      </c>
      <c r="F30" s="444">
        <v>22.260726759490002</v>
      </c>
      <c r="G30" s="445">
        <v>9.2753028164539995</v>
      </c>
      <c r="H30" s="447">
        <v>0.55079</v>
      </c>
      <c r="I30" s="444">
        <v>8.6871399999999994</v>
      </c>
      <c r="J30" s="445">
        <v>-0.58816281645400004</v>
      </c>
      <c r="K30" s="448">
        <v>0.39024512064900002</v>
      </c>
    </row>
    <row r="31" spans="1:11" ht="14.4" customHeight="1" thickBot="1" x14ac:dyDescent="0.35">
      <c r="A31" s="466" t="s">
        <v>294</v>
      </c>
      <c r="B31" s="444">
        <v>13.605097813574</v>
      </c>
      <c r="C31" s="444">
        <v>13.168530000000001</v>
      </c>
      <c r="D31" s="445">
        <v>-0.43656781357399999</v>
      </c>
      <c r="E31" s="446">
        <v>0.96791145351800001</v>
      </c>
      <c r="F31" s="444">
        <v>14.584531894743</v>
      </c>
      <c r="G31" s="445">
        <v>6.0768882894759999</v>
      </c>
      <c r="H31" s="447">
        <v>1.8714900000000001</v>
      </c>
      <c r="I31" s="444">
        <v>4.7979700000000003</v>
      </c>
      <c r="J31" s="445">
        <v>-1.2789182894760001</v>
      </c>
      <c r="K31" s="448">
        <v>0.32897661951899998</v>
      </c>
    </row>
    <row r="32" spans="1:11" ht="14.4" customHeight="1" thickBot="1" x14ac:dyDescent="0.35">
      <c r="A32" s="466" t="s">
        <v>295</v>
      </c>
      <c r="B32" s="444">
        <v>1.451870416997</v>
      </c>
      <c r="C32" s="444">
        <v>0.43447000000000002</v>
      </c>
      <c r="D32" s="445">
        <v>-1.0174004169969999</v>
      </c>
      <c r="E32" s="446">
        <v>0.299248469362</v>
      </c>
      <c r="F32" s="444">
        <v>0.46949893019200001</v>
      </c>
      <c r="G32" s="445">
        <v>0.195624554246</v>
      </c>
      <c r="H32" s="447">
        <v>0</v>
      </c>
      <c r="I32" s="444">
        <v>0.34599999999999997</v>
      </c>
      <c r="J32" s="445">
        <v>0.15037544575299999</v>
      </c>
      <c r="K32" s="448">
        <v>0.736955885837</v>
      </c>
    </row>
    <row r="33" spans="1:11" ht="14.4" customHeight="1" thickBot="1" x14ac:dyDescent="0.35">
      <c r="A33" s="466" t="s">
        <v>296</v>
      </c>
      <c r="B33" s="444">
        <v>0</v>
      </c>
      <c r="C33" s="444">
        <v>4.598E-2</v>
      </c>
      <c r="D33" s="445">
        <v>4.598E-2</v>
      </c>
      <c r="E33" s="454" t="s">
        <v>288</v>
      </c>
      <c r="F33" s="444">
        <v>0</v>
      </c>
      <c r="G33" s="445">
        <v>0</v>
      </c>
      <c r="H33" s="447">
        <v>0</v>
      </c>
      <c r="I33" s="444">
        <v>0.48823</v>
      </c>
      <c r="J33" s="445">
        <v>0.48823</v>
      </c>
      <c r="K33" s="455" t="s">
        <v>288</v>
      </c>
    </row>
    <row r="34" spans="1:11" ht="14.4" customHeight="1" thickBot="1" x14ac:dyDescent="0.35">
      <c r="A34" s="466" t="s">
        <v>297</v>
      </c>
      <c r="B34" s="444">
        <v>4.5920446776270003</v>
      </c>
      <c r="C34" s="444">
        <v>1.5972200000000001</v>
      </c>
      <c r="D34" s="445">
        <v>-2.9948246776270002</v>
      </c>
      <c r="E34" s="446">
        <v>0.34782327092300003</v>
      </c>
      <c r="F34" s="444">
        <v>2</v>
      </c>
      <c r="G34" s="445">
        <v>0.83333333333299997</v>
      </c>
      <c r="H34" s="447">
        <v>0.29948000000000002</v>
      </c>
      <c r="I34" s="444">
        <v>0.29948000000000002</v>
      </c>
      <c r="J34" s="445">
        <v>-0.533853333333</v>
      </c>
      <c r="K34" s="448">
        <v>0.14974000000000001</v>
      </c>
    </row>
    <row r="35" spans="1:11" ht="14.4" customHeight="1" thickBot="1" x14ac:dyDescent="0.35">
      <c r="A35" s="466" t="s">
        <v>298</v>
      </c>
      <c r="B35" s="444">
        <v>0.46616036539700001</v>
      </c>
      <c r="C35" s="444">
        <v>0</v>
      </c>
      <c r="D35" s="445">
        <v>-0.46616036539700001</v>
      </c>
      <c r="E35" s="446">
        <v>0</v>
      </c>
      <c r="F35" s="444">
        <v>0</v>
      </c>
      <c r="G35" s="445">
        <v>0</v>
      </c>
      <c r="H35" s="447">
        <v>0</v>
      </c>
      <c r="I35" s="444">
        <v>0</v>
      </c>
      <c r="J35" s="445">
        <v>0</v>
      </c>
      <c r="K35" s="448">
        <v>0</v>
      </c>
    </row>
    <row r="36" spans="1:11" ht="14.4" customHeight="1" thickBot="1" x14ac:dyDescent="0.35">
      <c r="A36" s="466" t="s">
        <v>299</v>
      </c>
      <c r="B36" s="444">
        <v>10.75803698617</v>
      </c>
      <c r="C36" s="444">
        <v>12.893940000000001</v>
      </c>
      <c r="D36" s="445">
        <v>2.1359030138290001</v>
      </c>
      <c r="E36" s="446">
        <v>1.1985402184959999</v>
      </c>
      <c r="F36" s="444">
        <v>20.612847422058</v>
      </c>
      <c r="G36" s="445">
        <v>8.5886864258570004</v>
      </c>
      <c r="H36" s="447">
        <v>0.38235999999999998</v>
      </c>
      <c r="I36" s="444">
        <v>4.3921999999999999</v>
      </c>
      <c r="J36" s="445">
        <v>-4.1964864258569996</v>
      </c>
      <c r="K36" s="448">
        <v>0.213080702052</v>
      </c>
    </row>
    <row r="37" spans="1:11" ht="14.4" customHeight="1" thickBot="1" x14ac:dyDescent="0.35">
      <c r="A37" s="466" t="s">
        <v>300</v>
      </c>
      <c r="B37" s="444">
        <v>0</v>
      </c>
      <c r="C37" s="444">
        <v>10.42052</v>
      </c>
      <c r="D37" s="445">
        <v>10.42052</v>
      </c>
      <c r="E37" s="454" t="s">
        <v>288</v>
      </c>
      <c r="F37" s="444">
        <v>0</v>
      </c>
      <c r="G37" s="445">
        <v>0</v>
      </c>
      <c r="H37" s="447">
        <v>0</v>
      </c>
      <c r="I37" s="444">
        <v>0</v>
      </c>
      <c r="J37" s="445">
        <v>0</v>
      </c>
      <c r="K37" s="455" t="s">
        <v>266</v>
      </c>
    </row>
    <row r="38" spans="1:11" ht="14.4" customHeight="1" thickBot="1" x14ac:dyDescent="0.35">
      <c r="A38" s="466" t="s">
        <v>301</v>
      </c>
      <c r="B38" s="444">
        <v>0</v>
      </c>
      <c r="C38" s="444">
        <v>1.1979</v>
      </c>
      <c r="D38" s="445">
        <v>1.1979</v>
      </c>
      <c r="E38" s="454" t="s">
        <v>288</v>
      </c>
      <c r="F38" s="444">
        <v>0</v>
      </c>
      <c r="G38" s="445">
        <v>0</v>
      </c>
      <c r="H38" s="447">
        <v>0</v>
      </c>
      <c r="I38" s="444">
        <v>0</v>
      </c>
      <c r="J38" s="445">
        <v>0</v>
      </c>
      <c r="K38" s="455" t="s">
        <v>266</v>
      </c>
    </row>
    <row r="39" spans="1:11" ht="14.4" customHeight="1" thickBot="1" x14ac:dyDescent="0.35">
      <c r="A39" s="466" t="s">
        <v>302</v>
      </c>
      <c r="B39" s="444">
        <v>0</v>
      </c>
      <c r="C39" s="444">
        <v>2.99</v>
      </c>
      <c r="D39" s="445">
        <v>2.99</v>
      </c>
      <c r="E39" s="454" t="s">
        <v>288</v>
      </c>
      <c r="F39" s="444">
        <v>0</v>
      </c>
      <c r="G39" s="445">
        <v>0</v>
      </c>
      <c r="H39" s="447">
        <v>0</v>
      </c>
      <c r="I39" s="444">
        <v>0</v>
      </c>
      <c r="J39" s="445">
        <v>0</v>
      </c>
      <c r="K39" s="455" t="s">
        <v>266</v>
      </c>
    </row>
    <row r="40" spans="1:11" ht="14.4" customHeight="1" thickBot="1" x14ac:dyDescent="0.35">
      <c r="A40" s="466" t="s">
        <v>303</v>
      </c>
      <c r="B40" s="444">
        <v>11.658267793609999</v>
      </c>
      <c r="C40" s="444">
        <v>11.18929</v>
      </c>
      <c r="D40" s="445">
        <v>-0.46897779361000003</v>
      </c>
      <c r="E40" s="446">
        <v>0.95977294381</v>
      </c>
      <c r="F40" s="444">
        <v>12</v>
      </c>
      <c r="G40" s="445">
        <v>5</v>
      </c>
      <c r="H40" s="447">
        <v>1.0791500000000001</v>
      </c>
      <c r="I40" s="444">
        <v>4.4943299999999997</v>
      </c>
      <c r="J40" s="445">
        <v>-0.50566999999899997</v>
      </c>
      <c r="K40" s="448">
        <v>0.37452750000000001</v>
      </c>
    </row>
    <row r="41" spans="1:11" ht="14.4" customHeight="1" thickBot="1" x14ac:dyDescent="0.35">
      <c r="A41" s="465" t="s">
        <v>304</v>
      </c>
      <c r="B41" s="449">
        <v>13.169595312854</v>
      </c>
      <c r="C41" s="449">
        <v>7.7454799999999997</v>
      </c>
      <c r="D41" s="450">
        <v>-5.4241153128540001</v>
      </c>
      <c r="E41" s="456">
        <v>0.58813348595699999</v>
      </c>
      <c r="F41" s="449">
        <v>7.6893166261139996</v>
      </c>
      <c r="G41" s="450">
        <v>3.2038819275470001</v>
      </c>
      <c r="H41" s="452">
        <v>1.17</v>
      </c>
      <c r="I41" s="449">
        <v>38.331380000000003</v>
      </c>
      <c r="J41" s="450">
        <v>35.127498072451999</v>
      </c>
      <c r="K41" s="457">
        <v>4.985017767355</v>
      </c>
    </row>
    <row r="42" spans="1:11" ht="14.4" customHeight="1" thickBot="1" x14ac:dyDescent="0.35">
      <c r="A42" s="466" t="s">
        <v>305</v>
      </c>
      <c r="B42" s="444">
        <v>0</v>
      </c>
      <c r="C42" s="444">
        <v>0.19900000000000001</v>
      </c>
      <c r="D42" s="445">
        <v>0.19900000000000001</v>
      </c>
      <c r="E42" s="454" t="s">
        <v>288</v>
      </c>
      <c r="F42" s="444">
        <v>0</v>
      </c>
      <c r="G42" s="445">
        <v>0</v>
      </c>
      <c r="H42" s="447">
        <v>1.17</v>
      </c>
      <c r="I42" s="444">
        <v>1.17</v>
      </c>
      <c r="J42" s="445">
        <v>1.17</v>
      </c>
      <c r="K42" s="455" t="s">
        <v>266</v>
      </c>
    </row>
    <row r="43" spans="1:11" ht="14.4" customHeight="1" thickBot="1" x14ac:dyDescent="0.35">
      <c r="A43" s="466" t="s">
        <v>306</v>
      </c>
      <c r="B43" s="444">
        <v>0</v>
      </c>
      <c r="C43" s="444">
        <v>3.4319999999999999</v>
      </c>
      <c r="D43" s="445">
        <v>3.4319999999999999</v>
      </c>
      <c r="E43" s="454" t="s">
        <v>288</v>
      </c>
      <c r="F43" s="444">
        <v>4.4751180308030003</v>
      </c>
      <c r="G43" s="445">
        <v>1.864632512834</v>
      </c>
      <c r="H43" s="447">
        <v>0</v>
      </c>
      <c r="I43" s="444">
        <v>0</v>
      </c>
      <c r="J43" s="445">
        <v>-1.864632512834</v>
      </c>
      <c r="K43" s="448">
        <v>0</v>
      </c>
    </row>
    <row r="44" spans="1:11" ht="14.4" customHeight="1" thickBot="1" x14ac:dyDescent="0.35">
      <c r="A44" s="466" t="s">
        <v>307</v>
      </c>
      <c r="B44" s="444">
        <v>12.518502234758</v>
      </c>
      <c r="C44" s="444">
        <v>1.954</v>
      </c>
      <c r="D44" s="445">
        <v>-10.564502234758001</v>
      </c>
      <c r="E44" s="446">
        <v>0.15608896043199999</v>
      </c>
      <c r="F44" s="444">
        <v>2.0912854156749998</v>
      </c>
      <c r="G44" s="445">
        <v>0.87136892319699999</v>
      </c>
      <c r="H44" s="447">
        <v>0</v>
      </c>
      <c r="I44" s="444">
        <v>35.678379999999997</v>
      </c>
      <c r="J44" s="445">
        <v>34.807011076801999</v>
      </c>
      <c r="K44" s="448">
        <v>17.060502470191</v>
      </c>
    </row>
    <row r="45" spans="1:11" ht="14.4" customHeight="1" thickBot="1" x14ac:dyDescent="0.35">
      <c r="A45" s="466" t="s">
        <v>308</v>
      </c>
      <c r="B45" s="444">
        <v>0</v>
      </c>
      <c r="C45" s="444">
        <v>1.0213000000000001</v>
      </c>
      <c r="D45" s="445">
        <v>1.0213000000000001</v>
      </c>
      <c r="E45" s="454" t="s">
        <v>288</v>
      </c>
      <c r="F45" s="444">
        <v>0</v>
      </c>
      <c r="G45" s="445">
        <v>0</v>
      </c>
      <c r="H45" s="447">
        <v>0</v>
      </c>
      <c r="I45" s="444">
        <v>0</v>
      </c>
      <c r="J45" s="445">
        <v>0</v>
      </c>
      <c r="K45" s="455" t="s">
        <v>266</v>
      </c>
    </row>
    <row r="46" spans="1:11" ht="14.4" customHeight="1" thickBot="1" x14ac:dyDescent="0.35">
      <c r="A46" s="466" t="s">
        <v>309</v>
      </c>
      <c r="B46" s="444">
        <v>0.65109307809600003</v>
      </c>
      <c r="C46" s="444">
        <v>1.1391800000000001</v>
      </c>
      <c r="D46" s="445">
        <v>0.48808692190300002</v>
      </c>
      <c r="E46" s="446">
        <v>1.7496423143219999</v>
      </c>
      <c r="F46" s="444">
        <v>1.122913179635</v>
      </c>
      <c r="G46" s="445">
        <v>0.46788049151400002</v>
      </c>
      <c r="H46" s="447">
        <v>0</v>
      </c>
      <c r="I46" s="444">
        <v>1.4830000000000001</v>
      </c>
      <c r="J46" s="445">
        <v>1.015119508485</v>
      </c>
      <c r="K46" s="448">
        <v>1.320672004652</v>
      </c>
    </row>
    <row r="47" spans="1:11" ht="14.4" customHeight="1" thickBot="1" x14ac:dyDescent="0.35">
      <c r="A47" s="465" t="s">
        <v>310</v>
      </c>
      <c r="B47" s="449">
        <v>122.160391779599</v>
      </c>
      <c r="C47" s="449">
        <v>122.24694</v>
      </c>
      <c r="D47" s="450">
        <v>8.6548220401000006E-2</v>
      </c>
      <c r="E47" s="456">
        <v>1.000708480213</v>
      </c>
      <c r="F47" s="449">
        <v>128.002415475861</v>
      </c>
      <c r="G47" s="450">
        <v>53.334339781608001</v>
      </c>
      <c r="H47" s="452">
        <v>11.194520000000001</v>
      </c>
      <c r="I47" s="449">
        <v>48.427370000000003</v>
      </c>
      <c r="J47" s="450">
        <v>-4.9069697816079998</v>
      </c>
      <c r="K47" s="457">
        <v>0.37833168866299999</v>
      </c>
    </row>
    <row r="48" spans="1:11" ht="14.4" customHeight="1" thickBot="1" x14ac:dyDescent="0.35">
      <c r="A48" s="466" t="s">
        <v>311</v>
      </c>
      <c r="B48" s="444">
        <v>0</v>
      </c>
      <c r="C48" s="444">
        <v>0</v>
      </c>
      <c r="D48" s="445">
        <v>0</v>
      </c>
      <c r="E48" s="446">
        <v>1</v>
      </c>
      <c r="F48" s="444">
        <v>1</v>
      </c>
      <c r="G48" s="445">
        <v>0.416666666666</v>
      </c>
      <c r="H48" s="447">
        <v>0</v>
      </c>
      <c r="I48" s="444">
        <v>0</v>
      </c>
      <c r="J48" s="445">
        <v>-0.416666666666</v>
      </c>
      <c r="K48" s="448">
        <v>0</v>
      </c>
    </row>
    <row r="49" spans="1:11" ht="14.4" customHeight="1" thickBot="1" x14ac:dyDescent="0.35">
      <c r="A49" s="466" t="s">
        <v>312</v>
      </c>
      <c r="B49" s="444">
        <v>0</v>
      </c>
      <c r="C49" s="444">
        <v>9.5047300000000003</v>
      </c>
      <c r="D49" s="445">
        <v>9.5047300000000003</v>
      </c>
      <c r="E49" s="454" t="s">
        <v>266</v>
      </c>
      <c r="F49" s="444">
        <v>10</v>
      </c>
      <c r="G49" s="445">
        <v>4.1666666666659999</v>
      </c>
      <c r="H49" s="447">
        <v>0</v>
      </c>
      <c r="I49" s="444">
        <v>1.46773</v>
      </c>
      <c r="J49" s="445">
        <v>-2.698936666666</v>
      </c>
      <c r="K49" s="448">
        <v>0.14677299999999999</v>
      </c>
    </row>
    <row r="50" spans="1:11" ht="14.4" customHeight="1" thickBot="1" x14ac:dyDescent="0.35">
      <c r="A50" s="466" t="s">
        <v>313</v>
      </c>
      <c r="B50" s="444">
        <v>25.160383022487999</v>
      </c>
      <c r="C50" s="444">
        <v>19.060269999999999</v>
      </c>
      <c r="D50" s="445">
        <v>-6.1001130224880002</v>
      </c>
      <c r="E50" s="446">
        <v>0.75755086808299998</v>
      </c>
      <c r="F50" s="444">
        <v>20</v>
      </c>
      <c r="G50" s="445">
        <v>8.333333333333</v>
      </c>
      <c r="H50" s="447">
        <v>2.15476</v>
      </c>
      <c r="I50" s="444">
        <v>8.6484000000000005</v>
      </c>
      <c r="J50" s="445">
        <v>0.31506666666599997</v>
      </c>
      <c r="K50" s="448">
        <v>0.43242000000000003</v>
      </c>
    </row>
    <row r="51" spans="1:11" ht="14.4" customHeight="1" thickBot="1" x14ac:dyDescent="0.35">
      <c r="A51" s="466" t="s">
        <v>314</v>
      </c>
      <c r="B51" s="444">
        <v>75.000006770960994</v>
      </c>
      <c r="C51" s="444">
        <v>74.437389999999994</v>
      </c>
      <c r="D51" s="445">
        <v>-0.56261677096100005</v>
      </c>
      <c r="E51" s="446">
        <v>0.99249844373100005</v>
      </c>
      <c r="F51" s="444">
        <v>75.143561304626999</v>
      </c>
      <c r="G51" s="445">
        <v>31.309817210260999</v>
      </c>
      <c r="H51" s="447">
        <v>7.7026300000000001</v>
      </c>
      <c r="I51" s="444">
        <v>29.566040000000001</v>
      </c>
      <c r="J51" s="445">
        <v>-1.7437772102610001</v>
      </c>
      <c r="K51" s="448">
        <v>0.39346072353599998</v>
      </c>
    </row>
    <row r="52" spans="1:11" ht="14.4" customHeight="1" thickBot="1" x14ac:dyDescent="0.35">
      <c r="A52" s="466" t="s">
        <v>315</v>
      </c>
      <c r="B52" s="444">
        <v>22.000001986148</v>
      </c>
      <c r="C52" s="444">
        <v>19.24455</v>
      </c>
      <c r="D52" s="445">
        <v>-2.755451986148</v>
      </c>
      <c r="E52" s="446">
        <v>0.87475219375500002</v>
      </c>
      <c r="F52" s="444">
        <v>21.858854171234</v>
      </c>
      <c r="G52" s="445">
        <v>9.1078559046799992</v>
      </c>
      <c r="H52" s="447">
        <v>1.3371299999999999</v>
      </c>
      <c r="I52" s="444">
        <v>8.7452000000000005</v>
      </c>
      <c r="J52" s="445">
        <v>-0.36265590467999997</v>
      </c>
      <c r="K52" s="448">
        <v>0.40007586543599999</v>
      </c>
    </row>
    <row r="53" spans="1:11" ht="14.4" customHeight="1" thickBot="1" x14ac:dyDescent="0.35">
      <c r="A53" s="465" t="s">
        <v>316</v>
      </c>
      <c r="B53" s="449">
        <v>0</v>
      </c>
      <c r="C53" s="449">
        <v>2.7999000000000001</v>
      </c>
      <c r="D53" s="450">
        <v>2.7999000000000001</v>
      </c>
      <c r="E53" s="451" t="s">
        <v>288</v>
      </c>
      <c r="F53" s="449">
        <v>0</v>
      </c>
      <c r="G53" s="450">
        <v>0</v>
      </c>
      <c r="H53" s="452">
        <v>0</v>
      </c>
      <c r="I53" s="449">
        <v>0</v>
      </c>
      <c r="J53" s="450">
        <v>0</v>
      </c>
      <c r="K53" s="453" t="s">
        <v>266</v>
      </c>
    </row>
    <row r="54" spans="1:11" ht="14.4" customHeight="1" thickBot="1" x14ac:dyDescent="0.35">
      <c r="A54" s="466" t="s">
        <v>317</v>
      </c>
      <c r="B54" s="444">
        <v>0</v>
      </c>
      <c r="C54" s="444">
        <v>2.7999000000000001</v>
      </c>
      <c r="D54" s="445">
        <v>2.7999000000000001</v>
      </c>
      <c r="E54" s="454" t="s">
        <v>288</v>
      </c>
      <c r="F54" s="444">
        <v>0</v>
      </c>
      <c r="G54" s="445">
        <v>0</v>
      </c>
      <c r="H54" s="447">
        <v>0</v>
      </c>
      <c r="I54" s="444">
        <v>0</v>
      </c>
      <c r="J54" s="445">
        <v>0</v>
      </c>
      <c r="K54" s="455" t="s">
        <v>266</v>
      </c>
    </row>
    <row r="55" spans="1:11" ht="14.4" customHeight="1" thickBot="1" x14ac:dyDescent="0.35">
      <c r="A55" s="464" t="s">
        <v>42</v>
      </c>
      <c r="B55" s="444">
        <v>356.72101602184898</v>
      </c>
      <c r="C55" s="444">
        <v>357.52</v>
      </c>
      <c r="D55" s="445">
        <v>0.79898397815</v>
      </c>
      <c r="E55" s="446">
        <v>1.00223980069</v>
      </c>
      <c r="F55" s="444">
        <v>375.69456477854197</v>
      </c>
      <c r="G55" s="445">
        <v>156.53940199105901</v>
      </c>
      <c r="H55" s="447">
        <v>29.149000000000001</v>
      </c>
      <c r="I55" s="444">
        <v>160.47</v>
      </c>
      <c r="J55" s="445">
        <v>3.9305980089400001</v>
      </c>
      <c r="K55" s="448">
        <v>0.42712888352400002</v>
      </c>
    </row>
    <row r="56" spans="1:11" ht="14.4" customHeight="1" thickBot="1" x14ac:dyDescent="0.35">
      <c r="A56" s="465" t="s">
        <v>318</v>
      </c>
      <c r="B56" s="449">
        <v>356.72101602184898</v>
      </c>
      <c r="C56" s="449">
        <v>357.52</v>
      </c>
      <c r="D56" s="450">
        <v>0.79898397815</v>
      </c>
      <c r="E56" s="456">
        <v>1.00223980069</v>
      </c>
      <c r="F56" s="449">
        <v>375.69456477854197</v>
      </c>
      <c r="G56" s="450">
        <v>156.53940199105901</v>
      </c>
      <c r="H56" s="452">
        <v>29.149000000000001</v>
      </c>
      <c r="I56" s="449">
        <v>160.47</v>
      </c>
      <c r="J56" s="450">
        <v>3.9305980089400001</v>
      </c>
      <c r="K56" s="457">
        <v>0.42712888352400002</v>
      </c>
    </row>
    <row r="57" spans="1:11" ht="14.4" customHeight="1" thickBot="1" x14ac:dyDescent="0.35">
      <c r="A57" s="466" t="s">
        <v>319</v>
      </c>
      <c r="B57" s="444">
        <v>105.66916372863901</v>
      </c>
      <c r="C57" s="444">
        <v>96.018000000000001</v>
      </c>
      <c r="D57" s="445">
        <v>-9.6511637286390002</v>
      </c>
      <c r="E57" s="446">
        <v>0.90866622401300001</v>
      </c>
      <c r="F57" s="444">
        <v>99.999999999999005</v>
      </c>
      <c r="G57" s="445">
        <v>41.666666666666003</v>
      </c>
      <c r="H57" s="447">
        <v>8.6519999999999992</v>
      </c>
      <c r="I57" s="444">
        <v>40.911999999999999</v>
      </c>
      <c r="J57" s="445">
        <v>-0.75466666666600002</v>
      </c>
      <c r="K57" s="448">
        <v>0.40911999999999998</v>
      </c>
    </row>
    <row r="58" spans="1:11" ht="14.4" customHeight="1" thickBot="1" x14ac:dyDescent="0.35">
      <c r="A58" s="466" t="s">
        <v>320</v>
      </c>
      <c r="B58" s="444">
        <v>174.60036246487101</v>
      </c>
      <c r="C58" s="444">
        <v>182.13399999999999</v>
      </c>
      <c r="D58" s="445">
        <v>7.5336375351280003</v>
      </c>
      <c r="E58" s="446">
        <v>1.0431478917270001</v>
      </c>
      <c r="F58" s="444">
        <v>196.694564778543</v>
      </c>
      <c r="G58" s="445">
        <v>81.956068657725993</v>
      </c>
      <c r="H58" s="447">
        <v>16.273</v>
      </c>
      <c r="I58" s="444">
        <v>78.704999999999998</v>
      </c>
      <c r="J58" s="445">
        <v>-3.251068657726</v>
      </c>
      <c r="K58" s="448">
        <v>0.40013815373400002</v>
      </c>
    </row>
    <row r="59" spans="1:11" ht="14.4" customHeight="1" thickBot="1" x14ac:dyDescent="0.35">
      <c r="A59" s="466" t="s">
        <v>321</v>
      </c>
      <c r="B59" s="444">
        <v>76.451489828337998</v>
      </c>
      <c r="C59" s="444">
        <v>79.367999999999995</v>
      </c>
      <c r="D59" s="445">
        <v>2.9165101716609998</v>
      </c>
      <c r="E59" s="446">
        <v>1.0381485066959999</v>
      </c>
      <c r="F59" s="444">
        <v>78.999999999999005</v>
      </c>
      <c r="G59" s="445">
        <v>32.916666666666003</v>
      </c>
      <c r="H59" s="447">
        <v>4.2240000000000002</v>
      </c>
      <c r="I59" s="444">
        <v>40.853000000000002</v>
      </c>
      <c r="J59" s="445">
        <v>7.9363333333329997</v>
      </c>
      <c r="K59" s="448">
        <v>0.51712658227800001</v>
      </c>
    </row>
    <row r="60" spans="1:11" ht="14.4" customHeight="1" thickBot="1" x14ac:dyDescent="0.35">
      <c r="A60" s="467" t="s">
        <v>322</v>
      </c>
      <c r="B60" s="449">
        <v>359.55961433014301</v>
      </c>
      <c r="C60" s="449">
        <v>494.01233000000002</v>
      </c>
      <c r="D60" s="450">
        <v>134.45271566985701</v>
      </c>
      <c r="E60" s="456">
        <v>1.373937200706</v>
      </c>
      <c r="F60" s="449">
        <v>439.63548609097597</v>
      </c>
      <c r="G60" s="450">
        <v>183.18145253790701</v>
      </c>
      <c r="H60" s="452">
        <v>47.73507</v>
      </c>
      <c r="I60" s="449">
        <v>171.58620999999999</v>
      </c>
      <c r="J60" s="450">
        <v>-11.595242537906</v>
      </c>
      <c r="K60" s="457">
        <v>0.39029199286299998</v>
      </c>
    </row>
    <row r="61" spans="1:11" ht="14.4" customHeight="1" thickBot="1" x14ac:dyDescent="0.35">
      <c r="A61" s="464" t="s">
        <v>45</v>
      </c>
      <c r="B61" s="444">
        <v>96.458268053704003</v>
      </c>
      <c r="C61" s="444">
        <v>37.881689999999999</v>
      </c>
      <c r="D61" s="445">
        <v>-58.576578053703997</v>
      </c>
      <c r="E61" s="446">
        <v>0.392726209627</v>
      </c>
      <c r="F61" s="444">
        <v>35.216407281179002</v>
      </c>
      <c r="G61" s="445">
        <v>14.673503033824</v>
      </c>
      <c r="H61" s="447">
        <v>0</v>
      </c>
      <c r="I61" s="444">
        <v>1.8247800000000001</v>
      </c>
      <c r="J61" s="445">
        <v>-12.848723033823999</v>
      </c>
      <c r="K61" s="448">
        <v>5.1816188557000001E-2</v>
      </c>
    </row>
    <row r="62" spans="1:11" ht="14.4" customHeight="1" thickBot="1" x14ac:dyDescent="0.35">
      <c r="A62" s="468" t="s">
        <v>323</v>
      </c>
      <c r="B62" s="444">
        <v>96.458268053704003</v>
      </c>
      <c r="C62" s="444">
        <v>37.881689999999999</v>
      </c>
      <c r="D62" s="445">
        <v>-58.576578053703997</v>
      </c>
      <c r="E62" s="446">
        <v>0.392726209627</v>
      </c>
      <c r="F62" s="444">
        <v>35.216407281179002</v>
      </c>
      <c r="G62" s="445">
        <v>14.673503033824</v>
      </c>
      <c r="H62" s="447">
        <v>0</v>
      </c>
      <c r="I62" s="444">
        <v>1.8247800000000001</v>
      </c>
      <c r="J62" s="445">
        <v>-12.848723033823999</v>
      </c>
      <c r="K62" s="448">
        <v>5.1816188557000001E-2</v>
      </c>
    </row>
    <row r="63" spans="1:11" ht="14.4" customHeight="1" thickBot="1" x14ac:dyDescent="0.35">
      <c r="A63" s="466" t="s">
        <v>324</v>
      </c>
      <c r="B63" s="444">
        <v>53.700290896109003</v>
      </c>
      <c r="C63" s="444">
        <v>22.635809999999999</v>
      </c>
      <c r="D63" s="445">
        <v>-31.064480896109</v>
      </c>
      <c r="E63" s="446">
        <v>0.421521180281</v>
      </c>
      <c r="F63" s="444">
        <v>18.650548549578001</v>
      </c>
      <c r="G63" s="445">
        <v>7.7710618956569997</v>
      </c>
      <c r="H63" s="447">
        <v>0</v>
      </c>
      <c r="I63" s="444">
        <v>1.6879500000000001</v>
      </c>
      <c r="J63" s="445">
        <v>-6.0831118956569998</v>
      </c>
      <c r="K63" s="448">
        <v>9.0504040430999994E-2</v>
      </c>
    </row>
    <row r="64" spans="1:11" ht="14.4" customHeight="1" thickBot="1" x14ac:dyDescent="0.35">
      <c r="A64" s="466" t="s">
        <v>325</v>
      </c>
      <c r="B64" s="444">
        <v>0</v>
      </c>
      <c r="C64" s="444">
        <v>2.843</v>
      </c>
      <c r="D64" s="445">
        <v>2.843</v>
      </c>
      <c r="E64" s="454" t="s">
        <v>288</v>
      </c>
      <c r="F64" s="444">
        <v>0</v>
      </c>
      <c r="G64" s="445">
        <v>0</v>
      </c>
      <c r="H64" s="447">
        <v>0</v>
      </c>
      <c r="I64" s="444">
        <v>0</v>
      </c>
      <c r="J64" s="445">
        <v>0</v>
      </c>
      <c r="K64" s="455" t="s">
        <v>266</v>
      </c>
    </row>
    <row r="65" spans="1:11" ht="14.4" customHeight="1" thickBot="1" x14ac:dyDescent="0.35">
      <c r="A65" s="466" t="s">
        <v>326</v>
      </c>
      <c r="B65" s="444">
        <v>0</v>
      </c>
      <c r="C65" s="444">
        <v>4.6706000000000003</v>
      </c>
      <c r="D65" s="445">
        <v>4.6706000000000003</v>
      </c>
      <c r="E65" s="454" t="s">
        <v>266</v>
      </c>
      <c r="F65" s="444">
        <v>4.2367732643130003</v>
      </c>
      <c r="G65" s="445">
        <v>1.765322193464</v>
      </c>
      <c r="H65" s="447">
        <v>0</v>
      </c>
      <c r="I65" s="444">
        <v>0.13683000000000001</v>
      </c>
      <c r="J65" s="445">
        <v>-1.628492193464</v>
      </c>
      <c r="K65" s="448">
        <v>3.2295804249999997E-2</v>
      </c>
    </row>
    <row r="66" spans="1:11" ht="14.4" customHeight="1" thickBot="1" x14ac:dyDescent="0.35">
      <c r="A66" s="466" t="s">
        <v>327</v>
      </c>
      <c r="B66" s="444">
        <v>17.757692442859</v>
      </c>
      <c r="C66" s="444">
        <v>2.8023600000000002</v>
      </c>
      <c r="D66" s="445">
        <v>-14.955332442859</v>
      </c>
      <c r="E66" s="446">
        <v>0.15781104493199999</v>
      </c>
      <c r="F66" s="444">
        <v>7.3290854672860002</v>
      </c>
      <c r="G66" s="445">
        <v>3.0537856113689998</v>
      </c>
      <c r="H66" s="447">
        <v>0</v>
      </c>
      <c r="I66" s="444">
        <v>0</v>
      </c>
      <c r="J66" s="445">
        <v>-3.0537856113689998</v>
      </c>
      <c r="K66" s="448">
        <v>0</v>
      </c>
    </row>
    <row r="67" spans="1:11" ht="14.4" customHeight="1" thickBot="1" x14ac:dyDescent="0.35">
      <c r="A67" s="466" t="s">
        <v>328</v>
      </c>
      <c r="B67" s="444">
        <v>25.000284714734999</v>
      </c>
      <c r="C67" s="444">
        <v>4.9299200000000001</v>
      </c>
      <c r="D67" s="445">
        <v>-20.070364714735</v>
      </c>
      <c r="E67" s="446">
        <v>0.197194554232</v>
      </c>
      <c r="F67" s="444">
        <v>4.9999999999989999</v>
      </c>
      <c r="G67" s="445">
        <v>2.083333333333</v>
      </c>
      <c r="H67" s="447">
        <v>0</v>
      </c>
      <c r="I67" s="444">
        <v>0</v>
      </c>
      <c r="J67" s="445">
        <v>-2.083333333333</v>
      </c>
      <c r="K67" s="448">
        <v>0</v>
      </c>
    </row>
    <row r="68" spans="1:11" ht="14.4" customHeight="1" thickBot="1" x14ac:dyDescent="0.35">
      <c r="A68" s="469" t="s">
        <v>46</v>
      </c>
      <c r="B68" s="449">
        <v>0</v>
      </c>
      <c r="C68" s="449">
        <v>64.858999999999995</v>
      </c>
      <c r="D68" s="450">
        <v>64.858999999999995</v>
      </c>
      <c r="E68" s="451" t="s">
        <v>266</v>
      </c>
      <c r="F68" s="449">
        <v>0</v>
      </c>
      <c r="G68" s="450">
        <v>0</v>
      </c>
      <c r="H68" s="452">
        <v>0.7</v>
      </c>
      <c r="I68" s="449">
        <v>4.3230000000000004</v>
      </c>
      <c r="J68" s="450">
        <v>4.3230000000000004</v>
      </c>
      <c r="K68" s="453" t="s">
        <v>266</v>
      </c>
    </row>
    <row r="69" spans="1:11" ht="14.4" customHeight="1" thickBot="1" x14ac:dyDescent="0.35">
      <c r="A69" s="465" t="s">
        <v>329</v>
      </c>
      <c r="B69" s="449">
        <v>0</v>
      </c>
      <c r="C69" s="449">
        <v>50.690999999999001</v>
      </c>
      <c r="D69" s="450">
        <v>50.690999999999001</v>
      </c>
      <c r="E69" s="451" t="s">
        <v>266</v>
      </c>
      <c r="F69" s="449">
        <v>0</v>
      </c>
      <c r="G69" s="450">
        <v>0</v>
      </c>
      <c r="H69" s="452">
        <v>0.7</v>
      </c>
      <c r="I69" s="449">
        <v>4.3230000000000004</v>
      </c>
      <c r="J69" s="450">
        <v>4.3230000000000004</v>
      </c>
      <c r="K69" s="453" t="s">
        <v>266</v>
      </c>
    </row>
    <row r="70" spans="1:11" ht="14.4" customHeight="1" thickBot="1" x14ac:dyDescent="0.35">
      <c r="A70" s="466" t="s">
        <v>330</v>
      </c>
      <c r="B70" s="444">
        <v>0</v>
      </c>
      <c r="C70" s="444">
        <v>48.190999999999001</v>
      </c>
      <c r="D70" s="445">
        <v>48.190999999999001</v>
      </c>
      <c r="E70" s="454" t="s">
        <v>266</v>
      </c>
      <c r="F70" s="444">
        <v>0</v>
      </c>
      <c r="G70" s="445">
        <v>0</v>
      </c>
      <c r="H70" s="447">
        <v>0.7</v>
      </c>
      <c r="I70" s="444">
        <v>4.173</v>
      </c>
      <c r="J70" s="445">
        <v>4.173</v>
      </c>
      <c r="K70" s="455" t="s">
        <v>266</v>
      </c>
    </row>
    <row r="71" spans="1:11" ht="14.4" customHeight="1" thickBot="1" x14ac:dyDescent="0.35">
      <c r="A71" s="466" t="s">
        <v>331</v>
      </c>
      <c r="B71" s="444">
        <v>0</v>
      </c>
      <c r="C71" s="444">
        <v>2.5</v>
      </c>
      <c r="D71" s="445">
        <v>2.5</v>
      </c>
      <c r="E71" s="454" t="s">
        <v>266</v>
      </c>
      <c r="F71" s="444">
        <v>0</v>
      </c>
      <c r="G71" s="445">
        <v>0</v>
      </c>
      <c r="H71" s="447">
        <v>0</v>
      </c>
      <c r="I71" s="444">
        <v>0.15</v>
      </c>
      <c r="J71" s="445">
        <v>0.15</v>
      </c>
      <c r="K71" s="455" t="s">
        <v>266</v>
      </c>
    </row>
    <row r="72" spans="1:11" ht="14.4" customHeight="1" thickBot="1" x14ac:dyDescent="0.35">
      <c r="A72" s="465" t="s">
        <v>332</v>
      </c>
      <c r="B72" s="449">
        <v>0</v>
      </c>
      <c r="C72" s="449">
        <v>14.167999999999999</v>
      </c>
      <c r="D72" s="450">
        <v>14.167999999999999</v>
      </c>
      <c r="E72" s="451" t="s">
        <v>288</v>
      </c>
      <c r="F72" s="449">
        <v>0</v>
      </c>
      <c r="G72" s="450">
        <v>0</v>
      </c>
      <c r="H72" s="452">
        <v>0</v>
      </c>
      <c r="I72" s="449">
        <v>0</v>
      </c>
      <c r="J72" s="450">
        <v>0</v>
      </c>
      <c r="K72" s="453" t="s">
        <v>266</v>
      </c>
    </row>
    <row r="73" spans="1:11" ht="14.4" customHeight="1" thickBot="1" x14ac:dyDescent="0.35">
      <c r="A73" s="466" t="s">
        <v>333</v>
      </c>
      <c r="B73" s="444">
        <v>0</v>
      </c>
      <c r="C73" s="444">
        <v>14.167999999999999</v>
      </c>
      <c r="D73" s="445">
        <v>14.167999999999999</v>
      </c>
      <c r="E73" s="454" t="s">
        <v>288</v>
      </c>
      <c r="F73" s="444">
        <v>0</v>
      </c>
      <c r="G73" s="445">
        <v>0</v>
      </c>
      <c r="H73" s="447">
        <v>0</v>
      </c>
      <c r="I73" s="444">
        <v>0</v>
      </c>
      <c r="J73" s="445">
        <v>0</v>
      </c>
      <c r="K73" s="455" t="s">
        <v>266</v>
      </c>
    </row>
    <row r="74" spans="1:11" ht="14.4" customHeight="1" thickBot="1" x14ac:dyDescent="0.35">
      <c r="A74" s="464" t="s">
        <v>47</v>
      </c>
      <c r="B74" s="444">
        <v>263.10134627643902</v>
      </c>
      <c r="C74" s="444">
        <v>391.27163999999999</v>
      </c>
      <c r="D74" s="445">
        <v>128.170293723561</v>
      </c>
      <c r="E74" s="446">
        <v>1.487151797349</v>
      </c>
      <c r="F74" s="444">
        <v>404.41907880979699</v>
      </c>
      <c r="G74" s="445">
        <v>168.50794950408201</v>
      </c>
      <c r="H74" s="447">
        <v>47.035069999999997</v>
      </c>
      <c r="I74" s="444">
        <v>165.43843000000001</v>
      </c>
      <c r="J74" s="445">
        <v>-3.0695195040810002</v>
      </c>
      <c r="K74" s="448">
        <v>0.40907671934399997</v>
      </c>
    </row>
    <row r="75" spans="1:11" ht="14.4" customHeight="1" thickBot="1" x14ac:dyDescent="0.35">
      <c r="A75" s="465" t="s">
        <v>334</v>
      </c>
      <c r="B75" s="449">
        <v>11.769610252433999</v>
      </c>
      <c r="C75" s="449">
        <v>12.86375</v>
      </c>
      <c r="D75" s="450">
        <v>1.0941397475650001</v>
      </c>
      <c r="E75" s="456">
        <v>1.0929631248689999</v>
      </c>
      <c r="F75" s="449">
        <v>14.135207413543</v>
      </c>
      <c r="G75" s="450">
        <v>5.8896697556430002</v>
      </c>
      <c r="H75" s="452">
        <v>1.1006199999999999</v>
      </c>
      <c r="I75" s="449">
        <v>5.8146500000000003</v>
      </c>
      <c r="J75" s="450">
        <v>-7.5019755642999994E-2</v>
      </c>
      <c r="K75" s="457">
        <v>0.41135936883500002</v>
      </c>
    </row>
    <row r="76" spans="1:11" ht="14.4" customHeight="1" thickBot="1" x14ac:dyDescent="0.35">
      <c r="A76" s="466" t="s">
        <v>335</v>
      </c>
      <c r="B76" s="444">
        <v>2.6598125798500001</v>
      </c>
      <c r="C76" s="444">
        <v>4.3175999999999997</v>
      </c>
      <c r="D76" s="445">
        <v>1.6577874201489999</v>
      </c>
      <c r="E76" s="446">
        <v>1.6232722683950001</v>
      </c>
      <c r="F76" s="444">
        <v>4.3892654714950003</v>
      </c>
      <c r="G76" s="445">
        <v>1.8288606131230001</v>
      </c>
      <c r="H76" s="447">
        <v>0.33169999999999999</v>
      </c>
      <c r="I76" s="444">
        <v>1.9574</v>
      </c>
      <c r="J76" s="445">
        <v>0.128539386876</v>
      </c>
      <c r="K76" s="448">
        <v>0.44595160914900001</v>
      </c>
    </row>
    <row r="77" spans="1:11" ht="14.4" customHeight="1" thickBot="1" x14ac:dyDescent="0.35">
      <c r="A77" s="466" t="s">
        <v>336</v>
      </c>
      <c r="B77" s="444">
        <v>9.1097976725829994</v>
      </c>
      <c r="C77" s="444">
        <v>8.5461500000000008</v>
      </c>
      <c r="D77" s="445">
        <v>-0.56364767258299997</v>
      </c>
      <c r="E77" s="446">
        <v>0.93812731162100005</v>
      </c>
      <c r="F77" s="444">
        <v>9.7459419420470006</v>
      </c>
      <c r="G77" s="445">
        <v>4.060809142519</v>
      </c>
      <c r="H77" s="447">
        <v>0.76892000000000005</v>
      </c>
      <c r="I77" s="444">
        <v>3.8572500000000001</v>
      </c>
      <c r="J77" s="445">
        <v>-0.20355914251900001</v>
      </c>
      <c r="K77" s="448">
        <v>0.39578011268000002</v>
      </c>
    </row>
    <row r="78" spans="1:11" ht="14.4" customHeight="1" thickBot="1" x14ac:dyDescent="0.35">
      <c r="A78" s="465" t="s">
        <v>337</v>
      </c>
      <c r="B78" s="449">
        <v>11.999980901573</v>
      </c>
      <c r="C78" s="449">
        <v>12.69</v>
      </c>
      <c r="D78" s="450">
        <v>0.69001909842599995</v>
      </c>
      <c r="E78" s="456">
        <v>1.057501683051</v>
      </c>
      <c r="F78" s="449">
        <v>13</v>
      </c>
      <c r="G78" s="450">
        <v>5.4166666666659999</v>
      </c>
      <c r="H78" s="452">
        <v>0</v>
      </c>
      <c r="I78" s="449">
        <v>6.75</v>
      </c>
      <c r="J78" s="450">
        <v>1.333333333333</v>
      </c>
      <c r="K78" s="457">
        <v>0.51923076923</v>
      </c>
    </row>
    <row r="79" spans="1:11" ht="14.4" customHeight="1" thickBot="1" x14ac:dyDescent="0.35">
      <c r="A79" s="466" t="s">
        <v>338</v>
      </c>
      <c r="B79" s="444">
        <v>11.999980901573</v>
      </c>
      <c r="C79" s="444">
        <v>12.69</v>
      </c>
      <c r="D79" s="445">
        <v>0.69001909842599995</v>
      </c>
      <c r="E79" s="446">
        <v>1.057501683051</v>
      </c>
      <c r="F79" s="444">
        <v>13</v>
      </c>
      <c r="G79" s="445">
        <v>5.4166666666659999</v>
      </c>
      <c r="H79" s="447">
        <v>0</v>
      </c>
      <c r="I79" s="444">
        <v>6.75</v>
      </c>
      <c r="J79" s="445">
        <v>1.333333333333</v>
      </c>
      <c r="K79" s="448">
        <v>0.51923076923</v>
      </c>
    </row>
    <row r="80" spans="1:11" ht="14.4" customHeight="1" thickBot="1" x14ac:dyDescent="0.35">
      <c r="A80" s="465" t="s">
        <v>339</v>
      </c>
      <c r="B80" s="449">
        <v>157.31058542776501</v>
      </c>
      <c r="C80" s="449">
        <v>276.99428999999998</v>
      </c>
      <c r="D80" s="450">
        <v>119.683704572235</v>
      </c>
      <c r="E80" s="456">
        <v>1.7608115133940001</v>
      </c>
      <c r="F80" s="449">
        <v>300.94547585786302</v>
      </c>
      <c r="G80" s="450">
        <v>125.39394827410899</v>
      </c>
      <c r="H80" s="452">
        <v>23.84273</v>
      </c>
      <c r="I80" s="449">
        <v>117.9717</v>
      </c>
      <c r="J80" s="450">
        <v>-7.4222482741090001</v>
      </c>
      <c r="K80" s="457">
        <v>0.39200356696999999</v>
      </c>
    </row>
    <row r="81" spans="1:11" ht="14.4" customHeight="1" thickBot="1" x14ac:dyDescent="0.35">
      <c r="A81" s="466" t="s">
        <v>340</v>
      </c>
      <c r="B81" s="444">
        <v>106.54781277108</v>
      </c>
      <c r="C81" s="444">
        <v>228.85374999999999</v>
      </c>
      <c r="D81" s="445">
        <v>122.30593722892</v>
      </c>
      <c r="E81" s="446">
        <v>2.1478972120400002</v>
      </c>
      <c r="F81" s="444">
        <v>241</v>
      </c>
      <c r="G81" s="445">
        <v>100.416666666667</v>
      </c>
      <c r="H81" s="447">
        <v>19.38823</v>
      </c>
      <c r="I81" s="444">
        <v>96.941149999999993</v>
      </c>
      <c r="J81" s="445">
        <v>-3.475516666666</v>
      </c>
      <c r="K81" s="448">
        <v>0.40224543568400001</v>
      </c>
    </row>
    <row r="82" spans="1:11" ht="14.4" customHeight="1" thickBot="1" x14ac:dyDescent="0.35">
      <c r="A82" s="466" t="s">
        <v>341</v>
      </c>
      <c r="B82" s="444">
        <v>0</v>
      </c>
      <c r="C82" s="444">
        <v>0</v>
      </c>
      <c r="D82" s="445">
        <v>0</v>
      </c>
      <c r="E82" s="446">
        <v>1</v>
      </c>
      <c r="F82" s="444">
        <v>0</v>
      </c>
      <c r="G82" s="445">
        <v>0</v>
      </c>
      <c r="H82" s="447">
        <v>0</v>
      </c>
      <c r="I82" s="444">
        <v>0.60499999999999998</v>
      </c>
      <c r="J82" s="445">
        <v>0.60499999999999998</v>
      </c>
      <c r="K82" s="455" t="s">
        <v>288</v>
      </c>
    </row>
    <row r="83" spans="1:11" ht="14.4" customHeight="1" thickBot="1" x14ac:dyDescent="0.35">
      <c r="A83" s="466" t="s">
        <v>342</v>
      </c>
      <c r="B83" s="444">
        <v>50.762772656685001</v>
      </c>
      <c r="C83" s="444">
        <v>48.140540000000001</v>
      </c>
      <c r="D83" s="445">
        <v>-2.6222326566850001</v>
      </c>
      <c r="E83" s="446">
        <v>0.94834339183100003</v>
      </c>
      <c r="F83" s="444">
        <v>59.945475857862</v>
      </c>
      <c r="G83" s="445">
        <v>24.977281607441999</v>
      </c>
      <c r="H83" s="447">
        <v>4.4545000000000003</v>
      </c>
      <c r="I83" s="444">
        <v>20.425550000000001</v>
      </c>
      <c r="J83" s="445">
        <v>-4.551731607442</v>
      </c>
      <c r="K83" s="448">
        <v>0.340735471821</v>
      </c>
    </row>
    <row r="84" spans="1:11" ht="14.4" customHeight="1" thickBot="1" x14ac:dyDescent="0.35">
      <c r="A84" s="465" t="s">
        <v>343</v>
      </c>
      <c r="B84" s="449">
        <v>82.021169694666</v>
      </c>
      <c r="C84" s="449">
        <v>88.723600000000005</v>
      </c>
      <c r="D84" s="450">
        <v>6.7024303053330003</v>
      </c>
      <c r="E84" s="456">
        <v>1.0817158586040001</v>
      </c>
      <c r="F84" s="449">
        <v>76.338395538390003</v>
      </c>
      <c r="G84" s="450">
        <v>31.807664807662</v>
      </c>
      <c r="H84" s="452">
        <v>22.091719999999999</v>
      </c>
      <c r="I84" s="449">
        <v>34.902079999999998</v>
      </c>
      <c r="J84" s="450">
        <v>3.0944151923369998</v>
      </c>
      <c r="K84" s="457">
        <v>0.45720216876199998</v>
      </c>
    </row>
    <row r="85" spans="1:11" ht="14.4" customHeight="1" thickBot="1" x14ac:dyDescent="0.35">
      <c r="A85" s="466" t="s">
        <v>344</v>
      </c>
      <c r="B85" s="444">
        <v>13.999977718502</v>
      </c>
      <c r="C85" s="444">
        <v>11.444000000000001</v>
      </c>
      <c r="D85" s="445">
        <v>-2.5559777185020001</v>
      </c>
      <c r="E85" s="446">
        <v>0.81742987239700005</v>
      </c>
      <c r="F85" s="444">
        <v>0</v>
      </c>
      <c r="G85" s="445">
        <v>0</v>
      </c>
      <c r="H85" s="447">
        <v>0</v>
      </c>
      <c r="I85" s="444">
        <v>0</v>
      </c>
      <c r="J85" s="445">
        <v>0</v>
      </c>
      <c r="K85" s="455" t="s">
        <v>266</v>
      </c>
    </row>
    <row r="86" spans="1:11" ht="14.4" customHeight="1" thickBot="1" x14ac:dyDescent="0.35">
      <c r="A86" s="466" t="s">
        <v>345</v>
      </c>
      <c r="B86" s="444">
        <v>66.822832020248001</v>
      </c>
      <c r="C86" s="444">
        <v>75.31335</v>
      </c>
      <c r="D86" s="445">
        <v>8.4905179797519992</v>
      </c>
      <c r="E86" s="446">
        <v>1.1270601338349999</v>
      </c>
      <c r="F86" s="444">
        <v>71.841031473781001</v>
      </c>
      <c r="G86" s="445">
        <v>29.933763114074999</v>
      </c>
      <c r="H86" s="447">
        <v>22.091719999999999</v>
      </c>
      <c r="I86" s="444">
        <v>34.902079999999998</v>
      </c>
      <c r="J86" s="445">
        <v>4.9683168859239997</v>
      </c>
      <c r="K86" s="448">
        <v>0.48582375954200002</v>
      </c>
    </row>
    <row r="87" spans="1:11" ht="14.4" customHeight="1" thickBot="1" x14ac:dyDescent="0.35">
      <c r="A87" s="466" t="s">
        <v>346</v>
      </c>
      <c r="B87" s="444">
        <v>0.41945833130999999</v>
      </c>
      <c r="C87" s="444">
        <v>0.58079999999999998</v>
      </c>
      <c r="D87" s="445">
        <v>0.16134166868899999</v>
      </c>
      <c r="E87" s="446">
        <v>1.384642899296</v>
      </c>
      <c r="F87" s="444">
        <v>1.1631901966889999</v>
      </c>
      <c r="G87" s="445">
        <v>0.48466258195299999</v>
      </c>
      <c r="H87" s="447">
        <v>0</v>
      </c>
      <c r="I87" s="444">
        <v>0</v>
      </c>
      <c r="J87" s="445">
        <v>-0.48466258195299999</v>
      </c>
      <c r="K87" s="448">
        <v>0</v>
      </c>
    </row>
    <row r="88" spans="1:11" ht="14.4" customHeight="1" thickBot="1" x14ac:dyDescent="0.35">
      <c r="A88" s="466" t="s">
        <v>347</v>
      </c>
      <c r="B88" s="444">
        <v>0.77890162460400003</v>
      </c>
      <c r="C88" s="444">
        <v>1.3854500000000001</v>
      </c>
      <c r="D88" s="445">
        <v>0.60654837539499995</v>
      </c>
      <c r="E88" s="446">
        <v>1.778722699035</v>
      </c>
      <c r="F88" s="444">
        <v>3.3341738679200001</v>
      </c>
      <c r="G88" s="445">
        <v>1.3892391116330001</v>
      </c>
      <c r="H88" s="447">
        <v>0</v>
      </c>
      <c r="I88" s="444">
        <v>0</v>
      </c>
      <c r="J88" s="445">
        <v>-1.3892391116330001</v>
      </c>
      <c r="K88" s="448">
        <v>0</v>
      </c>
    </row>
    <row r="89" spans="1:11" ht="14.4" customHeight="1" thickBot="1" x14ac:dyDescent="0.35">
      <c r="A89" s="463" t="s">
        <v>48</v>
      </c>
      <c r="B89" s="444">
        <v>10591.000956150099</v>
      </c>
      <c r="C89" s="444">
        <v>12734.90156</v>
      </c>
      <c r="D89" s="445">
        <v>2143.9006038498901</v>
      </c>
      <c r="E89" s="446">
        <v>1.202426627353</v>
      </c>
      <c r="F89" s="444">
        <v>12338</v>
      </c>
      <c r="G89" s="445">
        <v>5140.8333333333303</v>
      </c>
      <c r="H89" s="447">
        <v>1086.42617</v>
      </c>
      <c r="I89" s="444">
        <v>5489.44949</v>
      </c>
      <c r="J89" s="445">
        <v>348.61615666666899</v>
      </c>
      <c r="K89" s="448">
        <v>0.44492215026699999</v>
      </c>
    </row>
    <row r="90" spans="1:11" ht="14.4" customHeight="1" thickBot="1" x14ac:dyDescent="0.35">
      <c r="A90" s="469" t="s">
        <v>348</v>
      </c>
      <c r="B90" s="449">
        <v>7822.0007061662</v>
      </c>
      <c r="C90" s="449">
        <v>9514.3570000000109</v>
      </c>
      <c r="D90" s="450">
        <v>1692.35629383381</v>
      </c>
      <c r="E90" s="456">
        <v>1.2163584941250001</v>
      </c>
      <c r="F90" s="449">
        <v>9078.0000000000091</v>
      </c>
      <c r="G90" s="450">
        <v>3782.5</v>
      </c>
      <c r="H90" s="452">
        <v>798.93799999999999</v>
      </c>
      <c r="I90" s="449">
        <v>4036.4929999999999</v>
      </c>
      <c r="J90" s="450">
        <v>253.992999999999</v>
      </c>
      <c r="K90" s="457">
        <v>0.44464562679000003</v>
      </c>
    </row>
    <row r="91" spans="1:11" ht="14.4" customHeight="1" thickBot="1" x14ac:dyDescent="0.35">
      <c r="A91" s="465" t="s">
        <v>349</v>
      </c>
      <c r="B91" s="449">
        <v>7800.00070418005</v>
      </c>
      <c r="C91" s="449">
        <v>9497.5030000000006</v>
      </c>
      <c r="D91" s="450">
        <v>1697.50229581996</v>
      </c>
      <c r="E91" s="456">
        <v>1.217628479816</v>
      </c>
      <c r="F91" s="449">
        <v>9053.0000000000091</v>
      </c>
      <c r="G91" s="450">
        <v>3772.0833333333399</v>
      </c>
      <c r="H91" s="452">
        <v>792.53800000000001</v>
      </c>
      <c r="I91" s="449">
        <v>4027.6129999999998</v>
      </c>
      <c r="J91" s="450">
        <v>255.529666666666</v>
      </c>
      <c r="K91" s="457">
        <v>0.44489263227600001</v>
      </c>
    </row>
    <row r="92" spans="1:11" ht="14.4" customHeight="1" thickBot="1" x14ac:dyDescent="0.35">
      <c r="A92" s="466" t="s">
        <v>350</v>
      </c>
      <c r="B92" s="444">
        <v>7800.00070418005</v>
      </c>
      <c r="C92" s="444">
        <v>9497.5030000000006</v>
      </c>
      <c r="D92" s="445">
        <v>1697.50229581996</v>
      </c>
      <c r="E92" s="446">
        <v>1.217628479816</v>
      </c>
      <c r="F92" s="444">
        <v>9053.0000000000091</v>
      </c>
      <c r="G92" s="445">
        <v>3772.0833333333399</v>
      </c>
      <c r="H92" s="447">
        <v>792.53800000000001</v>
      </c>
      <c r="I92" s="444">
        <v>4027.6129999999998</v>
      </c>
      <c r="J92" s="445">
        <v>255.529666666666</v>
      </c>
      <c r="K92" s="448">
        <v>0.44489263227600001</v>
      </c>
    </row>
    <row r="93" spans="1:11" ht="14.4" customHeight="1" thickBot="1" x14ac:dyDescent="0.35">
      <c r="A93" s="465" t="s">
        <v>351</v>
      </c>
      <c r="B93" s="449">
        <v>0</v>
      </c>
      <c r="C93" s="449">
        <v>2.2709999999999999</v>
      </c>
      <c r="D93" s="450">
        <v>2.2709999999999999</v>
      </c>
      <c r="E93" s="451" t="s">
        <v>266</v>
      </c>
      <c r="F93" s="449">
        <v>0</v>
      </c>
      <c r="G93" s="450">
        <v>0</v>
      </c>
      <c r="H93" s="452">
        <v>0</v>
      </c>
      <c r="I93" s="449">
        <v>2.48</v>
      </c>
      <c r="J93" s="450">
        <v>2.48</v>
      </c>
      <c r="K93" s="453" t="s">
        <v>266</v>
      </c>
    </row>
    <row r="94" spans="1:11" ht="14.4" customHeight="1" thickBot="1" x14ac:dyDescent="0.35">
      <c r="A94" s="466" t="s">
        <v>352</v>
      </c>
      <c r="B94" s="444">
        <v>0</v>
      </c>
      <c r="C94" s="444">
        <v>2.2709999999999999</v>
      </c>
      <c r="D94" s="445">
        <v>2.2709999999999999</v>
      </c>
      <c r="E94" s="454" t="s">
        <v>266</v>
      </c>
      <c r="F94" s="444">
        <v>0</v>
      </c>
      <c r="G94" s="445">
        <v>0</v>
      </c>
      <c r="H94" s="447">
        <v>0</v>
      </c>
      <c r="I94" s="444">
        <v>2.48</v>
      </c>
      <c r="J94" s="445">
        <v>2.48</v>
      </c>
      <c r="K94" s="455" t="s">
        <v>266</v>
      </c>
    </row>
    <row r="95" spans="1:11" ht="14.4" customHeight="1" thickBot="1" x14ac:dyDescent="0.35">
      <c r="A95" s="465" t="s">
        <v>353</v>
      </c>
      <c r="B95" s="449">
        <v>0</v>
      </c>
      <c r="C95" s="449">
        <v>0</v>
      </c>
      <c r="D95" s="450">
        <v>0</v>
      </c>
      <c r="E95" s="456">
        <v>1</v>
      </c>
      <c r="F95" s="449">
        <v>0</v>
      </c>
      <c r="G95" s="450">
        <v>0</v>
      </c>
      <c r="H95" s="452">
        <v>6.4</v>
      </c>
      <c r="I95" s="449">
        <v>6.4</v>
      </c>
      <c r="J95" s="450">
        <v>6.4</v>
      </c>
      <c r="K95" s="453" t="s">
        <v>288</v>
      </c>
    </row>
    <row r="96" spans="1:11" ht="14.4" customHeight="1" thickBot="1" x14ac:dyDescent="0.35">
      <c r="A96" s="466" t="s">
        <v>354</v>
      </c>
      <c r="B96" s="444">
        <v>0</v>
      </c>
      <c r="C96" s="444">
        <v>0</v>
      </c>
      <c r="D96" s="445">
        <v>0</v>
      </c>
      <c r="E96" s="446">
        <v>1</v>
      </c>
      <c r="F96" s="444">
        <v>0</v>
      </c>
      <c r="G96" s="445">
        <v>0</v>
      </c>
      <c r="H96" s="447">
        <v>6.4</v>
      </c>
      <c r="I96" s="444">
        <v>6.4</v>
      </c>
      <c r="J96" s="445">
        <v>6.4</v>
      </c>
      <c r="K96" s="455" t="s">
        <v>288</v>
      </c>
    </row>
    <row r="97" spans="1:11" ht="14.4" customHeight="1" thickBot="1" x14ac:dyDescent="0.35">
      <c r="A97" s="465" t="s">
        <v>355</v>
      </c>
      <c r="B97" s="449">
        <v>22.000001986148</v>
      </c>
      <c r="C97" s="449">
        <v>14.583</v>
      </c>
      <c r="D97" s="450">
        <v>-7.4170019861479997</v>
      </c>
      <c r="E97" s="456">
        <v>0.66286357652000005</v>
      </c>
      <c r="F97" s="449">
        <v>25</v>
      </c>
      <c r="G97" s="450">
        <v>10.416666666666</v>
      </c>
      <c r="H97" s="452">
        <v>0</v>
      </c>
      <c r="I97" s="449">
        <v>0</v>
      </c>
      <c r="J97" s="450">
        <v>-10.416666666666</v>
      </c>
      <c r="K97" s="457">
        <v>0</v>
      </c>
    </row>
    <row r="98" spans="1:11" ht="14.4" customHeight="1" thickBot="1" x14ac:dyDescent="0.35">
      <c r="A98" s="466" t="s">
        <v>356</v>
      </c>
      <c r="B98" s="444">
        <v>22.000001986148</v>
      </c>
      <c r="C98" s="444">
        <v>14.583</v>
      </c>
      <c r="D98" s="445">
        <v>-7.4170019861479997</v>
      </c>
      <c r="E98" s="446">
        <v>0.66286357652000005</v>
      </c>
      <c r="F98" s="444">
        <v>25</v>
      </c>
      <c r="G98" s="445">
        <v>10.416666666666</v>
      </c>
      <c r="H98" s="447">
        <v>0</v>
      </c>
      <c r="I98" s="444">
        <v>0</v>
      </c>
      <c r="J98" s="445">
        <v>-10.416666666666</v>
      </c>
      <c r="K98" s="448">
        <v>0</v>
      </c>
    </row>
    <row r="99" spans="1:11" ht="14.4" customHeight="1" thickBot="1" x14ac:dyDescent="0.35">
      <c r="A99" s="464" t="s">
        <v>357</v>
      </c>
      <c r="B99" s="444">
        <v>2652.0002394212202</v>
      </c>
      <c r="C99" s="444">
        <v>3077.8679999999999</v>
      </c>
      <c r="D99" s="445">
        <v>425.86776057878501</v>
      </c>
      <c r="E99" s="446">
        <v>1.1605836056300001</v>
      </c>
      <c r="F99" s="444">
        <v>3079</v>
      </c>
      <c r="G99" s="445">
        <v>1282.9166666666699</v>
      </c>
      <c r="H99" s="447">
        <v>271.63650000000001</v>
      </c>
      <c r="I99" s="444">
        <v>1372.4045900000001</v>
      </c>
      <c r="J99" s="445">
        <v>89.487923333335004</v>
      </c>
      <c r="K99" s="448">
        <v>0.44573062357900001</v>
      </c>
    </row>
    <row r="100" spans="1:11" ht="14.4" customHeight="1" thickBot="1" x14ac:dyDescent="0.35">
      <c r="A100" s="465" t="s">
        <v>358</v>
      </c>
      <c r="B100" s="449">
        <v>702.00006337620403</v>
      </c>
      <c r="C100" s="449">
        <v>854.98</v>
      </c>
      <c r="D100" s="450">
        <v>152.97993662379599</v>
      </c>
      <c r="E100" s="456">
        <v>1.2179201179670001</v>
      </c>
      <c r="F100" s="449">
        <v>814.99999999999704</v>
      </c>
      <c r="G100" s="450">
        <v>339.58333333333201</v>
      </c>
      <c r="H100" s="452">
        <v>71.902000000000001</v>
      </c>
      <c r="I100" s="449">
        <v>363.28134</v>
      </c>
      <c r="J100" s="450">
        <v>23.698006666668</v>
      </c>
      <c r="K100" s="457">
        <v>0.44574397546</v>
      </c>
    </row>
    <row r="101" spans="1:11" ht="14.4" customHeight="1" thickBot="1" x14ac:dyDescent="0.35">
      <c r="A101" s="466" t="s">
        <v>359</v>
      </c>
      <c r="B101" s="444">
        <v>702.00006337620403</v>
      </c>
      <c r="C101" s="444">
        <v>854.98</v>
      </c>
      <c r="D101" s="445">
        <v>152.97993662379599</v>
      </c>
      <c r="E101" s="446">
        <v>1.2179201179670001</v>
      </c>
      <c r="F101" s="444">
        <v>814.99999999999704</v>
      </c>
      <c r="G101" s="445">
        <v>339.58333333333201</v>
      </c>
      <c r="H101" s="447">
        <v>71.902000000000001</v>
      </c>
      <c r="I101" s="444">
        <v>363.28134</v>
      </c>
      <c r="J101" s="445">
        <v>23.698006666668</v>
      </c>
      <c r="K101" s="448">
        <v>0.44574397546</v>
      </c>
    </row>
    <row r="102" spans="1:11" ht="14.4" customHeight="1" thickBot="1" x14ac:dyDescent="0.35">
      <c r="A102" s="465" t="s">
        <v>360</v>
      </c>
      <c r="B102" s="449">
        <v>1950.00017604501</v>
      </c>
      <c r="C102" s="449">
        <v>2222.8879999999999</v>
      </c>
      <c r="D102" s="450">
        <v>272.88782395498902</v>
      </c>
      <c r="E102" s="456">
        <v>1.1399424611889999</v>
      </c>
      <c r="F102" s="449">
        <v>2264</v>
      </c>
      <c r="G102" s="450">
        <v>943.33333333333303</v>
      </c>
      <c r="H102" s="452">
        <v>199.7345</v>
      </c>
      <c r="I102" s="449">
        <v>1009.12325</v>
      </c>
      <c r="J102" s="450">
        <v>65.789916666666997</v>
      </c>
      <c r="K102" s="457">
        <v>0.44572581713699999</v>
      </c>
    </row>
    <row r="103" spans="1:11" ht="14.4" customHeight="1" thickBot="1" x14ac:dyDescent="0.35">
      <c r="A103" s="466" t="s">
        <v>361</v>
      </c>
      <c r="B103" s="444">
        <v>1950.00017604501</v>
      </c>
      <c r="C103" s="444">
        <v>2222.8879999999999</v>
      </c>
      <c r="D103" s="445">
        <v>272.88782395498902</v>
      </c>
      <c r="E103" s="446">
        <v>1.1399424611889999</v>
      </c>
      <c r="F103" s="444">
        <v>2264</v>
      </c>
      <c r="G103" s="445">
        <v>943.33333333333303</v>
      </c>
      <c r="H103" s="447">
        <v>199.7345</v>
      </c>
      <c r="I103" s="444">
        <v>1009.12325</v>
      </c>
      <c r="J103" s="445">
        <v>65.789916666666997</v>
      </c>
      <c r="K103" s="448">
        <v>0.44572581713699999</v>
      </c>
    </row>
    <row r="104" spans="1:11" ht="14.4" customHeight="1" thickBot="1" x14ac:dyDescent="0.35">
      <c r="A104" s="464" t="s">
        <v>362</v>
      </c>
      <c r="B104" s="444">
        <v>117.00001056270099</v>
      </c>
      <c r="C104" s="444">
        <v>142.67655999999999</v>
      </c>
      <c r="D104" s="445">
        <v>25.676549437298998</v>
      </c>
      <c r="E104" s="446">
        <v>1.219457667685</v>
      </c>
      <c r="F104" s="444">
        <v>181</v>
      </c>
      <c r="G104" s="445">
        <v>75.416666666666003</v>
      </c>
      <c r="H104" s="447">
        <v>15.85167</v>
      </c>
      <c r="I104" s="444">
        <v>80.551900000000003</v>
      </c>
      <c r="J104" s="445">
        <v>5.1352333333329998</v>
      </c>
      <c r="K104" s="448">
        <v>0.44503812154599998</v>
      </c>
    </row>
    <row r="105" spans="1:11" ht="14.4" customHeight="1" thickBot="1" x14ac:dyDescent="0.35">
      <c r="A105" s="465" t="s">
        <v>363</v>
      </c>
      <c r="B105" s="449">
        <v>117.00001056270099</v>
      </c>
      <c r="C105" s="449">
        <v>142.67655999999999</v>
      </c>
      <c r="D105" s="450">
        <v>25.676549437298998</v>
      </c>
      <c r="E105" s="456">
        <v>1.219457667685</v>
      </c>
      <c r="F105" s="449">
        <v>181</v>
      </c>
      <c r="G105" s="450">
        <v>75.416666666666003</v>
      </c>
      <c r="H105" s="452">
        <v>15.85167</v>
      </c>
      <c r="I105" s="449">
        <v>80.551900000000003</v>
      </c>
      <c r="J105" s="450">
        <v>5.1352333333329998</v>
      </c>
      <c r="K105" s="457">
        <v>0.44503812154599998</v>
      </c>
    </row>
    <row r="106" spans="1:11" ht="14.4" customHeight="1" thickBot="1" x14ac:dyDescent="0.35">
      <c r="A106" s="466" t="s">
        <v>364</v>
      </c>
      <c r="B106" s="444">
        <v>117.00001056270099</v>
      </c>
      <c r="C106" s="444">
        <v>142.67655999999999</v>
      </c>
      <c r="D106" s="445">
        <v>25.676549437298998</v>
      </c>
      <c r="E106" s="446">
        <v>1.219457667685</v>
      </c>
      <c r="F106" s="444">
        <v>181</v>
      </c>
      <c r="G106" s="445">
        <v>75.416666666666003</v>
      </c>
      <c r="H106" s="447">
        <v>15.85167</v>
      </c>
      <c r="I106" s="444">
        <v>80.551900000000003</v>
      </c>
      <c r="J106" s="445">
        <v>5.1352333333329998</v>
      </c>
      <c r="K106" s="448">
        <v>0.44503812154599998</v>
      </c>
    </row>
    <row r="107" spans="1:11" ht="14.4" customHeight="1" thickBot="1" x14ac:dyDescent="0.35">
      <c r="A107" s="463" t="s">
        <v>365</v>
      </c>
      <c r="B107" s="444">
        <v>0</v>
      </c>
      <c r="C107" s="444">
        <v>88.97842</v>
      </c>
      <c r="D107" s="445">
        <v>88.97842</v>
      </c>
      <c r="E107" s="454" t="s">
        <v>266</v>
      </c>
      <c r="F107" s="444">
        <v>0</v>
      </c>
      <c r="G107" s="445">
        <v>0</v>
      </c>
      <c r="H107" s="447">
        <v>4.75</v>
      </c>
      <c r="I107" s="444">
        <v>8.6999999999999993</v>
      </c>
      <c r="J107" s="445">
        <v>8.6999999999999993</v>
      </c>
      <c r="K107" s="455" t="s">
        <v>266</v>
      </c>
    </row>
    <row r="108" spans="1:11" ht="14.4" customHeight="1" thickBot="1" x14ac:dyDescent="0.35">
      <c r="A108" s="464" t="s">
        <v>366</v>
      </c>
      <c r="B108" s="444">
        <v>0</v>
      </c>
      <c r="C108" s="444">
        <v>88.97842</v>
      </c>
      <c r="D108" s="445">
        <v>88.97842</v>
      </c>
      <c r="E108" s="454" t="s">
        <v>266</v>
      </c>
      <c r="F108" s="444">
        <v>0</v>
      </c>
      <c r="G108" s="445">
        <v>0</v>
      </c>
      <c r="H108" s="447">
        <v>4.75</v>
      </c>
      <c r="I108" s="444">
        <v>8.6999999999999993</v>
      </c>
      <c r="J108" s="445">
        <v>8.6999999999999993</v>
      </c>
      <c r="K108" s="455" t="s">
        <v>266</v>
      </c>
    </row>
    <row r="109" spans="1:11" ht="14.4" customHeight="1" thickBot="1" x14ac:dyDescent="0.35">
      <c r="A109" s="465" t="s">
        <v>367</v>
      </c>
      <c r="B109" s="449">
        <v>0</v>
      </c>
      <c r="C109" s="449">
        <v>58.756419999999999</v>
      </c>
      <c r="D109" s="450">
        <v>58.756419999999999</v>
      </c>
      <c r="E109" s="451" t="s">
        <v>266</v>
      </c>
      <c r="F109" s="449">
        <v>0</v>
      </c>
      <c r="G109" s="450">
        <v>0</v>
      </c>
      <c r="H109" s="452">
        <v>4.75</v>
      </c>
      <c r="I109" s="449">
        <v>8.6999999999999993</v>
      </c>
      <c r="J109" s="450">
        <v>8.6999999999999993</v>
      </c>
      <c r="K109" s="453" t="s">
        <v>266</v>
      </c>
    </row>
    <row r="110" spans="1:11" ht="14.4" customHeight="1" thickBot="1" x14ac:dyDescent="0.35">
      <c r="A110" s="466" t="s">
        <v>368</v>
      </c>
      <c r="B110" s="444">
        <v>0</v>
      </c>
      <c r="C110" s="444">
        <v>1.4414199999999999</v>
      </c>
      <c r="D110" s="445">
        <v>1.4414199999999999</v>
      </c>
      <c r="E110" s="454" t="s">
        <v>266</v>
      </c>
      <c r="F110" s="444">
        <v>0</v>
      </c>
      <c r="G110" s="445">
        <v>0</v>
      </c>
      <c r="H110" s="447">
        <v>0</v>
      </c>
      <c r="I110" s="444">
        <v>0</v>
      </c>
      <c r="J110" s="445">
        <v>0</v>
      </c>
      <c r="K110" s="455" t="s">
        <v>266</v>
      </c>
    </row>
    <row r="111" spans="1:11" ht="14.4" customHeight="1" thickBot="1" x14ac:dyDescent="0.35">
      <c r="A111" s="466" t="s">
        <v>369</v>
      </c>
      <c r="B111" s="444">
        <v>0</v>
      </c>
      <c r="C111" s="444">
        <v>49.45</v>
      </c>
      <c r="D111" s="445">
        <v>49.45</v>
      </c>
      <c r="E111" s="454" t="s">
        <v>288</v>
      </c>
      <c r="F111" s="444">
        <v>0</v>
      </c>
      <c r="G111" s="445">
        <v>0</v>
      </c>
      <c r="H111" s="447">
        <v>4.75</v>
      </c>
      <c r="I111" s="444">
        <v>7.75</v>
      </c>
      <c r="J111" s="445">
        <v>7.75</v>
      </c>
      <c r="K111" s="455" t="s">
        <v>266</v>
      </c>
    </row>
    <row r="112" spans="1:11" ht="14.4" customHeight="1" thickBot="1" x14ac:dyDescent="0.35">
      <c r="A112" s="466" t="s">
        <v>370</v>
      </c>
      <c r="B112" s="444">
        <v>0</v>
      </c>
      <c r="C112" s="444">
        <v>7.8650000000000002</v>
      </c>
      <c r="D112" s="445">
        <v>7.8650000000000002</v>
      </c>
      <c r="E112" s="454" t="s">
        <v>266</v>
      </c>
      <c r="F112" s="444">
        <v>0</v>
      </c>
      <c r="G112" s="445">
        <v>0</v>
      </c>
      <c r="H112" s="447">
        <v>0</v>
      </c>
      <c r="I112" s="444">
        <v>0.95</v>
      </c>
      <c r="J112" s="445">
        <v>0.95</v>
      </c>
      <c r="K112" s="455" t="s">
        <v>288</v>
      </c>
    </row>
    <row r="113" spans="1:11" ht="14.4" customHeight="1" thickBot="1" x14ac:dyDescent="0.35">
      <c r="A113" s="468" t="s">
        <v>371</v>
      </c>
      <c r="B113" s="444">
        <v>0</v>
      </c>
      <c r="C113" s="444">
        <v>19.95</v>
      </c>
      <c r="D113" s="445">
        <v>19.95</v>
      </c>
      <c r="E113" s="454" t="s">
        <v>266</v>
      </c>
      <c r="F113" s="444">
        <v>0</v>
      </c>
      <c r="G113" s="445">
        <v>0</v>
      </c>
      <c r="H113" s="447">
        <v>0</v>
      </c>
      <c r="I113" s="444">
        <v>0</v>
      </c>
      <c r="J113" s="445">
        <v>0</v>
      </c>
      <c r="K113" s="455" t="s">
        <v>266</v>
      </c>
    </row>
    <row r="114" spans="1:11" ht="14.4" customHeight="1" thickBot="1" x14ac:dyDescent="0.35">
      <c r="A114" s="466" t="s">
        <v>372</v>
      </c>
      <c r="B114" s="444">
        <v>0</v>
      </c>
      <c r="C114" s="444">
        <v>19.95</v>
      </c>
      <c r="D114" s="445">
        <v>19.95</v>
      </c>
      <c r="E114" s="454" t="s">
        <v>266</v>
      </c>
      <c r="F114" s="444">
        <v>0</v>
      </c>
      <c r="G114" s="445">
        <v>0</v>
      </c>
      <c r="H114" s="447">
        <v>0</v>
      </c>
      <c r="I114" s="444">
        <v>0</v>
      </c>
      <c r="J114" s="445">
        <v>0</v>
      </c>
      <c r="K114" s="455" t="s">
        <v>266</v>
      </c>
    </row>
    <row r="115" spans="1:11" ht="14.4" customHeight="1" thickBot="1" x14ac:dyDescent="0.35">
      <c r="A115" s="468" t="s">
        <v>373</v>
      </c>
      <c r="B115" s="444">
        <v>0</v>
      </c>
      <c r="C115" s="444">
        <v>10.272</v>
      </c>
      <c r="D115" s="445">
        <v>10.272</v>
      </c>
      <c r="E115" s="454" t="s">
        <v>288</v>
      </c>
      <c r="F115" s="444">
        <v>0</v>
      </c>
      <c r="G115" s="445">
        <v>0</v>
      </c>
      <c r="H115" s="447">
        <v>0</v>
      </c>
      <c r="I115" s="444">
        <v>0</v>
      </c>
      <c r="J115" s="445">
        <v>0</v>
      </c>
      <c r="K115" s="455" t="s">
        <v>266</v>
      </c>
    </row>
    <row r="116" spans="1:11" ht="14.4" customHeight="1" thickBot="1" x14ac:dyDescent="0.35">
      <c r="A116" s="466" t="s">
        <v>374</v>
      </c>
      <c r="B116" s="444">
        <v>0</v>
      </c>
      <c r="C116" s="444">
        <v>10.272</v>
      </c>
      <c r="D116" s="445">
        <v>10.272</v>
      </c>
      <c r="E116" s="454" t="s">
        <v>288</v>
      </c>
      <c r="F116" s="444">
        <v>0</v>
      </c>
      <c r="G116" s="445">
        <v>0</v>
      </c>
      <c r="H116" s="447">
        <v>0</v>
      </c>
      <c r="I116" s="444">
        <v>0</v>
      </c>
      <c r="J116" s="445">
        <v>0</v>
      </c>
      <c r="K116" s="455" t="s">
        <v>266</v>
      </c>
    </row>
    <row r="117" spans="1:11" ht="14.4" customHeight="1" thickBot="1" x14ac:dyDescent="0.35">
      <c r="A117" s="463" t="s">
        <v>375</v>
      </c>
      <c r="B117" s="444">
        <v>624.00144097802399</v>
      </c>
      <c r="C117" s="444">
        <v>664.71559999999999</v>
      </c>
      <c r="D117" s="445">
        <v>40.714159021976002</v>
      </c>
      <c r="E117" s="446">
        <v>1.0652468990420001</v>
      </c>
      <c r="F117" s="444">
        <v>484.00000000000102</v>
      </c>
      <c r="G117" s="445">
        <v>201.666666666667</v>
      </c>
      <c r="H117" s="447">
        <v>37.887999999999998</v>
      </c>
      <c r="I117" s="444">
        <v>253.42233999999999</v>
      </c>
      <c r="J117" s="445">
        <v>51.755673333333</v>
      </c>
      <c r="K117" s="448">
        <v>0.52359987603299996</v>
      </c>
    </row>
    <row r="118" spans="1:11" ht="14.4" customHeight="1" thickBot="1" x14ac:dyDescent="0.35">
      <c r="A118" s="464" t="s">
        <v>376</v>
      </c>
      <c r="B118" s="444">
        <v>624.00144097802399</v>
      </c>
      <c r="C118" s="444">
        <v>633.66700000000003</v>
      </c>
      <c r="D118" s="445">
        <v>9.6655590219759997</v>
      </c>
      <c r="E118" s="446">
        <v>1.0154896421499999</v>
      </c>
      <c r="F118" s="444">
        <v>483.00000000000102</v>
      </c>
      <c r="G118" s="445">
        <v>201.25</v>
      </c>
      <c r="H118" s="447">
        <v>37.887999999999998</v>
      </c>
      <c r="I118" s="444">
        <v>216.48099999999999</v>
      </c>
      <c r="J118" s="445">
        <v>15.230999999999</v>
      </c>
      <c r="K118" s="448">
        <v>0.44820082815700002</v>
      </c>
    </row>
    <row r="119" spans="1:11" ht="14.4" customHeight="1" thickBot="1" x14ac:dyDescent="0.35">
      <c r="A119" s="465" t="s">
        <v>377</v>
      </c>
      <c r="B119" s="449">
        <v>624.00144097802399</v>
      </c>
      <c r="C119" s="449">
        <v>633.66700000000003</v>
      </c>
      <c r="D119" s="450">
        <v>9.6655590219759997</v>
      </c>
      <c r="E119" s="456">
        <v>1.0154896421499999</v>
      </c>
      <c r="F119" s="449">
        <v>483.00000000000102</v>
      </c>
      <c r="G119" s="450">
        <v>201.25</v>
      </c>
      <c r="H119" s="452">
        <v>37.887999999999998</v>
      </c>
      <c r="I119" s="449">
        <v>216.48099999999999</v>
      </c>
      <c r="J119" s="450">
        <v>15.230999999999</v>
      </c>
      <c r="K119" s="457">
        <v>0.44820082815700002</v>
      </c>
    </row>
    <row r="120" spans="1:11" ht="14.4" customHeight="1" thickBot="1" x14ac:dyDescent="0.35">
      <c r="A120" s="466" t="s">
        <v>378</v>
      </c>
      <c r="B120" s="444">
        <v>38.000087751865998</v>
      </c>
      <c r="C120" s="444">
        <v>38.369</v>
      </c>
      <c r="D120" s="445">
        <v>0.368912248133</v>
      </c>
      <c r="E120" s="446">
        <v>1.0097081946369999</v>
      </c>
      <c r="F120" s="444">
        <v>40</v>
      </c>
      <c r="G120" s="445">
        <v>16.666666666666</v>
      </c>
      <c r="H120" s="447">
        <v>3.3260000000000001</v>
      </c>
      <c r="I120" s="444">
        <v>16.63</v>
      </c>
      <c r="J120" s="445">
        <v>-3.6666666665999999E-2</v>
      </c>
      <c r="K120" s="448">
        <v>0.41575000000000001</v>
      </c>
    </row>
    <row r="121" spans="1:11" ht="14.4" customHeight="1" thickBot="1" x14ac:dyDescent="0.35">
      <c r="A121" s="466" t="s">
        <v>379</v>
      </c>
      <c r="B121" s="444">
        <v>30.000069277788999</v>
      </c>
      <c r="C121" s="444">
        <v>30.15</v>
      </c>
      <c r="D121" s="445">
        <v>0.14993072221000001</v>
      </c>
      <c r="E121" s="446">
        <v>1.0049976791990001</v>
      </c>
      <c r="F121" s="444">
        <v>115</v>
      </c>
      <c r="G121" s="445">
        <v>47.916666666666003</v>
      </c>
      <c r="H121" s="447">
        <v>9.5640000000000001</v>
      </c>
      <c r="I121" s="444">
        <v>47.820999999999998</v>
      </c>
      <c r="J121" s="445">
        <v>-9.5666666666000003E-2</v>
      </c>
      <c r="K121" s="448">
        <v>0.415834782608</v>
      </c>
    </row>
    <row r="122" spans="1:11" ht="14.4" customHeight="1" thickBot="1" x14ac:dyDescent="0.35">
      <c r="A122" s="466" t="s">
        <v>380</v>
      </c>
      <c r="B122" s="444">
        <v>0</v>
      </c>
      <c r="C122" s="444">
        <v>9.4320000000000004</v>
      </c>
      <c r="D122" s="445">
        <v>9.4320000000000004</v>
      </c>
      <c r="E122" s="454" t="s">
        <v>266</v>
      </c>
      <c r="F122" s="444">
        <v>13</v>
      </c>
      <c r="G122" s="445">
        <v>5.4166666666659999</v>
      </c>
      <c r="H122" s="447">
        <v>1.048</v>
      </c>
      <c r="I122" s="444">
        <v>5.24</v>
      </c>
      <c r="J122" s="445">
        <v>-0.17666666666600001</v>
      </c>
      <c r="K122" s="448">
        <v>0.40307692307600002</v>
      </c>
    </row>
    <row r="123" spans="1:11" ht="14.4" customHeight="1" thickBot="1" x14ac:dyDescent="0.35">
      <c r="A123" s="466" t="s">
        <v>381</v>
      </c>
      <c r="B123" s="444">
        <v>285.00065813900102</v>
      </c>
      <c r="C123" s="444">
        <v>284.142</v>
      </c>
      <c r="D123" s="445">
        <v>-0.85865813900099996</v>
      </c>
      <c r="E123" s="446">
        <v>0.99698717138100001</v>
      </c>
      <c r="F123" s="444">
        <v>285</v>
      </c>
      <c r="G123" s="445">
        <v>118.75</v>
      </c>
      <c r="H123" s="447">
        <v>23.702000000000002</v>
      </c>
      <c r="I123" s="444">
        <v>118.51</v>
      </c>
      <c r="J123" s="445">
        <v>-0.24</v>
      </c>
      <c r="K123" s="448">
        <v>0.415824561403</v>
      </c>
    </row>
    <row r="124" spans="1:11" ht="14.4" customHeight="1" thickBot="1" x14ac:dyDescent="0.35">
      <c r="A124" s="466" t="s">
        <v>382</v>
      </c>
      <c r="B124" s="444">
        <v>268.000618881587</v>
      </c>
      <c r="C124" s="444">
        <v>268.59800000000001</v>
      </c>
      <c r="D124" s="445">
        <v>0.59738111841200003</v>
      </c>
      <c r="E124" s="446">
        <v>1.0022290288760001</v>
      </c>
      <c r="F124" s="444">
        <v>27</v>
      </c>
      <c r="G124" s="445">
        <v>11.25</v>
      </c>
      <c r="H124" s="447">
        <v>0</v>
      </c>
      <c r="I124" s="444">
        <v>27.04</v>
      </c>
      <c r="J124" s="445">
        <v>15.79</v>
      </c>
      <c r="K124" s="448">
        <v>1.001481481481</v>
      </c>
    </row>
    <row r="125" spans="1:11" ht="14.4" customHeight="1" thickBot="1" x14ac:dyDescent="0.35">
      <c r="A125" s="466" t="s">
        <v>383</v>
      </c>
      <c r="B125" s="444">
        <v>3.0000069277780002</v>
      </c>
      <c r="C125" s="444">
        <v>2.976</v>
      </c>
      <c r="D125" s="445">
        <v>-2.4006927777999999E-2</v>
      </c>
      <c r="E125" s="446">
        <v>0.99199770921899999</v>
      </c>
      <c r="F125" s="444">
        <v>3</v>
      </c>
      <c r="G125" s="445">
        <v>1.25</v>
      </c>
      <c r="H125" s="447">
        <v>0.248</v>
      </c>
      <c r="I125" s="444">
        <v>1.24</v>
      </c>
      <c r="J125" s="445">
        <v>-0.01</v>
      </c>
      <c r="K125" s="448">
        <v>0.41333333333299999</v>
      </c>
    </row>
    <row r="126" spans="1:11" ht="14.4" customHeight="1" thickBot="1" x14ac:dyDescent="0.35">
      <c r="A126" s="464" t="s">
        <v>384</v>
      </c>
      <c r="B126" s="444">
        <v>0</v>
      </c>
      <c r="C126" s="444">
        <v>31.0486</v>
      </c>
      <c r="D126" s="445">
        <v>31.0486</v>
      </c>
      <c r="E126" s="454" t="s">
        <v>266</v>
      </c>
      <c r="F126" s="444">
        <v>1</v>
      </c>
      <c r="G126" s="445">
        <v>0.416666666666</v>
      </c>
      <c r="H126" s="447">
        <v>0</v>
      </c>
      <c r="I126" s="444">
        <v>36.941339999999997</v>
      </c>
      <c r="J126" s="445">
        <v>36.524673333332998</v>
      </c>
      <c r="K126" s="448">
        <v>36.941339999999997</v>
      </c>
    </row>
    <row r="127" spans="1:11" ht="14.4" customHeight="1" thickBot="1" x14ac:dyDescent="0.35">
      <c r="A127" s="465" t="s">
        <v>385</v>
      </c>
      <c r="B127" s="449">
        <v>0</v>
      </c>
      <c r="C127" s="449">
        <v>0</v>
      </c>
      <c r="D127" s="450">
        <v>0</v>
      </c>
      <c r="E127" s="456">
        <v>1</v>
      </c>
      <c r="F127" s="449">
        <v>1</v>
      </c>
      <c r="G127" s="450">
        <v>0.416666666666</v>
      </c>
      <c r="H127" s="452">
        <v>0</v>
      </c>
      <c r="I127" s="449">
        <v>0</v>
      </c>
      <c r="J127" s="450">
        <v>-0.416666666666</v>
      </c>
      <c r="K127" s="457">
        <v>0</v>
      </c>
    </row>
    <row r="128" spans="1:11" ht="14.4" customHeight="1" thickBot="1" x14ac:dyDescent="0.35">
      <c r="A128" s="466" t="s">
        <v>386</v>
      </c>
      <c r="B128" s="444">
        <v>0</v>
      </c>
      <c r="C128" s="444">
        <v>0</v>
      </c>
      <c r="D128" s="445">
        <v>0</v>
      </c>
      <c r="E128" s="446">
        <v>1</v>
      </c>
      <c r="F128" s="444">
        <v>1</v>
      </c>
      <c r="G128" s="445">
        <v>0.416666666666</v>
      </c>
      <c r="H128" s="447">
        <v>0</v>
      </c>
      <c r="I128" s="444">
        <v>0</v>
      </c>
      <c r="J128" s="445">
        <v>-0.416666666666</v>
      </c>
      <c r="K128" s="448">
        <v>0</v>
      </c>
    </row>
    <row r="129" spans="1:11" ht="14.4" customHeight="1" thickBot="1" x14ac:dyDescent="0.35">
      <c r="A129" s="465" t="s">
        <v>387</v>
      </c>
      <c r="B129" s="449">
        <v>0</v>
      </c>
      <c r="C129" s="449">
        <v>0</v>
      </c>
      <c r="D129" s="450">
        <v>0</v>
      </c>
      <c r="E129" s="456">
        <v>1</v>
      </c>
      <c r="F129" s="449">
        <v>0</v>
      </c>
      <c r="G129" s="450">
        <v>0</v>
      </c>
      <c r="H129" s="452">
        <v>0</v>
      </c>
      <c r="I129" s="449">
        <v>11.8</v>
      </c>
      <c r="J129" s="450">
        <v>11.8</v>
      </c>
      <c r="K129" s="453" t="s">
        <v>288</v>
      </c>
    </row>
    <row r="130" spans="1:11" ht="14.4" customHeight="1" thickBot="1" x14ac:dyDescent="0.35">
      <c r="A130" s="466" t="s">
        <v>388</v>
      </c>
      <c r="B130" s="444">
        <v>0</v>
      </c>
      <c r="C130" s="444">
        <v>0</v>
      </c>
      <c r="D130" s="445">
        <v>0</v>
      </c>
      <c r="E130" s="446">
        <v>1</v>
      </c>
      <c r="F130" s="444">
        <v>0</v>
      </c>
      <c r="G130" s="445">
        <v>0</v>
      </c>
      <c r="H130" s="447">
        <v>0</v>
      </c>
      <c r="I130" s="444">
        <v>11.8</v>
      </c>
      <c r="J130" s="445">
        <v>11.8</v>
      </c>
      <c r="K130" s="455" t="s">
        <v>288</v>
      </c>
    </row>
    <row r="131" spans="1:11" ht="14.4" customHeight="1" thickBot="1" x14ac:dyDescent="0.35">
      <c r="A131" s="465" t="s">
        <v>389</v>
      </c>
      <c r="B131" s="449">
        <v>0</v>
      </c>
      <c r="C131" s="449">
        <v>5.6506999999990004</v>
      </c>
      <c r="D131" s="450">
        <v>5.6506999999990004</v>
      </c>
      <c r="E131" s="451" t="s">
        <v>288</v>
      </c>
      <c r="F131" s="449">
        <v>0</v>
      </c>
      <c r="G131" s="450">
        <v>0</v>
      </c>
      <c r="H131" s="452">
        <v>0</v>
      </c>
      <c r="I131" s="449">
        <v>0</v>
      </c>
      <c r="J131" s="450">
        <v>0</v>
      </c>
      <c r="K131" s="453" t="s">
        <v>266</v>
      </c>
    </row>
    <row r="132" spans="1:11" ht="14.4" customHeight="1" thickBot="1" x14ac:dyDescent="0.35">
      <c r="A132" s="466" t="s">
        <v>390</v>
      </c>
      <c r="B132" s="444">
        <v>0</v>
      </c>
      <c r="C132" s="444">
        <v>1.089</v>
      </c>
      <c r="D132" s="445">
        <v>1.089</v>
      </c>
      <c r="E132" s="454" t="s">
        <v>288</v>
      </c>
      <c r="F132" s="444">
        <v>0</v>
      </c>
      <c r="G132" s="445">
        <v>0</v>
      </c>
      <c r="H132" s="447">
        <v>0</v>
      </c>
      <c r="I132" s="444">
        <v>0</v>
      </c>
      <c r="J132" s="445">
        <v>0</v>
      </c>
      <c r="K132" s="455" t="s">
        <v>266</v>
      </c>
    </row>
    <row r="133" spans="1:11" ht="14.4" customHeight="1" thickBot="1" x14ac:dyDescent="0.35">
      <c r="A133" s="466" t="s">
        <v>391</v>
      </c>
      <c r="B133" s="444">
        <v>0</v>
      </c>
      <c r="C133" s="444">
        <v>4.561699999999</v>
      </c>
      <c r="D133" s="445">
        <v>4.561699999999</v>
      </c>
      <c r="E133" s="454" t="s">
        <v>288</v>
      </c>
      <c r="F133" s="444">
        <v>0</v>
      </c>
      <c r="G133" s="445">
        <v>0</v>
      </c>
      <c r="H133" s="447">
        <v>0</v>
      </c>
      <c r="I133" s="444">
        <v>0</v>
      </c>
      <c r="J133" s="445">
        <v>0</v>
      </c>
      <c r="K133" s="455" t="s">
        <v>266</v>
      </c>
    </row>
    <row r="134" spans="1:11" ht="14.4" customHeight="1" thickBot="1" x14ac:dyDescent="0.35">
      <c r="A134" s="465" t="s">
        <v>392</v>
      </c>
      <c r="B134" s="449">
        <v>0</v>
      </c>
      <c r="C134" s="449">
        <v>6.7759999999999998</v>
      </c>
      <c r="D134" s="450">
        <v>6.7759999999999998</v>
      </c>
      <c r="E134" s="451" t="s">
        <v>288</v>
      </c>
      <c r="F134" s="449">
        <v>0</v>
      </c>
      <c r="G134" s="450">
        <v>0</v>
      </c>
      <c r="H134" s="452">
        <v>0</v>
      </c>
      <c r="I134" s="449">
        <v>0</v>
      </c>
      <c r="J134" s="450">
        <v>0</v>
      </c>
      <c r="K134" s="453" t="s">
        <v>266</v>
      </c>
    </row>
    <row r="135" spans="1:11" ht="14.4" customHeight="1" thickBot="1" x14ac:dyDescent="0.35">
      <c r="A135" s="466" t="s">
        <v>393</v>
      </c>
      <c r="B135" s="444">
        <v>0</v>
      </c>
      <c r="C135" s="444">
        <v>6.7759999999999998</v>
      </c>
      <c r="D135" s="445">
        <v>6.7759999999999998</v>
      </c>
      <c r="E135" s="454" t="s">
        <v>288</v>
      </c>
      <c r="F135" s="444">
        <v>0</v>
      </c>
      <c r="G135" s="445">
        <v>0</v>
      </c>
      <c r="H135" s="447">
        <v>0</v>
      </c>
      <c r="I135" s="444">
        <v>0</v>
      </c>
      <c r="J135" s="445">
        <v>0</v>
      </c>
      <c r="K135" s="455" t="s">
        <v>266</v>
      </c>
    </row>
    <row r="136" spans="1:11" ht="14.4" customHeight="1" thickBot="1" x14ac:dyDescent="0.35">
      <c r="A136" s="465" t="s">
        <v>394</v>
      </c>
      <c r="B136" s="449">
        <v>0</v>
      </c>
      <c r="C136" s="449">
        <v>18.6219</v>
      </c>
      <c r="D136" s="450">
        <v>18.6219</v>
      </c>
      <c r="E136" s="451" t="s">
        <v>266</v>
      </c>
      <c r="F136" s="449">
        <v>0</v>
      </c>
      <c r="G136" s="450">
        <v>0</v>
      </c>
      <c r="H136" s="452">
        <v>0</v>
      </c>
      <c r="I136" s="449">
        <v>25.14134</v>
      </c>
      <c r="J136" s="450">
        <v>25.14134</v>
      </c>
      <c r="K136" s="453" t="s">
        <v>266</v>
      </c>
    </row>
    <row r="137" spans="1:11" ht="14.4" customHeight="1" thickBot="1" x14ac:dyDescent="0.35">
      <c r="A137" s="466" t="s">
        <v>395</v>
      </c>
      <c r="B137" s="444">
        <v>0</v>
      </c>
      <c r="C137" s="444">
        <v>18.6219</v>
      </c>
      <c r="D137" s="445">
        <v>18.6219</v>
      </c>
      <c r="E137" s="454" t="s">
        <v>266</v>
      </c>
      <c r="F137" s="444">
        <v>0</v>
      </c>
      <c r="G137" s="445">
        <v>0</v>
      </c>
      <c r="H137" s="447">
        <v>0</v>
      </c>
      <c r="I137" s="444">
        <v>25.14134</v>
      </c>
      <c r="J137" s="445">
        <v>25.14134</v>
      </c>
      <c r="K137" s="455" t="s">
        <v>266</v>
      </c>
    </row>
    <row r="138" spans="1:11" ht="14.4" customHeight="1" thickBot="1" x14ac:dyDescent="0.35">
      <c r="A138" s="462" t="s">
        <v>396</v>
      </c>
      <c r="B138" s="444">
        <v>5892.57160368519</v>
      </c>
      <c r="C138" s="444">
        <v>3676.4340200000001</v>
      </c>
      <c r="D138" s="445">
        <v>-2216.1375836851898</v>
      </c>
      <c r="E138" s="446">
        <v>0.62390994412300005</v>
      </c>
      <c r="F138" s="444">
        <v>6070.50300127638</v>
      </c>
      <c r="G138" s="445">
        <v>2529.37625053182</v>
      </c>
      <c r="H138" s="447">
        <v>341.75628999999998</v>
      </c>
      <c r="I138" s="444">
        <v>1852.3175799999999</v>
      </c>
      <c r="J138" s="445">
        <v>-677.05867053182396</v>
      </c>
      <c r="K138" s="448">
        <v>0.305134118146</v>
      </c>
    </row>
    <row r="139" spans="1:11" ht="14.4" customHeight="1" thickBot="1" x14ac:dyDescent="0.35">
      <c r="A139" s="463" t="s">
        <v>397</v>
      </c>
      <c r="B139" s="444">
        <v>5885.9268422532004</v>
      </c>
      <c r="C139" s="444">
        <v>3599.15274</v>
      </c>
      <c r="D139" s="445">
        <v>-2286.7741022532</v>
      </c>
      <c r="E139" s="446">
        <v>0.61148445035999999</v>
      </c>
      <c r="F139" s="444">
        <v>6026.5063867797198</v>
      </c>
      <c r="G139" s="445">
        <v>2511.0443278248799</v>
      </c>
      <c r="H139" s="447">
        <v>338.76609999999999</v>
      </c>
      <c r="I139" s="444">
        <v>1795.4668300000001</v>
      </c>
      <c r="J139" s="445">
        <v>-715.57749782488202</v>
      </c>
      <c r="K139" s="448">
        <v>0.297928304521</v>
      </c>
    </row>
    <row r="140" spans="1:11" ht="14.4" customHeight="1" thickBot="1" x14ac:dyDescent="0.35">
      <c r="A140" s="464" t="s">
        <v>398</v>
      </c>
      <c r="B140" s="444">
        <v>5885.9268422532004</v>
      </c>
      <c r="C140" s="444">
        <v>3599.15274</v>
      </c>
      <c r="D140" s="445">
        <v>-2286.7741022532</v>
      </c>
      <c r="E140" s="446">
        <v>0.61148445035999999</v>
      </c>
      <c r="F140" s="444">
        <v>6026.5063867797198</v>
      </c>
      <c r="G140" s="445">
        <v>2511.0443278248799</v>
      </c>
      <c r="H140" s="447">
        <v>338.76609999999999</v>
      </c>
      <c r="I140" s="444">
        <v>1795.4668300000001</v>
      </c>
      <c r="J140" s="445">
        <v>-715.57749782488202</v>
      </c>
      <c r="K140" s="448">
        <v>0.297928304521</v>
      </c>
    </row>
    <row r="141" spans="1:11" ht="14.4" customHeight="1" thickBot="1" x14ac:dyDescent="0.35">
      <c r="A141" s="465" t="s">
        <v>399</v>
      </c>
      <c r="B141" s="449">
        <v>1075.9263599609601</v>
      </c>
      <c r="C141" s="449">
        <v>844.78830000000005</v>
      </c>
      <c r="D141" s="450">
        <v>-231.138059960958</v>
      </c>
      <c r="E141" s="456">
        <v>0.785172974134</v>
      </c>
      <c r="F141" s="449">
        <v>846</v>
      </c>
      <c r="G141" s="450">
        <v>352.5</v>
      </c>
      <c r="H141" s="452">
        <v>62.116799999999998</v>
      </c>
      <c r="I141" s="449">
        <v>399.57522</v>
      </c>
      <c r="J141" s="450">
        <v>47.075220000000002</v>
      </c>
      <c r="K141" s="457">
        <v>0.47231113475100001</v>
      </c>
    </row>
    <row r="142" spans="1:11" ht="14.4" customHeight="1" thickBot="1" x14ac:dyDescent="0.35">
      <c r="A142" s="466" t="s">
        <v>400</v>
      </c>
      <c r="B142" s="444">
        <v>4.1106865542250004</v>
      </c>
      <c r="C142" s="444">
        <v>3.9221499999999998</v>
      </c>
      <c r="D142" s="445">
        <v>-0.18853655422500001</v>
      </c>
      <c r="E142" s="446">
        <v>0.95413502057599997</v>
      </c>
      <c r="F142" s="444">
        <v>4</v>
      </c>
      <c r="G142" s="445">
        <v>1.6666666666659999</v>
      </c>
      <c r="H142" s="447">
        <v>1.6528</v>
      </c>
      <c r="I142" s="444">
        <v>7.4458599999999997</v>
      </c>
      <c r="J142" s="445">
        <v>5.7791933333329997</v>
      </c>
      <c r="K142" s="448">
        <v>1.8614649999999999</v>
      </c>
    </row>
    <row r="143" spans="1:11" ht="14.4" customHeight="1" thickBot="1" x14ac:dyDescent="0.35">
      <c r="A143" s="466" t="s">
        <v>401</v>
      </c>
      <c r="B143" s="444">
        <v>0.19326853191500001</v>
      </c>
      <c r="C143" s="444">
        <v>1.53512</v>
      </c>
      <c r="D143" s="445">
        <v>1.3418514680839999</v>
      </c>
      <c r="E143" s="446">
        <v>7.9429381740969998</v>
      </c>
      <c r="F143" s="444">
        <v>2</v>
      </c>
      <c r="G143" s="445">
        <v>0.83333333333299997</v>
      </c>
      <c r="H143" s="447">
        <v>0</v>
      </c>
      <c r="I143" s="444">
        <v>0</v>
      </c>
      <c r="J143" s="445">
        <v>-0.83333333333299997</v>
      </c>
      <c r="K143" s="448">
        <v>0</v>
      </c>
    </row>
    <row r="144" spans="1:11" ht="14.4" customHeight="1" thickBot="1" x14ac:dyDescent="0.35">
      <c r="A144" s="466" t="s">
        <v>402</v>
      </c>
      <c r="B144" s="444">
        <v>2.7559763046439998</v>
      </c>
      <c r="C144" s="444">
        <v>0</v>
      </c>
      <c r="D144" s="445">
        <v>-2.7559763046439998</v>
      </c>
      <c r="E144" s="446">
        <v>0</v>
      </c>
      <c r="F144" s="444">
        <v>0</v>
      </c>
      <c r="G144" s="445">
        <v>0</v>
      </c>
      <c r="H144" s="447">
        <v>0</v>
      </c>
      <c r="I144" s="444">
        <v>0</v>
      </c>
      <c r="J144" s="445">
        <v>0</v>
      </c>
      <c r="K144" s="448">
        <v>0</v>
      </c>
    </row>
    <row r="145" spans="1:11" ht="14.4" customHeight="1" thickBot="1" x14ac:dyDescent="0.35">
      <c r="A145" s="466" t="s">
        <v>403</v>
      </c>
      <c r="B145" s="444">
        <v>53.866428570171998</v>
      </c>
      <c r="C145" s="444">
        <v>38.16872</v>
      </c>
      <c r="D145" s="445">
        <v>-15.697708570172001</v>
      </c>
      <c r="E145" s="446">
        <v>0.70858085477599997</v>
      </c>
      <c r="F145" s="444">
        <v>40</v>
      </c>
      <c r="G145" s="445">
        <v>16.666666666666</v>
      </c>
      <c r="H145" s="447">
        <v>0</v>
      </c>
      <c r="I145" s="444">
        <v>15.4626</v>
      </c>
      <c r="J145" s="445">
        <v>-1.204066666666</v>
      </c>
      <c r="K145" s="448">
        <v>0.38656499999999999</v>
      </c>
    </row>
    <row r="146" spans="1:11" ht="14.4" customHeight="1" thickBot="1" x14ac:dyDescent="0.35">
      <c r="A146" s="466" t="s">
        <v>404</v>
      </c>
      <c r="B146" s="444">
        <v>1015</v>
      </c>
      <c r="C146" s="444">
        <v>801.16231000000005</v>
      </c>
      <c r="D146" s="445">
        <v>-213.83769000000001</v>
      </c>
      <c r="E146" s="446">
        <v>0.78932247290599999</v>
      </c>
      <c r="F146" s="444">
        <v>800</v>
      </c>
      <c r="G146" s="445">
        <v>333.33333333333297</v>
      </c>
      <c r="H146" s="447">
        <v>60.463999999999999</v>
      </c>
      <c r="I146" s="444">
        <v>376.66676000000001</v>
      </c>
      <c r="J146" s="445">
        <v>43.333426666666</v>
      </c>
      <c r="K146" s="448">
        <v>0.47083344999999999</v>
      </c>
    </row>
    <row r="147" spans="1:11" ht="14.4" customHeight="1" thickBot="1" x14ac:dyDescent="0.35">
      <c r="A147" s="465" t="s">
        <v>405</v>
      </c>
      <c r="B147" s="449">
        <v>12.000001203223</v>
      </c>
      <c r="C147" s="449">
        <v>15.910880000000001</v>
      </c>
      <c r="D147" s="450">
        <v>3.9108787967760001</v>
      </c>
      <c r="E147" s="456">
        <v>1.3259065337189999</v>
      </c>
      <c r="F147" s="449">
        <v>20.718069574428998</v>
      </c>
      <c r="G147" s="450">
        <v>8.6325289893449995</v>
      </c>
      <c r="H147" s="452">
        <v>0</v>
      </c>
      <c r="I147" s="449">
        <v>6.4353999999999996</v>
      </c>
      <c r="J147" s="450">
        <v>-2.1971289893449999</v>
      </c>
      <c r="K147" s="457">
        <v>0.31061774249099999</v>
      </c>
    </row>
    <row r="148" spans="1:11" ht="14.4" customHeight="1" thickBot="1" x14ac:dyDescent="0.35">
      <c r="A148" s="466" t="s">
        <v>406</v>
      </c>
      <c r="B148" s="444">
        <v>12.000001203223</v>
      </c>
      <c r="C148" s="444">
        <v>15.910880000000001</v>
      </c>
      <c r="D148" s="445">
        <v>3.9108787967760001</v>
      </c>
      <c r="E148" s="446">
        <v>1.3259065337189999</v>
      </c>
      <c r="F148" s="444">
        <v>20.718069574428998</v>
      </c>
      <c r="G148" s="445">
        <v>8.6325289893449995</v>
      </c>
      <c r="H148" s="447">
        <v>0</v>
      </c>
      <c r="I148" s="444">
        <v>6.4353999999999996</v>
      </c>
      <c r="J148" s="445">
        <v>-2.1971289893449999</v>
      </c>
      <c r="K148" s="448">
        <v>0.31061774249099999</v>
      </c>
    </row>
    <row r="149" spans="1:11" ht="14.4" customHeight="1" thickBot="1" x14ac:dyDescent="0.35">
      <c r="A149" s="465" t="s">
        <v>407</v>
      </c>
      <c r="B149" s="449">
        <v>15.000001504028999</v>
      </c>
      <c r="C149" s="449">
        <v>1.5305899999999999</v>
      </c>
      <c r="D149" s="450">
        <v>-13.469411504029001</v>
      </c>
      <c r="E149" s="456">
        <v>0.102039323101</v>
      </c>
      <c r="F149" s="449">
        <v>22.698186585218998</v>
      </c>
      <c r="G149" s="450">
        <v>9.457577743841</v>
      </c>
      <c r="H149" s="452">
        <v>3.9502299999999999</v>
      </c>
      <c r="I149" s="449">
        <v>4.2925599999999999</v>
      </c>
      <c r="J149" s="450">
        <v>-5.1650177438410001</v>
      </c>
      <c r="K149" s="457">
        <v>0.18911466710700001</v>
      </c>
    </row>
    <row r="150" spans="1:11" ht="14.4" customHeight="1" thickBot="1" x14ac:dyDescent="0.35">
      <c r="A150" s="466" t="s">
        <v>408</v>
      </c>
      <c r="B150" s="444">
        <v>0</v>
      </c>
      <c r="C150" s="444">
        <v>0.42874000000000001</v>
      </c>
      <c r="D150" s="445">
        <v>0.42874000000000001</v>
      </c>
      <c r="E150" s="454" t="s">
        <v>266</v>
      </c>
      <c r="F150" s="444">
        <v>0.69818658521900001</v>
      </c>
      <c r="G150" s="445">
        <v>0.290911077174</v>
      </c>
      <c r="H150" s="447">
        <v>0</v>
      </c>
      <c r="I150" s="444">
        <v>0</v>
      </c>
      <c r="J150" s="445">
        <v>-0.290911077174</v>
      </c>
      <c r="K150" s="448">
        <v>0</v>
      </c>
    </row>
    <row r="151" spans="1:11" ht="14.4" customHeight="1" thickBot="1" x14ac:dyDescent="0.35">
      <c r="A151" s="466" t="s">
        <v>409</v>
      </c>
      <c r="B151" s="444">
        <v>15.000001504028999</v>
      </c>
      <c r="C151" s="444">
        <v>1.10185</v>
      </c>
      <c r="D151" s="445">
        <v>-13.898151504029</v>
      </c>
      <c r="E151" s="446">
        <v>7.3456659300999996E-2</v>
      </c>
      <c r="F151" s="444">
        <v>22</v>
      </c>
      <c r="G151" s="445">
        <v>9.1666666666659999</v>
      </c>
      <c r="H151" s="447">
        <v>3.9502299999999999</v>
      </c>
      <c r="I151" s="444">
        <v>4.2925599999999999</v>
      </c>
      <c r="J151" s="445">
        <v>-4.874106666666</v>
      </c>
      <c r="K151" s="448">
        <v>0.19511636363599999</v>
      </c>
    </row>
    <row r="152" spans="1:11" ht="14.4" customHeight="1" thickBot="1" x14ac:dyDescent="0.35">
      <c r="A152" s="465" t="s">
        <v>410</v>
      </c>
      <c r="B152" s="449">
        <v>0</v>
      </c>
      <c r="C152" s="449">
        <v>-41.231999999999999</v>
      </c>
      <c r="D152" s="450">
        <v>-41.231999999999999</v>
      </c>
      <c r="E152" s="451" t="s">
        <v>266</v>
      </c>
      <c r="F152" s="449">
        <v>0</v>
      </c>
      <c r="G152" s="450">
        <v>0</v>
      </c>
      <c r="H152" s="452">
        <v>0</v>
      </c>
      <c r="I152" s="449">
        <v>0</v>
      </c>
      <c r="J152" s="450">
        <v>0</v>
      </c>
      <c r="K152" s="453" t="s">
        <v>266</v>
      </c>
    </row>
    <row r="153" spans="1:11" ht="14.4" customHeight="1" thickBot="1" x14ac:dyDescent="0.35">
      <c r="A153" s="466" t="s">
        <v>411</v>
      </c>
      <c r="B153" s="444">
        <v>0</v>
      </c>
      <c r="C153" s="444">
        <v>-41.231999999999999</v>
      </c>
      <c r="D153" s="445">
        <v>-41.231999999999999</v>
      </c>
      <c r="E153" s="454" t="s">
        <v>266</v>
      </c>
      <c r="F153" s="444">
        <v>0</v>
      </c>
      <c r="G153" s="445">
        <v>0</v>
      </c>
      <c r="H153" s="447">
        <v>0</v>
      </c>
      <c r="I153" s="444">
        <v>0</v>
      </c>
      <c r="J153" s="445">
        <v>0</v>
      </c>
      <c r="K153" s="455" t="s">
        <v>266</v>
      </c>
    </row>
    <row r="154" spans="1:11" ht="14.4" customHeight="1" thickBot="1" x14ac:dyDescent="0.35">
      <c r="A154" s="465" t="s">
        <v>412</v>
      </c>
      <c r="B154" s="449">
        <v>0</v>
      </c>
      <c r="C154" s="449">
        <v>9.3600000000000003E-2</v>
      </c>
      <c r="D154" s="450">
        <v>9.3600000000000003E-2</v>
      </c>
      <c r="E154" s="451" t="s">
        <v>288</v>
      </c>
      <c r="F154" s="449">
        <v>9.0130620066999997E-2</v>
      </c>
      <c r="G154" s="450">
        <v>3.7554425028000001E-2</v>
      </c>
      <c r="H154" s="452">
        <v>0</v>
      </c>
      <c r="I154" s="449">
        <v>0</v>
      </c>
      <c r="J154" s="450">
        <v>-3.7554425028000001E-2</v>
      </c>
      <c r="K154" s="457">
        <v>0</v>
      </c>
    </row>
    <row r="155" spans="1:11" ht="14.4" customHeight="1" thickBot="1" x14ac:dyDescent="0.35">
      <c r="A155" s="466" t="s">
        <v>413</v>
      </c>
      <c r="B155" s="444">
        <v>0</v>
      </c>
      <c r="C155" s="444">
        <v>9.3600000000000003E-2</v>
      </c>
      <c r="D155" s="445">
        <v>9.3600000000000003E-2</v>
      </c>
      <c r="E155" s="454" t="s">
        <v>288</v>
      </c>
      <c r="F155" s="444">
        <v>9.0130620066999997E-2</v>
      </c>
      <c r="G155" s="445">
        <v>3.7554425028000001E-2</v>
      </c>
      <c r="H155" s="447">
        <v>0</v>
      </c>
      <c r="I155" s="444">
        <v>0</v>
      </c>
      <c r="J155" s="445">
        <v>-3.7554425028000001E-2</v>
      </c>
      <c r="K155" s="448">
        <v>0</v>
      </c>
    </row>
    <row r="156" spans="1:11" ht="14.4" customHeight="1" thickBot="1" x14ac:dyDescent="0.35">
      <c r="A156" s="465" t="s">
        <v>414</v>
      </c>
      <c r="B156" s="449">
        <v>4783.00047958499</v>
      </c>
      <c r="C156" s="449">
        <v>2630.9831899999999</v>
      </c>
      <c r="D156" s="450">
        <v>-2152.0172895849901</v>
      </c>
      <c r="E156" s="456">
        <v>0.550069606145</v>
      </c>
      <c r="F156" s="449">
        <v>5137</v>
      </c>
      <c r="G156" s="450">
        <v>2140.4166666666702</v>
      </c>
      <c r="H156" s="452">
        <v>221.12674000000001</v>
      </c>
      <c r="I156" s="449">
        <v>1333.5793799999999</v>
      </c>
      <c r="J156" s="450">
        <v>-806.83728666666696</v>
      </c>
      <c r="K156" s="457">
        <v>0.25960276036500002</v>
      </c>
    </row>
    <row r="157" spans="1:11" ht="14.4" customHeight="1" thickBot="1" x14ac:dyDescent="0.35">
      <c r="A157" s="466" t="s">
        <v>415</v>
      </c>
      <c r="B157" s="444">
        <v>2083.0002088596102</v>
      </c>
      <c r="C157" s="444">
        <v>1015.38976</v>
      </c>
      <c r="D157" s="445">
        <v>-1067.61044885961</v>
      </c>
      <c r="E157" s="446">
        <v>0.48746503033499999</v>
      </c>
      <c r="F157" s="444">
        <v>2199</v>
      </c>
      <c r="G157" s="445">
        <v>916.25</v>
      </c>
      <c r="H157" s="447">
        <v>81.031149999999997</v>
      </c>
      <c r="I157" s="444">
        <v>457.71262000000002</v>
      </c>
      <c r="J157" s="445">
        <v>-458.53737999999998</v>
      </c>
      <c r="K157" s="448">
        <v>0.208145802637</v>
      </c>
    </row>
    <row r="158" spans="1:11" ht="14.4" customHeight="1" thickBot="1" x14ac:dyDescent="0.35">
      <c r="A158" s="466" t="s">
        <v>416</v>
      </c>
      <c r="B158" s="444">
        <v>2700.0002707253698</v>
      </c>
      <c r="C158" s="444">
        <v>1615.5934299999999</v>
      </c>
      <c r="D158" s="445">
        <v>-1084.4068407253701</v>
      </c>
      <c r="E158" s="446">
        <v>0.59836787703899996</v>
      </c>
      <c r="F158" s="444">
        <v>2938</v>
      </c>
      <c r="G158" s="445">
        <v>1224.1666666666699</v>
      </c>
      <c r="H158" s="447">
        <v>140.09558999999999</v>
      </c>
      <c r="I158" s="444">
        <v>875.86676</v>
      </c>
      <c r="J158" s="445">
        <v>-348.29990666666703</v>
      </c>
      <c r="K158" s="448">
        <v>0.29811666439700002</v>
      </c>
    </row>
    <row r="159" spans="1:11" ht="14.4" customHeight="1" thickBot="1" x14ac:dyDescent="0.35">
      <c r="A159" s="465" t="s">
        <v>417</v>
      </c>
      <c r="B159" s="449">
        <v>0</v>
      </c>
      <c r="C159" s="449">
        <v>147.07818</v>
      </c>
      <c r="D159" s="450">
        <v>147.07818</v>
      </c>
      <c r="E159" s="451" t="s">
        <v>266</v>
      </c>
      <c r="F159" s="449">
        <v>0</v>
      </c>
      <c r="G159" s="450">
        <v>0</v>
      </c>
      <c r="H159" s="452">
        <v>51.572330000000001</v>
      </c>
      <c r="I159" s="449">
        <v>51.584269999999997</v>
      </c>
      <c r="J159" s="450">
        <v>51.584269999999997</v>
      </c>
      <c r="K159" s="453" t="s">
        <v>266</v>
      </c>
    </row>
    <row r="160" spans="1:11" ht="14.4" customHeight="1" thickBot="1" x14ac:dyDescent="0.35">
      <c r="A160" s="466" t="s">
        <v>418</v>
      </c>
      <c r="B160" s="444">
        <v>0</v>
      </c>
      <c r="C160" s="444">
        <v>14.497579999999999</v>
      </c>
      <c r="D160" s="445">
        <v>14.497579999999999</v>
      </c>
      <c r="E160" s="454" t="s">
        <v>266</v>
      </c>
      <c r="F160" s="444">
        <v>0</v>
      </c>
      <c r="G160" s="445">
        <v>0</v>
      </c>
      <c r="H160" s="447">
        <v>51.572330000000001</v>
      </c>
      <c r="I160" s="444">
        <v>51.572330000000001</v>
      </c>
      <c r="J160" s="445">
        <v>51.572330000000001</v>
      </c>
      <c r="K160" s="455" t="s">
        <v>266</v>
      </c>
    </row>
    <row r="161" spans="1:11" ht="14.4" customHeight="1" thickBot="1" x14ac:dyDescent="0.35">
      <c r="A161" s="466" t="s">
        <v>419</v>
      </c>
      <c r="B161" s="444">
        <v>0</v>
      </c>
      <c r="C161" s="444">
        <v>132.5806</v>
      </c>
      <c r="D161" s="445">
        <v>132.5806</v>
      </c>
      <c r="E161" s="454" t="s">
        <v>266</v>
      </c>
      <c r="F161" s="444">
        <v>0</v>
      </c>
      <c r="G161" s="445">
        <v>0</v>
      </c>
      <c r="H161" s="447">
        <v>0</v>
      </c>
      <c r="I161" s="444">
        <v>1.1939999999999999E-2</v>
      </c>
      <c r="J161" s="445">
        <v>1.1939999999999999E-2</v>
      </c>
      <c r="K161" s="455" t="s">
        <v>266</v>
      </c>
    </row>
    <row r="162" spans="1:11" ht="14.4" customHeight="1" thickBot="1" x14ac:dyDescent="0.35">
      <c r="A162" s="463" t="s">
        <v>420</v>
      </c>
      <c r="B162" s="444">
        <v>6.6447614319869999</v>
      </c>
      <c r="C162" s="444">
        <v>67.849279999999993</v>
      </c>
      <c r="D162" s="445">
        <v>61.204518568011999</v>
      </c>
      <c r="E162" s="446">
        <v>10.210942965293</v>
      </c>
      <c r="F162" s="444">
        <v>43.996614496657998</v>
      </c>
      <c r="G162" s="445">
        <v>18.331922706941</v>
      </c>
      <c r="H162" s="447">
        <v>1.9421900000000001</v>
      </c>
      <c r="I162" s="444">
        <v>51.610750000000003</v>
      </c>
      <c r="J162" s="445">
        <v>33.278827293058001</v>
      </c>
      <c r="K162" s="448">
        <v>1.173061850109</v>
      </c>
    </row>
    <row r="163" spans="1:11" ht="14.4" customHeight="1" thickBot="1" x14ac:dyDescent="0.35">
      <c r="A163" s="464" t="s">
        <v>421</v>
      </c>
      <c r="B163" s="444">
        <v>0</v>
      </c>
      <c r="C163" s="444">
        <v>21.421800000000001</v>
      </c>
      <c r="D163" s="445">
        <v>21.421800000000001</v>
      </c>
      <c r="E163" s="454" t="s">
        <v>266</v>
      </c>
      <c r="F163" s="444">
        <v>0</v>
      </c>
      <c r="G163" s="445">
        <v>0</v>
      </c>
      <c r="H163" s="447">
        <v>0</v>
      </c>
      <c r="I163" s="444">
        <v>36.941339999999997</v>
      </c>
      <c r="J163" s="445">
        <v>36.941339999999997</v>
      </c>
      <c r="K163" s="455" t="s">
        <v>266</v>
      </c>
    </row>
    <row r="164" spans="1:11" ht="14.4" customHeight="1" thickBot="1" x14ac:dyDescent="0.35">
      <c r="A164" s="465" t="s">
        <v>422</v>
      </c>
      <c r="B164" s="449">
        <v>0</v>
      </c>
      <c r="C164" s="449">
        <v>21.421800000000001</v>
      </c>
      <c r="D164" s="450">
        <v>21.421800000000001</v>
      </c>
      <c r="E164" s="451" t="s">
        <v>266</v>
      </c>
      <c r="F164" s="449">
        <v>0</v>
      </c>
      <c r="G164" s="450">
        <v>0</v>
      </c>
      <c r="H164" s="452">
        <v>0</v>
      </c>
      <c r="I164" s="449">
        <v>36.941339999999997</v>
      </c>
      <c r="J164" s="450">
        <v>36.941339999999997</v>
      </c>
      <c r="K164" s="453" t="s">
        <v>266</v>
      </c>
    </row>
    <row r="165" spans="1:11" ht="14.4" customHeight="1" thickBot="1" x14ac:dyDescent="0.35">
      <c r="A165" s="466" t="s">
        <v>423</v>
      </c>
      <c r="B165" s="444">
        <v>0</v>
      </c>
      <c r="C165" s="444">
        <v>21.421800000000001</v>
      </c>
      <c r="D165" s="445">
        <v>21.421800000000001</v>
      </c>
      <c r="E165" s="454" t="s">
        <v>266</v>
      </c>
      <c r="F165" s="444">
        <v>0</v>
      </c>
      <c r="G165" s="445">
        <v>0</v>
      </c>
      <c r="H165" s="447">
        <v>0</v>
      </c>
      <c r="I165" s="444">
        <v>36.941339999999997</v>
      </c>
      <c r="J165" s="445">
        <v>36.941339999999997</v>
      </c>
      <c r="K165" s="455" t="s">
        <v>266</v>
      </c>
    </row>
    <row r="166" spans="1:11" ht="14.4" customHeight="1" thickBot="1" x14ac:dyDescent="0.35">
      <c r="A166" s="469" t="s">
        <v>424</v>
      </c>
      <c r="B166" s="449">
        <v>6.6447614319869999</v>
      </c>
      <c r="C166" s="449">
        <v>46.427480000000003</v>
      </c>
      <c r="D166" s="450">
        <v>39.782718568012001</v>
      </c>
      <c r="E166" s="456">
        <v>6.9870800442140002</v>
      </c>
      <c r="F166" s="449">
        <v>43.996614496657998</v>
      </c>
      <c r="G166" s="450">
        <v>18.331922706941</v>
      </c>
      <c r="H166" s="452">
        <v>1.9421900000000001</v>
      </c>
      <c r="I166" s="449">
        <v>14.669409999999999</v>
      </c>
      <c r="J166" s="450">
        <v>-3.662512706941</v>
      </c>
      <c r="K166" s="457">
        <v>0.333421336342</v>
      </c>
    </row>
    <row r="167" spans="1:11" ht="14.4" customHeight="1" thickBot="1" x14ac:dyDescent="0.35">
      <c r="A167" s="465" t="s">
        <v>425</v>
      </c>
      <c r="B167" s="449">
        <v>0</v>
      </c>
      <c r="C167" s="449">
        <v>1.8699999999999999E-3</v>
      </c>
      <c r="D167" s="450">
        <v>1.8699999999999999E-3</v>
      </c>
      <c r="E167" s="451" t="s">
        <v>266</v>
      </c>
      <c r="F167" s="449">
        <v>0</v>
      </c>
      <c r="G167" s="450">
        <v>0</v>
      </c>
      <c r="H167" s="452">
        <v>6.9999999999999994E-5</v>
      </c>
      <c r="I167" s="449">
        <v>3.0000000000000099E-5</v>
      </c>
      <c r="J167" s="450">
        <v>3.0000000000000099E-5</v>
      </c>
      <c r="K167" s="453" t="s">
        <v>266</v>
      </c>
    </row>
    <row r="168" spans="1:11" ht="14.4" customHeight="1" thickBot="1" x14ac:dyDescent="0.35">
      <c r="A168" s="466" t="s">
        <v>426</v>
      </c>
      <c r="B168" s="444">
        <v>0</v>
      </c>
      <c r="C168" s="444">
        <v>1.8699999999999999E-3</v>
      </c>
      <c r="D168" s="445">
        <v>1.8699999999999999E-3</v>
      </c>
      <c r="E168" s="454" t="s">
        <v>266</v>
      </c>
      <c r="F168" s="444">
        <v>0</v>
      </c>
      <c r="G168" s="445">
        <v>0</v>
      </c>
      <c r="H168" s="447">
        <v>6.9999999999999994E-5</v>
      </c>
      <c r="I168" s="444">
        <v>3.0000000000000099E-5</v>
      </c>
      <c r="J168" s="445">
        <v>3.0000000000000099E-5</v>
      </c>
      <c r="K168" s="455" t="s">
        <v>266</v>
      </c>
    </row>
    <row r="169" spans="1:11" ht="14.4" customHeight="1" thickBot="1" x14ac:dyDescent="0.35">
      <c r="A169" s="465" t="s">
        <v>427</v>
      </c>
      <c r="B169" s="449">
        <v>6.6447614319869999</v>
      </c>
      <c r="C169" s="449">
        <v>46.425609999999999</v>
      </c>
      <c r="D169" s="450">
        <v>39.780848568011997</v>
      </c>
      <c r="E169" s="456">
        <v>6.9867986195120002</v>
      </c>
      <c r="F169" s="449">
        <v>43.996614496657998</v>
      </c>
      <c r="G169" s="450">
        <v>18.331922706941</v>
      </c>
      <c r="H169" s="452">
        <v>1.9421200000000001</v>
      </c>
      <c r="I169" s="449">
        <v>14.66938</v>
      </c>
      <c r="J169" s="450">
        <v>-3.6625427069410001</v>
      </c>
      <c r="K169" s="457">
        <v>0.333420654471</v>
      </c>
    </row>
    <row r="170" spans="1:11" ht="14.4" customHeight="1" thickBot="1" x14ac:dyDescent="0.35">
      <c r="A170" s="466" t="s">
        <v>428</v>
      </c>
      <c r="B170" s="444">
        <v>0</v>
      </c>
      <c r="C170" s="444">
        <v>17.5</v>
      </c>
      <c r="D170" s="445">
        <v>17.5</v>
      </c>
      <c r="E170" s="454" t="s">
        <v>288</v>
      </c>
      <c r="F170" s="444">
        <v>17.325146393154998</v>
      </c>
      <c r="G170" s="445">
        <v>7.2188109971480001</v>
      </c>
      <c r="H170" s="447">
        <v>0</v>
      </c>
      <c r="I170" s="444">
        <v>0</v>
      </c>
      <c r="J170" s="445">
        <v>-7.2188109971480001</v>
      </c>
      <c r="K170" s="448">
        <v>0</v>
      </c>
    </row>
    <row r="171" spans="1:11" ht="14.4" customHeight="1" thickBot="1" x14ac:dyDescent="0.35">
      <c r="A171" s="466" t="s">
        <v>429</v>
      </c>
      <c r="B171" s="444">
        <v>6.6447614319869999</v>
      </c>
      <c r="C171" s="444">
        <v>28.925609999999999</v>
      </c>
      <c r="D171" s="445">
        <v>22.280848568012001</v>
      </c>
      <c r="E171" s="446">
        <v>4.3531449994200004</v>
      </c>
      <c r="F171" s="444">
        <v>26.671468103502999</v>
      </c>
      <c r="G171" s="445">
        <v>11.113111709791999</v>
      </c>
      <c r="H171" s="447">
        <v>1.9421200000000001</v>
      </c>
      <c r="I171" s="444">
        <v>14.66938</v>
      </c>
      <c r="J171" s="445">
        <v>3.556268290207</v>
      </c>
      <c r="K171" s="448">
        <v>0.55000271987500005</v>
      </c>
    </row>
    <row r="172" spans="1:11" ht="14.4" customHeight="1" thickBot="1" x14ac:dyDescent="0.35">
      <c r="A172" s="463" t="s">
        <v>430</v>
      </c>
      <c r="B172" s="444">
        <v>0</v>
      </c>
      <c r="C172" s="444">
        <v>9.4320000000000004</v>
      </c>
      <c r="D172" s="445">
        <v>9.4320000000000004</v>
      </c>
      <c r="E172" s="454" t="s">
        <v>288</v>
      </c>
      <c r="F172" s="444">
        <v>0</v>
      </c>
      <c r="G172" s="445">
        <v>0</v>
      </c>
      <c r="H172" s="447">
        <v>1.048</v>
      </c>
      <c r="I172" s="444">
        <v>5.24</v>
      </c>
      <c r="J172" s="445">
        <v>5.24</v>
      </c>
      <c r="K172" s="455" t="s">
        <v>266</v>
      </c>
    </row>
    <row r="173" spans="1:11" ht="14.4" customHeight="1" thickBot="1" x14ac:dyDescent="0.35">
      <c r="A173" s="469" t="s">
        <v>431</v>
      </c>
      <c r="B173" s="449">
        <v>0</v>
      </c>
      <c r="C173" s="449">
        <v>9.4320000000000004</v>
      </c>
      <c r="D173" s="450">
        <v>9.4320000000000004</v>
      </c>
      <c r="E173" s="451" t="s">
        <v>288</v>
      </c>
      <c r="F173" s="449">
        <v>0</v>
      </c>
      <c r="G173" s="450">
        <v>0</v>
      </c>
      <c r="H173" s="452">
        <v>1.048</v>
      </c>
      <c r="I173" s="449">
        <v>5.24</v>
      </c>
      <c r="J173" s="450">
        <v>5.24</v>
      </c>
      <c r="K173" s="453" t="s">
        <v>266</v>
      </c>
    </row>
    <row r="174" spans="1:11" ht="14.4" customHeight="1" thickBot="1" x14ac:dyDescent="0.35">
      <c r="A174" s="468" t="s">
        <v>432</v>
      </c>
      <c r="B174" s="444">
        <v>0</v>
      </c>
      <c r="C174" s="444">
        <v>9.4320000000000004</v>
      </c>
      <c r="D174" s="445">
        <v>9.4320000000000004</v>
      </c>
      <c r="E174" s="454" t="s">
        <v>288</v>
      </c>
      <c r="F174" s="444">
        <v>0</v>
      </c>
      <c r="G174" s="445">
        <v>0</v>
      </c>
      <c r="H174" s="447">
        <v>1.048</v>
      </c>
      <c r="I174" s="444">
        <v>5.24</v>
      </c>
      <c r="J174" s="445">
        <v>5.24</v>
      </c>
      <c r="K174" s="455" t="s">
        <v>266</v>
      </c>
    </row>
    <row r="175" spans="1:11" ht="14.4" customHeight="1" thickBot="1" x14ac:dyDescent="0.35">
      <c r="A175" s="466" t="s">
        <v>433</v>
      </c>
      <c r="B175" s="444">
        <v>0</v>
      </c>
      <c r="C175" s="444">
        <v>9.4320000000000004</v>
      </c>
      <c r="D175" s="445">
        <v>9.4320000000000004</v>
      </c>
      <c r="E175" s="454" t="s">
        <v>288</v>
      </c>
      <c r="F175" s="444">
        <v>0</v>
      </c>
      <c r="G175" s="445">
        <v>0</v>
      </c>
      <c r="H175" s="447">
        <v>1.048</v>
      </c>
      <c r="I175" s="444">
        <v>5.24</v>
      </c>
      <c r="J175" s="445">
        <v>5.24</v>
      </c>
      <c r="K175" s="455" t="s">
        <v>266</v>
      </c>
    </row>
    <row r="176" spans="1:11" ht="14.4" customHeight="1" thickBot="1" x14ac:dyDescent="0.35">
      <c r="A176" s="462" t="s">
        <v>434</v>
      </c>
      <c r="B176" s="444">
        <v>1642.8169759145101</v>
      </c>
      <c r="C176" s="444">
        <v>1745.2990299999999</v>
      </c>
      <c r="D176" s="445">
        <v>102.482054085489</v>
      </c>
      <c r="E176" s="446">
        <v>1.0623819059499999</v>
      </c>
      <c r="F176" s="444">
        <v>1639.6056374198799</v>
      </c>
      <c r="G176" s="445">
        <v>683.16901559161704</v>
      </c>
      <c r="H176" s="447">
        <v>147.78379000000001</v>
      </c>
      <c r="I176" s="444">
        <v>682.32586000000003</v>
      </c>
      <c r="J176" s="445">
        <v>-0.84315559161700004</v>
      </c>
      <c r="K176" s="448">
        <v>0.41615242374599998</v>
      </c>
    </row>
    <row r="177" spans="1:11" ht="14.4" customHeight="1" thickBot="1" x14ac:dyDescent="0.35">
      <c r="A177" s="467" t="s">
        <v>435</v>
      </c>
      <c r="B177" s="449">
        <v>1642.8169759145101</v>
      </c>
      <c r="C177" s="449">
        <v>1745.2990299999999</v>
      </c>
      <c r="D177" s="450">
        <v>102.482054085489</v>
      </c>
      <c r="E177" s="456">
        <v>1.0623819059499999</v>
      </c>
      <c r="F177" s="449">
        <v>1639.6056374198799</v>
      </c>
      <c r="G177" s="450">
        <v>683.16901559161704</v>
      </c>
      <c r="H177" s="452">
        <v>147.78379000000001</v>
      </c>
      <c r="I177" s="449">
        <v>682.32586000000003</v>
      </c>
      <c r="J177" s="450">
        <v>-0.84315559161700004</v>
      </c>
      <c r="K177" s="457">
        <v>0.41615242374599998</v>
      </c>
    </row>
    <row r="178" spans="1:11" ht="14.4" customHeight="1" thickBot="1" x14ac:dyDescent="0.35">
      <c r="A178" s="469" t="s">
        <v>54</v>
      </c>
      <c r="B178" s="449">
        <v>1642.8169759145101</v>
      </c>
      <c r="C178" s="449">
        <v>1745.2990299999999</v>
      </c>
      <c r="D178" s="450">
        <v>102.482054085489</v>
      </c>
      <c r="E178" s="456">
        <v>1.0623819059499999</v>
      </c>
      <c r="F178" s="449">
        <v>1639.6056374198799</v>
      </c>
      <c r="G178" s="450">
        <v>683.16901559161704</v>
      </c>
      <c r="H178" s="452">
        <v>147.78379000000001</v>
      </c>
      <c r="I178" s="449">
        <v>682.32586000000003</v>
      </c>
      <c r="J178" s="450">
        <v>-0.84315559161700004</v>
      </c>
      <c r="K178" s="457">
        <v>0.41615242374599998</v>
      </c>
    </row>
    <row r="179" spans="1:11" ht="14.4" customHeight="1" thickBot="1" x14ac:dyDescent="0.35">
      <c r="A179" s="468" t="s">
        <v>436</v>
      </c>
      <c r="B179" s="444">
        <v>0</v>
      </c>
      <c r="C179" s="444">
        <v>0</v>
      </c>
      <c r="D179" s="445">
        <v>0</v>
      </c>
      <c r="E179" s="446">
        <v>1</v>
      </c>
      <c r="F179" s="444">
        <v>5.9748673202880003</v>
      </c>
      <c r="G179" s="445">
        <v>2.4895280501200001</v>
      </c>
      <c r="H179" s="447">
        <v>0.54957</v>
      </c>
      <c r="I179" s="444">
        <v>4.2665300000000004</v>
      </c>
      <c r="J179" s="445">
        <v>1.777001949879</v>
      </c>
      <c r="K179" s="448">
        <v>0.71407945503799997</v>
      </c>
    </row>
    <row r="180" spans="1:11" ht="14.4" customHeight="1" thickBot="1" x14ac:dyDescent="0.35">
      <c r="A180" s="466" t="s">
        <v>437</v>
      </c>
      <c r="B180" s="444">
        <v>0</v>
      </c>
      <c r="C180" s="444">
        <v>0</v>
      </c>
      <c r="D180" s="445">
        <v>0</v>
      </c>
      <c r="E180" s="446">
        <v>1</v>
      </c>
      <c r="F180" s="444">
        <v>5.9748673202880003</v>
      </c>
      <c r="G180" s="445">
        <v>2.4895280501200001</v>
      </c>
      <c r="H180" s="447">
        <v>0.54957</v>
      </c>
      <c r="I180" s="444">
        <v>4.2665300000000004</v>
      </c>
      <c r="J180" s="445">
        <v>1.777001949879</v>
      </c>
      <c r="K180" s="448">
        <v>0.71407945503799997</v>
      </c>
    </row>
    <row r="181" spans="1:11" ht="14.4" customHeight="1" thickBot="1" x14ac:dyDescent="0.35">
      <c r="A181" s="465" t="s">
        <v>438</v>
      </c>
      <c r="B181" s="449">
        <v>21.875774719830002</v>
      </c>
      <c r="C181" s="449">
        <v>20.231999999999999</v>
      </c>
      <c r="D181" s="450">
        <v>-1.6437747198299999</v>
      </c>
      <c r="E181" s="456">
        <v>0.92485867399499999</v>
      </c>
      <c r="F181" s="449">
        <v>21.855403184793001</v>
      </c>
      <c r="G181" s="450">
        <v>9.1064179936639995</v>
      </c>
      <c r="H181" s="452">
        <v>1.7809999999999999</v>
      </c>
      <c r="I181" s="449">
        <v>8.9049999999999994</v>
      </c>
      <c r="J181" s="450">
        <v>-0.20141799366400001</v>
      </c>
      <c r="K181" s="457">
        <v>0.40745073081900002</v>
      </c>
    </row>
    <row r="182" spans="1:11" ht="14.4" customHeight="1" thickBot="1" x14ac:dyDescent="0.35">
      <c r="A182" s="466" t="s">
        <v>439</v>
      </c>
      <c r="B182" s="444">
        <v>21.875774719830002</v>
      </c>
      <c r="C182" s="444">
        <v>20.231999999999999</v>
      </c>
      <c r="D182" s="445">
        <v>-1.6437747198299999</v>
      </c>
      <c r="E182" s="446">
        <v>0.92485867399499999</v>
      </c>
      <c r="F182" s="444">
        <v>21.855403184793001</v>
      </c>
      <c r="G182" s="445">
        <v>9.1064179936639995</v>
      </c>
      <c r="H182" s="447">
        <v>1.7809999999999999</v>
      </c>
      <c r="I182" s="444">
        <v>8.9049999999999994</v>
      </c>
      <c r="J182" s="445">
        <v>-0.20141799366400001</v>
      </c>
      <c r="K182" s="448">
        <v>0.40745073081900002</v>
      </c>
    </row>
    <row r="183" spans="1:11" ht="14.4" customHeight="1" thickBot="1" x14ac:dyDescent="0.35">
      <c r="A183" s="465" t="s">
        <v>440</v>
      </c>
      <c r="B183" s="449">
        <v>14.364339057459</v>
      </c>
      <c r="C183" s="449">
        <v>12.307</v>
      </c>
      <c r="D183" s="450">
        <v>-2.057339057459</v>
      </c>
      <c r="E183" s="456">
        <v>0.85677454081000004</v>
      </c>
      <c r="F183" s="449">
        <v>13.644279462278</v>
      </c>
      <c r="G183" s="450">
        <v>5.6851164426149996</v>
      </c>
      <c r="H183" s="452">
        <v>1.0289999999999999</v>
      </c>
      <c r="I183" s="449">
        <v>3.2364999999999999</v>
      </c>
      <c r="J183" s="450">
        <v>-2.4486164426150001</v>
      </c>
      <c r="K183" s="457">
        <v>0.237205636907</v>
      </c>
    </row>
    <row r="184" spans="1:11" ht="14.4" customHeight="1" thickBot="1" x14ac:dyDescent="0.35">
      <c r="A184" s="466" t="s">
        <v>441</v>
      </c>
      <c r="B184" s="444">
        <v>5.7104167975660003</v>
      </c>
      <c r="C184" s="444">
        <v>4.8099999999999996</v>
      </c>
      <c r="D184" s="445">
        <v>-0.90041679756600002</v>
      </c>
      <c r="E184" s="446">
        <v>0.84232030174200001</v>
      </c>
      <c r="F184" s="444">
        <v>5.6177836778049999</v>
      </c>
      <c r="G184" s="445">
        <v>2.3407431990849998</v>
      </c>
      <c r="H184" s="447">
        <v>0</v>
      </c>
      <c r="I184" s="444">
        <v>0.37</v>
      </c>
      <c r="J184" s="445">
        <v>-1.970743199085</v>
      </c>
      <c r="K184" s="448">
        <v>6.5862272599999994E-2</v>
      </c>
    </row>
    <row r="185" spans="1:11" ht="14.4" customHeight="1" thickBot="1" x14ac:dyDescent="0.35">
      <c r="A185" s="466" t="s">
        <v>442</v>
      </c>
      <c r="B185" s="444">
        <v>8.6539222598919991</v>
      </c>
      <c r="C185" s="444">
        <v>7.4969999999999999</v>
      </c>
      <c r="D185" s="445">
        <v>-1.1569222598919999</v>
      </c>
      <c r="E185" s="446">
        <v>0.86631238123599996</v>
      </c>
      <c r="F185" s="444">
        <v>8.0264957844720008</v>
      </c>
      <c r="G185" s="445">
        <v>3.3443732435300002</v>
      </c>
      <c r="H185" s="447">
        <v>1.0289999999999999</v>
      </c>
      <c r="I185" s="444">
        <v>2.8664999999999998</v>
      </c>
      <c r="J185" s="445">
        <v>-0.47787324352999999</v>
      </c>
      <c r="K185" s="448">
        <v>0.35712969606799999</v>
      </c>
    </row>
    <row r="186" spans="1:11" ht="14.4" customHeight="1" thickBot="1" x14ac:dyDescent="0.35">
      <c r="A186" s="465" t="s">
        <v>443</v>
      </c>
      <c r="B186" s="449">
        <v>32.360348643312001</v>
      </c>
      <c r="C186" s="449">
        <v>31.238720000000001</v>
      </c>
      <c r="D186" s="450">
        <v>-1.121628643312</v>
      </c>
      <c r="E186" s="456">
        <v>0.96533941411799995</v>
      </c>
      <c r="F186" s="449">
        <v>30.567811047635999</v>
      </c>
      <c r="G186" s="450">
        <v>12.736587936515001</v>
      </c>
      <c r="H186" s="452">
        <v>2.5665499999999999</v>
      </c>
      <c r="I186" s="449">
        <v>12.5747</v>
      </c>
      <c r="J186" s="450">
        <v>-0.161887936515</v>
      </c>
      <c r="K186" s="457">
        <v>0.41137064019399999</v>
      </c>
    </row>
    <row r="187" spans="1:11" ht="14.4" customHeight="1" thickBot="1" x14ac:dyDescent="0.35">
      <c r="A187" s="466" t="s">
        <v>444</v>
      </c>
      <c r="B187" s="444">
        <v>32.360348643312001</v>
      </c>
      <c r="C187" s="444">
        <v>31.238720000000001</v>
      </c>
      <c r="D187" s="445">
        <v>-1.121628643312</v>
      </c>
      <c r="E187" s="446">
        <v>0.96533941411799995</v>
      </c>
      <c r="F187" s="444">
        <v>30.567811047635999</v>
      </c>
      <c r="G187" s="445">
        <v>12.736587936515001</v>
      </c>
      <c r="H187" s="447">
        <v>2.5665499999999999</v>
      </c>
      <c r="I187" s="444">
        <v>12.5747</v>
      </c>
      <c r="J187" s="445">
        <v>-0.161887936515</v>
      </c>
      <c r="K187" s="448">
        <v>0.41137064019399999</v>
      </c>
    </row>
    <row r="188" spans="1:11" ht="14.4" customHeight="1" thickBot="1" x14ac:dyDescent="0.35">
      <c r="A188" s="465" t="s">
        <v>445</v>
      </c>
      <c r="B188" s="449">
        <v>0</v>
      </c>
      <c r="C188" s="449">
        <v>2.262</v>
      </c>
      <c r="D188" s="450">
        <v>2.262</v>
      </c>
      <c r="E188" s="451" t="s">
        <v>288</v>
      </c>
      <c r="F188" s="449">
        <v>0</v>
      </c>
      <c r="G188" s="450">
        <v>0</v>
      </c>
      <c r="H188" s="452">
        <v>0.40600000000000003</v>
      </c>
      <c r="I188" s="449">
        <v>1.0680000000000001</v>
      </c>
      <c r="J188" s="450">
        <v>1.0680000000000001</v>
      </c>
      <c r="K188" s="453" t="s">
        <v>288</v>
      </c>
    </row>
    <row r="189" spans="1:11" ht="14.4" customHeight="1" thickBot="1" x14ac:dyDescent="0.35">
      <c r="A189" s="466" t="s">
        <v>446</v>
      </c>
      <c r="B189" s="444">
        <v>0</v>
      </c>
      <c r="C189" s="444">
        <v>2.262</v>
      </c>
      <c r="D189" s="445">
        <v>2.262</v>
      </c>
      <c r="E189" s="454" t="s">
        <v>288</v>
      </c>
      <c r="F189" s="444">
        <v>0</v>
      </c>
      <c r="G189" s="445">
        <v>0</v>
      </c>
      <c r="H189" s="447">
        <v>0.40600000000000003</v>
      </c>
      <c r="I189" s="444">
        <v>1.0680000000000001</v>
      </c>
      <c r="J189" s="445">
        <v>1.0680000000000001</v>
      </c>
      <c r="K189" s="455" t="s">
        <v>288</v>
      </c>
    </row>
    <row r="190" spans="1:11" ht="14.4" customHeight="1" thickBot="1" x14ac:dyDescent="0.35">
      <c r="A190" s="465" t="s">
        <v>447</v>
      </c>
      <c r="B190" s="449">
        <v>359.98565448125299</v>
      </c>
      <c r="C190" s="449">
        <v>344.42986999999999</v>
      </c>
      <c r="D190" s="450">
        <v>-15.555784481251999</v>
      </c>
      <c r="E190" s="456">
        <v>0.95678776560199996</v>
      </c>
      <c r="F190" s="449">
        <v>302.13506849233102</v>
      </c>
      <c r="G190" s="450">
        <v>125.88961187180399</v>
      </c>
      <c r="H190" s="452">
        <v>18.273479999999999</v>
      </c>
      <c r="I190" s="449">
        <v>96.720029999999994</v>
      </c>
      <c r="J190" s="450">
        <v>-29.169581871803999</v>
      </c>
      <c r="K190" s="457">
        <v>0.32012182658100002</v>
      </c>
    </row>
    <row r="191" spans="1:11" ht="14.4" customHeight="1" thickBot="1" x14ac:dyDescent="0.35">
      <c r="A191" s="466" t="s">
        <v>448</v>
      </c>
      <c r="B191" s="444">
        <v>359.98565448125299</v>
      </c>
      <c r="C191" s="444">
        <v>344.42986999999999</v>
      </c>
      <c r="D191" s="445">
        <v>-15.555784481251999</v>
      </c>
      <c r="E191" s="446">
        <v>0.95678776560199996</v>
      </c>
      <c r="F191" s="444">
        <v>302.13506849233102</v>
      </c>
      <c r="G191" s="445">
        <v>125.88961187180399</v>
      </c>
      <c r="H191" s="447">
        <v>18.273479999999999</v>
      </c>
      <c r="I191" s="444">
        <v>96.720029999999994</v>
      </c>
      <c r="J191" s="445">
        <v>-29.169581871803999</v>
      </c>
      <c r="K191" s="448">
        <v>0.32012182658100002</v>
      </c>
    </row>
    <row r="192" spans="1:11" ht="14.4" customHeight="1" thickBot="1" x14ac:dyDescent="0.35">
      <c r="A192" s="465" t="s">
        <v>449</v>
      </c>
      <c r="B192" s="449">
        <v>0</v>
      </c>
      <c r="C192" s="449">
        <v>12.47137</v>
      </c>
      <c r="D192" s="450">
        <v>12.47137</v>
      </c>
      <c r="E192" s="451" t="s">
        <v>288</v>
      </c>
      <c r="F192" s="449">
        <v>0</v>
      </c>
      <c r="G192" s="450">
        <v>0</v>
      </c>
      <c r="H192" s="452">
        <v>0.64919000000000004</v>
      </c>
      <c r="I192" s="449">
        <v>10.57366</v>
      </c>
      <c r="J192" s="450">
        <v>10.57366</v>
      </c>
      <c r="K192" s="453" t="s">
        <v>288</v>
      </c>
    </row>
    <row r="193" spans="1:11" ht="14.4" customHeight="1" thickBot="1" x14ac:dyDescent="0.35">
      <c r="A193" s="466" t="s">
        <v>450</v>
      </c>
      <c r="B193" s="444">
        <v>0</v>
      </c>
      <c r="C193" s="444">
        <v>12.47137</v>
      </c>
      <c r="D193" s="445">
        <v>12.47137</v>
      </c>
      <c r="E193" s="454" t="s">
        <v>288</v>
      </c>
      <c r="F193" s="444">
        <v>0</v>
      </c>
      <c r="G193" s="445">
        <v>0</v>
      </c>
      <c r="H193" s="447">
        <v>0.64919000000000004</v>
      </c>
      <c r="I193" s="444">
        <v>10.57366</v>
      </c>
      <c r="J193" s="445">
        <v>10.57366</v>
      </c>
      <c r="K193" s="455" t="s">
        <v>288</v>
      </c>
    </row>
    <row r="194" spans="1:11" ht="14.4" customHeight="1" thickBot="1" x14ac:dyDescent="0.35">
      <c r="A194" s="465" t="s">
        <v>451</v>
      </c>
      <c r="B194" s="449">
        <v>1214.2308590126599</v>
      </c>
      <c r="C194" s="449">
        <v>1322.35807</v>
      </c>
      <c r="D194" s="450">
        <v>108.12721098734499</v>
      </c>
      <c r="E194" s="456">
        <v>1.0890499612860001</v>
      </c>
      <c r="F194" s="449">
        <v>1265.4282079125501</v>
      </c>
      <c r="G194" s="450">
        <v>527.26175329689795</v>
      </c>
      <c r="H194" s="452">
        <v>122.529</v>
      </c>
      <c r="I194" s="449">
        <v>544.98144000000002</v>
      </c>
      <c r="J194" s="450">
        <v>17.719686703101999</v>
      </c>
      <c r="K194" s="457">
        <v>0.43066958409200001</v>
      </c>
    </row>
    <row r="195" spans="1:11" ht="14.4" customHeight="1" thickBot="1" x14ac:dyDescent="0.35">
      <c r="A195" s="466" t="s">
        <v>452</v>
      </c>
      <c r="B195" s="444">
        <v>1214.2308590126599</v>
      </c>
      <c r="C195" s="444">
        <v>1322.35807</v>
      </c>
      <c r="D195" s="445">
        <v>108.12721098734499</v>
      </c>
      <c r="E195" s="446">
        <v>1.0890499612860001</v>
      </c>
      <c r="F195" s="444">
        <v>1265.4282079125501</v>
      </c>
      <c r="G195" s="445">
        <v>527.26175329689795</v>
      </c>
      <c r="H195" s="447">
        <v>122.529</v>
      </c>
      <c r="I195" s="444">
        <v>544.98144000000002</v>
      </c>
      <c r="J195" s="445">
        <v>17.719686703101999</v>
      </c>
      <c r="K195" s="448">
        <v>0.43066958409200001</v>
      </c>
    </row>
    <row r="196" spans="1:11" ht="14.4" customHeight="1" thickBot="1" x14ac:dyDescent="0.35">
      <c r="A196" s="470" t="s">
        <v>453</v>
      </c>
      <c r="B196" s="449">
        <v>0</v>
      </c>
      <c r="C196" s="449">
        <v>11.79387</v>
      </c>
      <c r="D196" s="450">
        <v>11.79387</v>
      </c>
      <c r="E196" s="451" t="s">
        <v>288</v>
      </c>
      <c r="F196" s="449">
        <v>0</v>
      </c>
      <c r="G196" s="450">
        <v>0</v>
      </c>
      <c r="H196" s="452">
        <v>0.67686000000000002</v>
      </c>
      <c r="I196" s="449">
        <v>5.8495299999999997</v>
      </c>
      <c r="J196" s="450">
        <v>5.8495299999999997</v>
      </c>
      <c r="K196" s="453" t="s">
        <v>288</v>
      </c>
    </row>
    <row r="197" spans="1:11" ht="14.4" customHeight="1" thickBot="1" x14ac:dyDescent="0.35">
      <c r="A197" s="467" t="s">
        <v>454</v>
      </c>
      <c r="B197" s="449">
        <v>0</v>
      </c>
      <c r="C197" s="449">
        <v>11.79387</v>
      </c>
      <c r="D197" s="450">
        <v>11.79387</v>
      </c>
      <c r="E197" s="451" t="s">
        <v>288</v>
      </c>
      <c r="F197" s="449">
        <v>0</v>
      </c>
      <c r="G197" s="450">
        <v>0</v>
      </c>
      <c r="H197" s="452">
        <v>0.67686000000000002</v>
      </c>
      <c r="I197" s="449">
        <v>5.8495299999999997</v>
      </c>
      <c r="J197" s="450">
        <v>5.8495299999999997</v>
      </c>
      <c r="K197" s="453" t="s">
        <v>288</v>
      </c>
    </row>
    <row r="198" spans="1:11" ht="14.4" customHeight="1" thickBot="1" x14ac:dyDescent="0.35">
      <c r="A198" s="469" t="s">
        <v>455</v>
      </c>
      <c r="B198" s="449">
        <v>0</v>
      </c>
      <c r="C198" s="449">
        <v>11.79387</v>
      </c>
      <c r="D198" s="450">
        <v>11.79387</v>
      </c>
      <c r="E198" s="451" t="s">
        <v>288</v>
      </c>
      <c r="F198" s="449">
        <v>0</v>
      </c>
      <c r="G198" s="450">
        <v>0</v>
      </c>
      <c r="H198" s="452">
        <v>0.67686000000000002</v>
      </c>
      <c r="I198" s="449">
        <v>5.8495299999999997</v>
      </c>
      <c r="J198" s="450">
        <v>5.8495299999999997</v>
      </c>
      <c r="K198" s="453" t="s">
        <v>288</v>
      </c>
    </row>
    <row r="199" spans="1:11" ht="14.4" customHeight="1" thickBot="1" x14ac:dyDescent="0.35">
      <c r="A199" s="465" t="s">
        <v>456</v>
      </c>
      <c r="B199" s="449">
        <v>0</v>
      </c>
      <c r="C199" s="449">
        <v>11.79387</v>
      </c>
      <c r="D199" s="450">
        <v>11.79387</v>
      </c>
      <c r="E199" s="451" t="s">
        <v>288</v>
      </c>
      <c r="F199" s="449">
        <v>0</v>
      </c>
      <c r="G199" s="450">
        <v>0</v>
      </c>
      <c r="H199" s="452">
        <v>0.67686000000000002</v>
      </c>
      <c r="I199" s="449">
        <v>5.8495299999999997</v>
      </c>
      <c r="J199" s="450">
        <v>5.8495299999999997</v>
      </c>
      <c r="K199" s="453" t="s">
        <v>288</v>
      </c>
    </row>
    <row r="200" spans="1:11" ht="14.4" customHeight="1" thickBot="1" x14ac:dyDescent="0.35">
      <c r="A200" s="466" t="s">
        <v>457</v>
      </c>
      <c r="B200" s="444">
        <v>0</v>
      </c>
      <c r="C200" s="444">
        <v>11.79387</v>
      </c>
      <c r="D200" s="445">
        <v>11.79387</v>
      </c>
      <c r="E200" s="454" t="s">
        <v>288</v>
      </c>
      <c r="F200" s="444">
        <v>0</v>
      </c>
      <c r="G200" s="445">
        <v>0</v>
      </c>
      <c r="H200" s="447">
        <v>0.67686000000000002</v>
      </c>
      <c r="I200" s="444">
        <v>5.8495299999999997</v>
      </c>
      <c r="J200" s="445">
        <v>5.8495299999999997</v>
      </c>
      <c r="K200" s="455" t="s">
        <v>288</v>
      </c>
    </row>
    <row r="201" spans="1:11" ht="14.4" customHeight="1" thickBot="1" x14ac:dyDescent="0.35">
      <c r="A201" s="471"/>
      <c r="B201" s="444">
        <v>-10516.298459224799</v>
      </c>
      <c r="C201" s="444">
        <v>-15094.58761</v>
      </c>
      <c r="D201" s="445">
        <v>-4578.2891507752402</v>
      </c>
      <c r="E201" s="446">
        <v>1.435351770257</v>
      </c>
      <c r="F201" s="444">
        <v>-12029.9614712195</v>
      </c>
      <c r="G201" s="445">
        <v>-5012.4839463414401</v>
      </c>
      <c r="H201" s="447">
        <v>-1237.81567</v>
      </c>
      <c r="I201" s="444">
        <v>-6091.4370500000005</v>
      </c>
      <c r="J201" s="445">
        <v>-1078.9531036585599</v>
      </c>
      <c r="K201" s="448">
        <v>0.50635549121000001</v>
      </c>
    </row>
    <row r="202" spans="1:11" ht="14.4" customHeight="1" thickBot="1" x14ac:dyDescent="0.35">
      <c r="A202" s="472" t="s">
        <v>66</v>
      </c>
      <c r="B202" s="458">
        <v>-10516.298459224799</v>
      </c>
      <c r="C202" s="458">
        <v>-15094.58761</v>
      </c>
      <c r="D202" s="459">
        <v>-4578.2891507752402</v>
      </c>
      <c r="E202" s="460" t="s">
        <v>288</v>
      </c>
      <c r="F202" s="458">
        <v>-12029.9614712195</v>
      </c>
      <c r="G202" s="459">
        <v>-5012.4839463414401</v>
      </c>
      <c r="H202" s="458">
        <v>-1237.81567</v>
      </c>
      <c r="I202" s="458">
        <v>-6091.4370500000005</v>
      </c>
      <c r="J202" s="459">
        <v>-1078.9531036585599</v>
      </c>
      <c r="K202" s="461">
        <v>0.50635549121000001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12" customWidth="1"/>
    <col min="2" max="2" width="61.109375" style="212" customWidth="1"/>
    <col min="3" max="3" width="9.5546875" style="132" hidden="1" customWidth="1" outlineLevel="1"/>
    <col min="4" max="4" width="9.5546875" style="213" customWidth="1" collapsed="1"/>
    <col min="5" max="5" width="2.21875" style="213" customWidth="1"/>
    <col min="6" max="6" width="9.5546875" style="214" customWidth="1"/>
    <col min="7" max="7" width="9.5546875" style="211" customWidth="1"/>
    <col min="8" max="9" width="9.5546875" style="132" customWidth="1"/>
    <col min="10" max="10" width="0" style="132" hidden="1" customWidth="1"/>
    <col min="11" max="16384" width="8.88671875" style="132"/>
  </cols>
  <sheetData>
    <row r="1" spans="1:10" ht="18.600000000000001" customHeight="1" thickBot="1" x14ac:dyDescent="0.4">
      <c r="A1" s="379" t="s">
        <v>142</v>
      </c>
      <c r="B1" s="380"/>
      <c r="C1" s="380"/>
      <c r="D1" s="380"/>
      <c r="E1" s="380"/>
      <c r="F1" s="380"/>
      <c r="G1" s="350"/>
      <c r="H1" s="381"/>
      <c r="I1" s="381"/>
    </row>
    <row r="2" spans="1:10" ht="14.4" customHeight="1" thickBot="1" x14ac:dyDescent="0.35">
      <c r="A2" s="239" t="s">
        <v>265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320"/>
      <c r="C3" s="319">
        <v>2015</v>
      </c>
      <c r="D3" s="284">
        <v>2016</v>
      </c>
      <c r="E3" s="7"/>
      <c r="F3" s="358">
        <v>2017</v>
      </c>
      <c r="G3" s="376"/>
      <c r="H3" s="376"/>
      <c r="I3" s="359"/>
    </row>
    <row r="4" spans="1:10" ht="14.4" customHeight="1" thickBot="1" x14ac:dyDescent="0.35">
      <c r="A4" s="288" t="s">
        <v>0</v>
      </c>
      <c r="B4" s="289" t="s">
        <v>209</v>
      </c>
      <c r="C4" s="377" t="s">
        <v>73</v>
      </c>
      <c r="D4" s="378"/>
      <c r="E4" s="290"/>
      <c r="F4" s="285" t="s">
        <v>73</v>
      </c>
      <c r="G4" s="286" t="s">
        <v>74</v>
      </c>
      <c r="H4" s="286" t="s">
        <v>68</v>
      </c>
      <c r="I4" s="287" t="s">
        <v>75</v>
      </c>
    </row>
    <row r="5" spans="1:10" ht="14.4" customHeight="1" x14ac:dyDescent="0.3">
      <c r="A5" s="473" t="s">
        <v>458</v>
      </c>
      <c r="B5" s="474" t="s">
        <v>459</v>
      </c>
      <c r="C5" s="475" t="s">
        <v>460</v>
      </c>
      <c r="D5" s="475" t="s">
        <v>460</v>
      </c>
      <c r="E5" s="475"/>
      <c r="F5" s="475" t="s">
        <v>460</v>
      </c>
      <c r="G5" s="475" t="s">
        <v>460</v>
      </c>
      <c r="H5" s="475" t="s">
        <v>460</v>
      </c>
      <c r="I5" s="476" t="s">
        <v>460</v>
      </c>
      <c r="J5" s="477" t="s">
        <v>69</v>
      </c>
    </row>
    <row r="6" spans="1:10" ht="14.4" customHeight="1" x14ac:dyDescent="0.3">
      <c r="A6" s="473" t="s">
        <v>458</v>
      </c>
      <c r="B6" s="474" t="s">
        <v>461</v>
      </c>
      <c r="C6" s="475">
        <v>54.864399999999989</v>
      </c>
      <c r="D6" s="475">
        <v>55.648470000000003</v>
      </c>
      <c r="E6" s="475"/>
      <c r="F6" s="475">
        <v>52.730429999999998</v>
      </c>
      <c r="G6" s="475">
        <v>62.18798828125</v>
      </c>
      <c r="H6" s="475">
        <v>-9.4575582812500016</v>
      </c>
      <c r="I6" s="476">
        <v>0.8479198549006367</v>
      </c>
      <c r="J6" s="477" t="s">
        <v>1</v>
      </c>
    </row>
    <row r="7" spans="1:10" ht="14.4" customHeight="1" x14ac:dyDescent="0.3">
      <c r="A7" s="473" t="s">
        <v>458</v>
      </c>
      <c r="B7" s="474" t="s">
        <v>462</v>
      </c>
      <c r="C7" s="475">
        <v>9.3129299999999997</v>
      </c>
      <c r="D7" s="475">
        <v>4.2958400000000001</v>
      </c>
      <c r="E7" s="475"/>
      <c r="F7" s="475">
        <v>9.6264499999999984</v>
      </c>
      <c r="G7" s="475">
        <v>10.41666714477539</v>
      </c>
      <c r="H7" s="475">
        <v>-0.79021714477539184</v>
      </c>
      <c r="I7" s="476">
        <v>0.92413915758345655</v>
      </c>
      <c r="J7" s="477" t="s">
        <v>1</v>
      </c>
    </row>
    <row r="8" spans="1:10" ht="14.4" customHeight="1" x14ac:dyDescent="0.3">
      <c r="A8" s="473" t="s">
        <v>458</v>
      </c>
      <c r="B8" s="474" t="s">
        <v>463</v>
      </c>
      <c r="C8" s="475">
        <v>64.177329999999984</v>
      </c>
      <c r="D8" s="475">
        <v>59.944310000000002</v>
      </c>
      <c r="E8" s="475"/>
      <c r="F8" s="475">
        <v>62.356879999999997</v>
      </c>
      <c r="G8" s="475">
        <v>72.604655426025388</v>
      </c>
      <c r="H8" s="475">
        <v>-10.247775426025392</v>
      </c>
      <c r="I8" s="476">
        <v>0.85885511933230607</v>
      </c>
      <c r="J8" s="477" t="s">
        <v>464</v>
      </c>
    </row>
    <row r="10" spans="1:10" ht="14.4" customHeight="1" x14ac:dyDescent="0.3">
      <c r="A10" s="473" t="s">
        <v>458</v>
      </c>
      <c r="B10" s="474" t="s">
        <v>459</v>
      </c>
      <c r="C10" s="475" t="s">
        <v>460</v>
      </c>
      <c r="D10" s="475" t="s">
        <v>460</v>
      </c>
      <c r="E10" s="475"/>
      <c r="F10" s="475" t="s">
        <v>460</v>
      </c>
      <c r="G10" s="475" t="s">
        <v>460</v>
      </c>
      <c r="H10" s="475" t="s">
        <v>460</v>
      </c>
      <c r="I10" s="476" t="s">
        <v>460</v>
      </c>
      <c r="J10" s="477" t="s">
        <v>69</v>
      </c>
    </row>
    <row r="11" spans="1:10" ht="14.4" customHeight="1" x14ac:dyDescent="0.3">
      <c r="A11" s="473" t="s">
        <v>465</v>
      </c>
      <c r="B11" s="474" t="s">
        <v>466</v>
      </c>
      <c r="C11" s="475" t="s">
        <v>460</v>
      </c>
      <c r="D11" s="475" t="s">
        <v>460</v>
      </c>
      <c r="E11" s="475"/>
      <c r="F11" s="475" t="s">
        <v>460</v>
      </c>
      <c r="G11" s="475" t="s">
        <v>460</v>
      </c>
      <c r="H11" s="475" t="s">
        <v>460</v>
      </c>
      <c r="I11" s="476" t="s">
        <v>460</v>
      </c>
      <c r="J11" s="477" t="s">
        <v>0</v>
      </c>
    </row>
    <row r="12" spans="1:10" ht="14.4" customHeight="1" x14ac:dyDescent="0.3">
      <c r="A12" s="473" t="s">
        <v>465</v>
      </c>
      <c r="B12" s="474" t="s">
        <v>461</v>
      </c>
      <c r="C12" s="475">
        <v>22.454129999999999</v>
      </c>
      <c r="D12" s="475">
        <v>16.034369999999999</v>
      </c>
      <c r="E12" s="475"/>
      <c r="F12" s="475">
        <v>17.064900000000002</v>
      </c>
      <c r="G12" s="475">
        <v>18</v>
      </c>
      <c r="H12" s="475">
        <v>-0.93509999999999849</v>
      </c>
      <c r="I12" s="476">
        <v>0.94805000000000006</v>
      </c>
      <c r="J12" s="477" t="s">
        <v>1</v>
      </c>
    </row>
    <row r="13" spans="1:10" ht="14.4" customHeight="1" x14ac:dyDescent="0.3">
      <c r="A13" s="473" t="s">
        <v>465</v>
      </c>
      <c r="B13" s="474" t="s">
        <v>462</v>
      </c>
      <c r="C13" s="475">
        <v>7.4096700000000002</v>
      </c>
      <c r="D13" s="475">
        <v>3.8107199999999999</v>
      </c>
      <c r="E13" s="475"/>
      <c r="F13" s="475">
        <v>8.819799999999999</v>
      </c>
      <c r="G13" s="475">
        <v>9</v>
      </c>
      <c r="H13" s="475">
        <v>-0.18020000000000103</v>
      </c>
      <c r="I13" s="476">
        <v>0.97997777777777761</v>
      </c>
      <c r="J13" s="477" t="s">
        <v>1</v>
      </c>
    </row>
    <row r="14" spans="1:10" ht="14.4" customHeight="1" x14ac:dyDescent="0.3">
      <c r="A14" s="473" t="s">
        <v>465</v>
      </c>
      <c r="B14" s="474" t="s">
        <v>467</v>
      </c>
      <c r="C14" s="475">
        <v>29.863799999999998</v>
      </c>
      <c r="D14" s="475">
        <v>19.845089999999999</v>
      </c>
      <c r="E14" s="475"/>
      <c r="F14" s="475">
        <v>25.884700000000002</v>
      </c>
      <c r="G14" s="475">
        <v>27</v>
      </c>
      <c r="H14" s="475">
        <v>-1.1152999999999977</v>
      </c>
      <c r="I14" s="476">
        <v>0.95869259259259265</v>
      </c>
      <c r="J14" s="477" t="s">
        <v>468</v>
      </c>
    </row>
    <row r="15" spans="1:10" ht="14.4" customHeight="1" x14ac:dyDescent="0.3">
      <c r="A15" s="473" t="s">
        <v>460</v>
      </c>
      <c r="B15" s="474" t="s">
        <v>460</v>
      </c>
      <c r="C15" s="475" t="s">
        <v>460</v>
      </c>
      <c r="D15" s="475" t="s">
        <v>460</v>
      </c>
      <c r="E15" s="475"/>
      <c r="F15" s="475" t="s">
        <v>460</v>
      </c>
      <c r="G15" s="475" t="s">
        <v>460</v>
      </c>
      <c r="H15" s="475" t="s">
        <v>460</v>
      </c>
      <c r="I15" s="476" t="s">
        <v>460</v>
      </c>
      <c r="J15" s="477" t="s">
        <v>469</v>
      </c>
    </row>
    <row r="16" spans="1:10" ht="14.4" customHeight="1" x14ac:dyDescent="0.3">
      <c r="A16" s="473" t="s">
        <v>470</v>
      </c>
      <c r="B16" s="474" t="s">
        <v>471</v>
      </c>
      <c r="C16" s="475" t="s">
        <v>460</v>
      </c>
      <c r="D16" s="475" t="s">
        <v>460</v>
      </c>
      <c r="E16" s="475"/>
      <c r="F16" s="475" t="s">
        <v>460</v>
      </c>
      <c r="G16" s="475" t="s">
        <v>460</v>
      </c>
      <c r="H16" s="475" t="s">
        <v>460</v>
      </c>
      <c r="I16" s="476" t="s">
        <v>460</v>
      </c>
      <c r="J16" s="477" t="s">
        <v>0</v>
      </c>
    </row>
    <row r="17" spans="1:10" ht="14.4" customHeight="1" x14ac:dyDescent="0.3">
      <c r="A17" s="473" t="s">
        <v>470</v>
      </c>
      <c r="B17" s="474" t="s">
        <v>461</v>
      </c>
      <c r="C17" s="475">
        <v>23.323709999999995</v>
      </c>
      <c r="D17" s="475">
        <v>29.155490000000004</v>
      </c>
      <c r="E17" s="475"/>
      <c r="F17" s="475">
        <v>24.43225</v>
      </c>
      <c r="G17" s="475">
        <v>29</v>
      </c>
      <c r="H17" s="475">
        <v>-4.5677500000000002</v>
      </c>
      <c r="I17" s="476">
        <v>0.84249137931034479</v>
      </c>
      <c r="J17" s="477" t="s">
        <v>1</v>
      </c>
    </row>
    <row r="18" spans="1:10" ht="14.4" customHeight="1" x14ac:dyDescent="0.3">
      <c r="A18" s="473" t="s">
        <v>470</v>
      </c>
      <c r="B18" s="474" t="s">
        <v>462</v>
      </c>
      <c r="C18" s="475">
        <v>1.6311800000000003</v>
      </c>
      <c r="D18" s="475">
        <v>0.22049000000000002</v>
      </c>
      <c r="E18" s="475"/>
      <c r="F18" s="475">
        <v>0.80665000000000009</v>
      </c>
      <c r="G18" s="475">
        <v>1</v>
      </c>
      <c r="H18" s="475">
        <v>-0.19334999999999991</v>
      </c>
      <c r="I18" s="476">
        <v>0.80665000000000009</v>
      </c>
      <c r="J18" s="477" t="s">
        <v>1</v>
      </c>
    </row>
    <row r="19" spans="1:10" ht="14.4" customHeight="1" x14ac:dyDescent="0.3">
      <c r="A19" s="473" t="s">
        <v>470</v>
      </c>
      <c r="B19" s="474" t="s">
        <v>472</v>
      </c>
      <c r="C19" s="475">
        <v>24.954889999999995</v>
      </c>
      <c r="D19" s="475">
        <v>29.375980000000006</v>
      </c>
      <c r="E19" s="475"/>
      <c r="F19" s="475">
        <v>25.238900000000001</v>
      </c>
      <c r="G19" s="475">
        <v>30</v>
      </c>
      <c r="H19" s="475">
        <v>-4.761099999999999</v>
      </c>
      <c r="I19" s="476">
        <v>0.84129666666666669</v>
      </c>
      <c r="J19" s="477" t="s">
        <v>468</v>
      </c>
    </row>
    <row r="20" spans="1:10" ht="14.4" customHeight="1" x14ac:dyDescent="0.3">
      <c r="A20" s="473" t="s">
        <v>460</v>
      </c>
      <c r="B20" s="474" t="s">
        <v>460</v>
      </c>
      <c r="C20" s="475" t="s">
        <v>460</v>
      </c>
      <c r="D20" s="475" t="s">
        <v>460</v>
      </c>
      <c r="E20" s="475"/>
      <c r="F20" s="475" t="s">
        <v>460</v>
      </c>
      <c r="G20" s="475" t="s">
        <v>460</v>
      </c>
      <c r="H20" s="475" t="s">
        <v>460</v>
      </c>
      <c r="I20" s="476" t="s">
        <v>460</v>
      </c>
      <c r="J20" s="477" t="s">
        <v>469</v>
      </c>
    </row>
    <row r="21" spans="1:10" ht="14.4" customHeight="1" x14ac:dyDescent="0.3">
      <c r="A21" s="473" t="s">
        <v>473</v>
      </c>
      <c r="B21" s="474" t="s">
        <v>474</v>
      </c>
      <c r="C21" s="475" t="s">
        <v>460</v>
      </c>
      <c r="D21" s="475" t="s">
        <v>460</v>
      </c>
      <c r="E21" s="475"/>
      <c r="F21" s="475" t="s">
        <v>460</v>
      </c>
      <c r="G21" s="475" t="s">
        <v>460</v>
      </c>
      <c r="H21" s="475" t="s">
        <v>460</v>
      </c>
      <c r="I21" s="476" t="s">
        <v>460</v>
      </c>
      <c r="J21" s="477" t="s">
        <v>0</v>
      </c>
    </row>
    <row r="22" spans="1:10" ht="14.4" customHeight="1" x14ac:dyDescent="0.3">
      <c r="A22" s="473" t="s">
        <v>473</v>
      </c>
      <c r="B22" s="474" t="s">
        <v>461</v>
      </c>
      <c r="C22" s="475">
        <v>9.0865599999999986</v>
      </c>
      <c r="D22" s="475">
        <v>10.45861</v>
      </c>
      <c r="E22" s="475"/>
      <c r="F22" s="475">
        <v>11.233279999999999</v>
      </c>
      <c r="G22" s="475">
        <v>15</v>
      </c>
      <c r="H22" s="475">
        <v>-3.7667200000000012</v>
      </c>
      <c r="I22" s="476">
        <v>0.74888533333333329</v>
      </c>
      <c r="J22" s="477" t="s">
        <v>1</v>
      </c>
    </row>
    <row r="23" spans="1:10" ht="14.4" customHeight="1" x14ac:dyDescent="0.3">
      <c r="A23" s="473" t="s">
        <v>473</v>
      </c>
      <c r="B23" s="474" t="s">
        <v>462</v>
      </c>
      <c r="C23" s="475">
        <v>0.27207999999999999</v>
      </c>
      <c r="D23" s="475">
        <v>0.26462999999999998</v>
      </c>
      <c r="E23" s="475"/>
      <c r="F23" s="475">
        <v>0</v>
      </c>
      <c r="G23" s="475">
        <v>0</v>
      </c>
      <c r="H23" s="475">
        <v>0</v>
      </c>
      <c r="I23" s="476" t="s">
        <v>460</v>
      </c>
      <c r="J23" s="477" t="s">
        <v>1</v>
      </c>
    </row>
    <row r="24" spans="1:10" ht="14.4" customHeight="1" x14ac:dyDescent="0.3">
      <c r="A24" s="473" t="s">
        <v>473</v>
      </c>
      <c r="B24" s="474" t="s">
        <v>475</v>
      </c>
      <c r="C24" s="475">
        <v>9.3586399999999994</v>
      </c>
      <c r="D24" s="475">
        <v>10.723240000000001</v>
      </c>
      <c r="E24" s="475"/>
      <c r="F24" s="475">
        <v>11.233279999999999</v>
      </c>
      <c r="G24" s="475">
        <v>15</v>
      </c>
      <c r="H24" s="475">
        <v>-3.7667200000000012</v>
      </c>
      <c r="I24" s="476">
        <v>0.74888533333333329</v>
      </c>
      <c r="J24" s="477" t="s">
        <v>468</v>
      </c>
    </row>
    <row r="25" spans="1:10" ht="14.4" customHeight="1" x14ac:dyDescent="0.3">
      <c r="A25" s="473" t="s">
        <v>460</v>
      </c>
      <c r="B25" s="474" t="s">
        <v>460</v>
      </c>
      <c r="C25" s="475" t="s">
        <v>460</v>
      </c>
      <c r="D25" s="475" t="s">
        <v>460</v>
      </c>
      <c r="E25" s="475"/>
      <c r="F25" s="475" t="s">
        <v>460</v>
      </c>
      <c r="G25" s="475" t="s">
        <v>460</v>
      </c>
      <c r="H25" s="475" t="s">
        <v>460</v>
      </c>
      <c r="I25" s="476" t="s">
        <v>460</v>
      </c>
      <c r="J25" s="477" t="s">
        <v>469</v>
      </c>
    </row>
    <row r="26" spans="1:10" ht="14.4" customHeight="1" x14ac:dyDescent="0.3">
      <c r="A26" s="473" t="s">
        <v>458</v>
      </c>
      <c r="B26" s="474" t="s">
        <v>463</v>
      </c>
      <c r="C26" s="475">
        <v>64.177329999999984</v>
      </c>
      <c r="D26" s="475">
        <v>59.944309999999994</v>
      </c>
      <c r="E26" s="475"/>
      <c r="F26" s="475">
        <v>62.356880000000004</v>
      </c>
      <c r="G26" s="475">
        <v>73</v>
      </c>
      <c r="H26" s="475">
        <v>-10.643119999999996</v>
      </c>
      <c r="I26" s="476">
        <v>0.85420383561643842</v>
      </c>
      <c r="J26" s="477" t="s">
        <v>464</v>
      </c>
    </row>
  </sheetData>
  <mergeCells count="3">
    <mergeCell ref="F3:I3"/>
    <mergeCell ref="C4:D4"/>
    <mergeCell ref="A1:I1"/>
  </mergeCells>
  <conditionalFormatting sqref="F9 F27:F65537">
    <cfRule type="cellIs" dxfId="61" priority="18" stopIfTrue="1" operator="greaterThan">
      <formula>1</formula>
    </cfRule>
  </conditionalFormatting>
  <conditionalFormatting sqref="H5:H8">
    <cfRule type="expression" dxfId="60" priority="14">
      <formula>$H5&gt;0</formula>
    </cfRule>
  </conditionalFormatting>
  <conditionalFormatting sqref="I5:I8">
    <cfRule type="expression" dxfId="59" priority="15">
      <formula>$I5&gt;1</formula>
    </cfRule>
  </conditionalFormatting>
  <conditionalFormatting sqref="B5:B8">
    <cfRule type="expression" dxfId="58" priority="11">
      <formula>OR($J5="NS",$J5="SumaNS",$J5="Účet")</formula>
    </cfRule>
  </conditionalFormatting>
  <conditionalFormatting sqref="B5:D8 F5:I8">
    <cfRule type="expression" dxfId="57" priority="17">
      <formula>AND($J5&lt;&gt;"",$J5&lt;&gt;"mezeraKL")</formula>
    </cfRule>
  </conditionalFormatting>
  <conditionalFormatting sqref="B5:D8 F5:I8">
    <cfRule type="expression" dxfId="56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55" priority="13">
      <formula>OR($J5="SumaNS",$J5="NS")</formula>
    </cfRule>
  </conditionalFormatting>
  <conditionalFormatting sqref="A5:A8">
    <cfRule type="expression" dxfId="54" priority="9">
      <formula>AND($J5&lt;&gt;"mezeraKL",$J5&lt;&gt;"")</formula>
    </cfRule>
  </conditionalFormatting>
  <conditionalFormatting sqref="A5:A8">
    <cfRule type="expression" dxfId="53" priority="10">
      <formula>AND($J5&lt;&gt;"",$J5&lt;&gt;"mezeraKL")</formula>
    </cfRule>
  </conditionalFormatting>
  <conditionalFormatting sqref="H10:H26">
    <cfRule type="expression" dxfId="52" priority="5">
      <formula>$H10&gt;0</formula>
    </cfRule>
  </conditionalFormatting>
  <conditionalFormatting sqref="A10:A26">
    <cfRule type="expression" dxfId="51" priority="2">
      <formula>AND($J10&lt;&gt;"mezeraKL",$J10&lt;&gt;"")</formula>
    </cfRule>
  </conditionalFormatting>
  <conditionalFormatting sqref="I10:I26">
    <cfRule type="expression" dxfId="50" priority="6">
      <formula>$I10&gt;1</formula>
    </cfRule>
  </conditionalFormatting>
  <conditionalFormatting sqref="B10:B26">
    <cfRule type="expression" dxfId="49" priority="1">
      <formula>OR($J10="NS",$J10="SumaNS",$J10="Účet")</formula>
    </cfRule>
  </conditionalFormatting>
  <conditionalFormatting sqref="A10:D26 F10:I26">
    <cfRule type="expression" dxfId="48" priority="8">
      <formula>AND($J10&lt;&gt;"",$J10&lt;&gt;"mezeraKL")</formula>
    </cfRule>
  </conditionalFormatting>
  <conditionalFormatting sqref="B10:D26 F10:I26">
    <cfRule type="expression" dxfId="47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6 F10:I26">
    <cfRule type="expression" dxfId="46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2" hidden="1" customWidth="1" outlineLevel="1"/>
    <col min="2" max="2" width="28.33203125" style="132" hidden="1" customWidth="1" outlineLevel="1"/>
    <col min="3" max="3" width="5.33203125" style="213" bestFit="1" customWidth="1" collapsed="1"/>
    <col min="4" max="4" width="18.77734375" style="217" customWidth="1"/>
    <col min="5" max="5" width="9" style="342" bestFit="1" customWidth="1"/>
    <col min="6" max="6" width="18.77734375" style="217" customWidth="1"/>
    <col min="7" max="7" width="5" style="213" customWidth="1"/>
    <col min="8" max="8" width="12.44140625" style="213" hidden="1" customWidth="1" outlineLevel="1"/>
    <col min="9" max="9" width="8.5546875" style="213" hidden="1" customWidth="1" outlineLevel="1"/>
    <col min="10" max="10" width="25.77734375" style="213" customWidth="1" collapsed="1"/>
    <col min="11" max="11" width="8.77734375" style="213" customWidth="1"/>
    <col min="12" max="13" width="7.77734375" style="211" customWidth="1"/>
    <col min="14" max="14" width="12.6640625" style="211" customWidth="1"/>
    <col min="15" max="16384" width="8.88671875" style="132"/>
  </cols>
  <sheetData>
    <row r="1" spans="1:14" ht="18.600000000000001" customHeight="1" thickBot="1" x14ac:dyDescent="0.4">
      <c r="A1" s="386" t="s">
        <v>168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</row>
    <row r="2" spans="1:14" ht="14.4" customHeight="1" thickBot="1" x14ac:dyDescent="0.35">
      <c r="A2" s="239" t="s">
        <v>265</v>
      </c>
      <c r="B2" s="62"/>
      <c r="C2" s="215"/>
      <c r="D2" s="215"/>
      <c r="E2" s="341"/>
      <c r="F2" s="215"/>
      <c r="G2" s="215"/>
      <c r="H2" s="215"/>
      <c r="I2" s="215"/>
      <c r="J2" s="215"/>
      <c r="K2" s="215"/>
      <c r="L2" s="216"/>
      <c r="M2" s="216"/>
      <c r="N2" s="216"/>
    </row>
    <row r="3" spans="1:14" ht="14.4" customHeight="1" thickBot="1" x14ac:dyDescent="0.35">
      <c r="A3" s="62"/>
      <c r="B3" s="62"/>
      <c r="C3" s="382"/>
      <c r="D3" s="383"/>
      <c r="E3" s="383"/>
      <c r="F3" s="383"/>
      <c r="G3" s="383"/>
      <c r="H3" s="383"/>
      <c r="I3" s="383"/>
      <c r="J3" s="384" t="s">
        <v>132</v>
      </c>
      <c r="K3" s="385"/>
      <c r="L3" s="99">
        <f>IF(M3&lt;&gt;0,N3/M3,0)</f>
        <v>176.07510242035318</v>
      </c>
      <c r="M3" s="99">
        <f>SUBTOTAL(9,M5:M1048576)</f>
        <v>354</v>
      </c>
      <c r="N3" s="100">
        <f>SUBTOTAL(9,N5:N1048576)</f>
        <v>62330.586256805022</v>
      </c>
    </row>
    <row r="4" spans="1:14" s="212" customFormat="1" ht="14.4" customHeight="1" thickBot="1" x14ac:dyDescent="0.35">
      <c r="A4" s="478" t="s">
        <v>4</v>
      </c>
      <c r="B4" s="479" t="s">
        <v>5</v>
      </c>
      <c r="C4" s="479" t="s">
        <v>0</v>
      </c>
      <c r="D4" s="479" t="s">
        <v>6</v>
      </c>
      <c r="E4" s="480" t="s">
        <v>7</v>
      </c>
      <c r="F4" s="479" t="s">
        <v>1</v>
      </c>
      <c r="G4" s="479" t="s">
        <v>8</v>
      </c>
      <c r="H4" s="479" t="s">
        <v>9</v>
      </c>
      <c r="I4" s="479" t="s">
        <v>10</v>
      </c>
      <c r="J4" s="481" t="s">
        <v>11</v>
      </c>
      <c r="K4" s="481" t="s">
        <v>12</v>
      </c>
      <c r="L4" s="482" t="s">
        <v>147</v>
      </c>
      <c r="M4" s="482" t="s">
        <v>13</v>
      </c>
      <c r="N4" s="483" t="s">
        <v>164</v>
      </c>
    </row>
    <row r="5" spans="1:14" ht="14.4" customHeight="1" x14ac:dyDescent="0.3">
      <c r="A5" s="484" t="s">
        <v>458</v>
      </c>
      <c r="B5" s="485" t="s">
        <v>459</v>
      </c>
      <c r="C5" s="486" t="s">
        <v>465</v>
      </c>
      <c r="D5" s="487" t="s">
        <v>466</v>
      </c>
      <c r="E5" s="488">
        <v>50113001</v>
      </c>
      <c r="F5" s="487" t="s">
        <v>476</v>
      </c>
      <c r="G5" s="486" t="s">
        <v>477</v>
      </c>
      <c r="H5" s="486">
        <v>100362</v>
      </c>
      <c r="I5" s="486">
        <v>362</v>
      </c>
      <c r="J5" s="486" t="s">
        <v>478</v>
      </c>
      <c r="K5" s="486" t="s">
        <v>479</v>
      </c>
      <c r="L5" s="489">
        <v>86.808750000000003</v>
      </c>
      <c r="M5" s="489">
        <v>8</v>
      </c>
      <c r="N5" s="490">
        <v>694.47</v>
      </c>
    </row>
    <row r="6" spans="1:14" ht="14.4" customHeight="1" x14ac:dyDescent="0.3">
      <c r="A6" s="491" t="s">
        <v>458</v>
      </c>
      <c r="B6" s="492" t="s">
        <v>459</v>
      </c>
      <c r="C6" s="493" t="s">
        <v>465</v>
      </c>
      <c r="D6" s="494" t="s">
        <v>466</v>
      </c>
      <c r="E6" s="495">
        <v>50113001</v>
      </c>
      <c r="F6" s="494" t="s">
        <v>476</v>
      </c>
      <c r="G6" s="493" t="s">
        <v>477</v>
      </c>
      <c r="H6" s="493">
        <v>162316</v>
      </c>
      <c r="I6" s="493">
        <v>62316</v>
      </c>
      <c r="J6" s="493" t="s">
        <v>480</v>
      </c>
      <c r="K6" s="493" t="s">
        <v>481</v>
      </c>
      <c r="L6" s="496">
        <v>150.58666666666667</v>
      </c>
      <c r="M6" s="496">
        <v>6</v>
      </c>
      <c r="N6" s="497">
        <v>903.52</v>
      </c>
    </row>
    <row r="7" spans="1:14" ht="14.4" customHeight="1" x14ac:dyDescent="0.3">
      <c r="A7" s="491" t="s">
        <v>458</v>
      </c>
      <c r="B7" s="492" t="s">
        <v>459</v>
      </c>
      <c r="C7" s="493" t="s">
        <v>465</v>
      </c>
      <c r="D7" s="494" t="s">
        <v>466</v>
      </c>
      <c r="E7" s="495">
        <v>50113001</v>
      </c>
      <c r="F7" s="494" t="s">
        <v>476</v>
      </c>
      <c r="G7" s="493" t="s">
        <v>477</v>
      </c>
      <c r="H7" s="493">
        <v>16326</v>
      </c>
      <c r="I7" s="493">
        <v>16326</v>
      </c>
      <c r="J7" s="493" t="s">
        <v>482</v>
      </c>
      <c r="K7" s="493" t="s">
        <v>483</v>
      </c>
      <c r="L7" s="496">
        <v>482.46000000000004</v>
      </c>
      <c r="M7" s="496">
        <v>4</v>
      </c>
      <c r="N7" s="497">
        <v>1929.8400000000001</v>
      </c>
    </row>
    <row r="8" spans="1:14" ht="14.4" customHeight="1" x14ac:dyDescent="0.3">
      <c r="A8" s="491" t="s">
        <v>458</v>
      </c>
      <c r="B8" s="492" t="s">
        <v>459</v>
      </c>
      <c r="C8" s="493" t="s">
        <v>465</v>
      </c>
      <c r="D8" s="494" t="s">
        <v>466</v>
      </c>
      <c r="E8" s="495">
        <v>50113001</v>
      </c>
      <c r="F8" s="494" t="s">
        <v>476</v>
      </c>
      <c r="G8" s="493" t="s">
        <v>477</v>
      </c>
      <c r="H8" s="493">
        <v>16321</v>
      </c>
      <c r="I8" s="493">
        <v>16321</v>
      </c>
      <c r="J8" s="493" t="s">
        <v>484</v>
      </c>
      <c r="K8" s="493" t="s">
        <v>485</v>
      </c>
      <c r="L8" s="496">
        <v>213.17999999999998</v>
      </c>
      <c r="M8" s="496">
        <v>3</v>
      </c>
      <c r="N8" s="497">
        <v>639.54</v>
      </c>
    </row>
    <row r="9" spans="1:14" ht="14.4" customHeight="1" x14ac:dyDescent="0.3">
      <c r="A9" s="491" t="s">
        <v>458</v>
      </c>
      <c r="B9" s="492" t="s">
        <v>459</v>
      </c>
      <c r="C9" s="493" t="s">
        <v>465</v>
      </c>
      <c r="D9" s="494" t="s">
        <v>466</v>
      </c>
      <c r="E9" s="495">
        <v>50113001</v>
      </c>
      <c r="F9" s="494" t="s">
        <v>476</v>
      </c>
      <c r="G9" s="493" t="s">
        <v>477</v>
      </c>
      <c r="H9" s="493">
        <v>102477</v>
      </c>
      <c r="I9" s="493">
        <v>2477</v>
      </c>
      <c r="J9" s="493" t="s">
        <v>486</v>
      </c>
      <c r="K9" s="493" t="s">
        <v>487</v>
      </c>
      <c r="L9" s="496">
        <v>40.17</v>
      </c>
      <c r="M9" s="496">
        <v>1</v>
      </c>
      <c r="N9" s="497">
        <v>40.17</v>
      </c>
    </row>
    <row r="10" spans="1:14" ht="14.4" customHeight="1" x14ac:dyDescent="0.3">
      <c r="A10" s="491" t="s">
        <v>458</v>
      </c>
      <c r="B10" s="492" t="s">
        <v>459</v>
      </c>
      <c r="C10" s="493" t="s">
        <v>465</v>
      </c>
      <c r="D10" s="494" t="s">
        <v>466</v>
      </c>
      <c r="E10" s="495">
        <v>50113001</v>
      </c>
      <c r="F10" s="494" t="s">
        <v>476</v>
      </c>
      <c r="G10" s="493" t="s">
        <v>477</v>
      </c>
      <c r="H10" s="493">
        <v>905098</v>
      </c>
      <c r="I10" s="493">
        <v>23989</v>
      </c>
      <c r="J10" s="493" t="s">
        <v>488</v>
      </c>
      <c r="K10" s="493" t="s">
        <v>460</v>
      </c>
      <c r="L10" s="496">
        <v>416.9899636795854</v>
      </c>
      <c r="M10" s="496">
        <v>3</v>
      </c>
      <c r="N10" s="497">
        <v>1250.9698910387563</v>
      </c>
    </row>
    <row r="11" spans="1:14" ht="14.4" customHeight="1" x14ac:dyDescent="0.3">
      <c r="A11" s="491" t="s">
        <v>458</v>
      </c>
      <c r="B11" s="492" t="s">
        <v>459</v>
      </c>
      <c r="C11" s="493" t="s">
        <v>465</v>
      </c>
      <c r="D11" s="494" t="s">
        <v>466</v>
      </c>
      <c r="E11" s="495">
        <v>50113001</v>
      </c>
      <c r="F11" s="494" t="s">
        <v>476</v>
      </c>
      <c r="G11" s="493" t="s">
        <v>477</v>
      </c>
      <c r="H11" s="493">
        <v>198864</v>
      </c>
      <c r="I11" s="493">
        <v>98864</v>
      </c>
      <c r="J11" s="493" t="s">
        <v>489</v>
      </c>
      <c r="K11" s="493" t="s">
        <v>490</v>
      </c>
      <c r="L11" s="496">
        <v>537.87000000000012</v>
      </c>
      <c r="M11" s="496">
        <v>1</v>
      </c>
      <c r="N11" s="497">
        <v>537.87000000000012</v>
      </c>
    </row>
    <row r="12" spans="1:14" ht="14.4" customHeight="1" x14ac:dyDescent="0.3">
      <c r="A12" s="491" t="s">
        <v>458</v>
      </c>
      <c r="B12" s="492" t="s">
        <v>459</v>
      </c>
      <c r="C12" s="493" t="s">
        <v>465</v>
      </c>
      <c r="D12" s="494" t="s">
        <v>466</v>
      </c>
      <c r="E12" s="495">
        <v>50113001</v>
      </c>
      <c r="F12" s="494" t="s">
        <v>476</v>
      </c>
      <c r="G12" s="493" t="s">
        <v>477</v>
      </c>
      <c r="H12" s="493">
        <v>4269</v>
      </c>
      <c r="I12" s="493">
        <v>4269</v>
      </c>
      <c r="J12" s="493" t="s">
        <v>491</v>
      </c>
      <c r="K12" s="493" t="s">
        <v>492</v>
      </c>
      <c r="L12" s="496">
        <v>116.92000000000003</v>
      </c>
      <c r="M12" s="496">
        <v>2</v>
      </c>
      <c r="N12" s="497">
        <v>233.84000000000006</v>
      </c>
    </row>
    <row r="13" spans="1:14" ht="14.4" customHeight="1" x14ac:dyDescent="0.3">
      <c r="A13" s="491" t="s">
        <v>458</v>
      </c>
      <c r="B13" s="492" t="s">
        <v>459</v>
      </c>
      <c r="C13" s="493" t="s">
        <v>465</v>
      </c>
      <c r="D13" s="494" t="s">
        <v>466</v>
      </c>
      <c r="E13" s="495">
        <v>50113001</v>
      </c>
      <c r="F13" s="494" t="s">
        <v>476</v>
      </c>
      <c r="G13" s="493" t="s">
        <v>477</v>
      </c>
      <c r="H13" s="493">
        <v>500326</v>
      </c>
      <c r="I13" s="493">
        <v>1000</v>
      </c>
      <c r="J13" s="493" t="s">
        <v>493</v>
      </c>
      <c r="K13" s="493" t="s">
        <v>460</v>
      </c>
      <c r="L13" s="496">
        <v>110.9328669431853</v>
      </c>
      <c r="M13" s="496">
        <v>5</v>
      </c>
      <c r="N13" s="497">
        <v>554.66433471592654</v>
      </c>
    </row>
    <row r="14" spans="1:14" ht="14.4" customHeight="1" x14ac:dyDescent="0.3">
      <c r="A14" s="491" t="s">
        <v>458</v>
      </c>
      <c r="B14" s="492" t="s">
        <v>459</v>
      </c>
      <c r="C14" s="493" t="s">
        <v>465</v>
      </c>
      <c r="D14" s="494" t="s">
        <v>466</v>
      </c>
      <c r="E14" s="495">
        <v>50113001</v>
      </c>
      <c r="F14" s="494" t="s">
        <v>476</v>
      </c>
      <c r="G14" s="493" t="s">
        <v>477</v>
      </c>
      <c r="H14" s="493">
        <v>920271</v>
      </c>
      <c r="I14" s="493">
        <v>0</v>
      </c>
      <c r="J14" s="493" t="s">
        <v>494</v>
      </c>
      <c r="K14" s="493" t="s">
        <v>460</v>
      </c>
      <c r="L14" s="496">
        <v>271.93310000000002</v>
      </c>
      <c r="M14" s="496">
        <v>1</v>
      </c>
      <c r="N14" s="497">
        <v>271.93310000000002</v>
      </c>
    </row>
    <row r="15" spans="1:14" ht="14.4" customHeight="1" x14ac:dyDescent="0.3">
      <c r="A15" s="491" t="s">
        <v>458</v>
      </c>
      <c r="B15" s="492" t="s">
        <v>459</v>
      </c>
      <c r="C15" s="493" t="s">
        <v>465</v>
      </c>
      <c r="D15" s="494" t="s">
        <v>466</v>
      </c>
      <c r="E15" s="495">
        <v>50113001</v>
      </c>
      <c r="F15" s="494" t="s">
        <v>476</v>
      </c>
      <c r="G15" s="493" t="s">
        <v>477</v>
      </c>
      <c r="H15" s="493">
        <v>396374</v>
      </c>
      <c r="I15" s="493">
        <v>0</v>
      </c>
      <c r="J15" s="493" t="s">
        <v>495</v>
      </c>
      <c r="K15" s="493" t="s">
        <v>496</v>
      </c>
      <c r="L15" s="496">
        <v>71.646720925604598</v>
      </c>
      <c r="M15" s="496">
        <v>3</v>
      </c>
      <c r="N15" s="497">
        <v>214.94016277681379</v>
      </c>
    </row>
    <row r="16" spans="1:14" ht="14.4" customHeight="1" x14ac:dyDescent="0.3">
      <c r="A16" s="491" t="s">
        <v>458</v>
      </c>
      <c r="B16" s="492" t="s">
        <v>459</v>
      </c>
      <c r="C16" s="493" t="s">
        <v>465</v>
      </c>
      <c r="D16" s="494" t="s">
        <v>466</v>
      </c>
      <c r="E16" s="495">
        <v>50113001</v>
      </c>
      <c r="F16" s="494" t="s">
        <v>476</v>
      </c>
      <c r="G16" s="493" t="s">
        <v>477</v>
      </c>
      <c r="H16" s="493">
        <v>920060</v>
      </c>
      <c r="I16" s="493">
        <v>0</v>
      </c>
      <c r="J16" s="493" t="s">
        <v>497</v>
      </c>
      <c r="K16" s="493" t="s">
        <v>460</v>
      </c>
      <c r="L16" s="496">
        <v>172.09305554331175</v>
      </c>
      <c r="M16" s="496">
        <v>4</v>
      </c>
      <c r="N16" s="497">
        <v>688.372222173247</v>
      </c>
    </row>
    <row r="17" spans="1:14" ht="14.4" customHeight="1" x14ac:dyDescent="0.3">
      <c r="A17" s="491" t="s">
        <v>458</v>
      </c>
      <c r="B17" s="492" t="s">
        <v>459</v>
      </c>
      <c r="C17" s="493" t="s">
        <v>465</v>
      </c>
      <c r="D17" s="494" t="s">
        <v>466</v>
      </c>
      <c r="E17" s="495">
        <v>50113001</v>
      </c>
      <c r="F17" s="494" t="s">
        <v>476</v>
      </c>
      <c r="G17" s="493" t="s">
        <v>477</v>
      </c>
      <c r="H17" s="493">
        <v>921048</v>
      </c>
      <c r="I17" s="493">
        <v>0</v>
      </c>
      <c r="J17" s="493" t="s">
        <v>498</v>
      </c>
      <c r="K17" s="493" t="s">
        <v>460</v>
      </c>
      <c r="L17" s="496">
        <v>69.458500155206437</v>
      </c>
      <c r="M17" s="496">
        <v>7</v>
      </c>
      <c r="N17" s="497">
        <v>486.20950108644502</v>
      </c>
    </row>
    <row r="18" spans="1:14" ht="14.4" customHeight="1" x14ac:dyDescent="0.3">
      <c r="A18" s="491" t="s">
        <v>458</v>
      </c>
      <c r="B18" s="492" t="s">
        <v>459</v>
      </c>
      <c r="C18" s="493" t="s">
        <v>465</v>
      </c>
      <c r="D18" s="494" t="s">
        <v>466</v>
      </c>
      <c r="E18" s="495">
        <v>50113001</v>
      </c>
      <c r="F18" s="494" t="s">
        <v>476</v>
      </c>
      <c r="G18" s="493" t="s">
        <v>477</v>
      </c>
      <c r="H18" s="493">
        <v>921184</v>
      </c>
      <c r="I18" s="493">
        <v>0</v>
      </c>
      <c r="J18" s="493" t="s">
        <v>499</v>
      </c>
      <c r="K18" s="493" t="s">
        <v>460</v>
      </c>
      <c r="L18" s="496">
        <v>219.10328940760405</v>
      </c>
      <c r="M18" s="496">
        <v>1</v>
      </c>
      <c r="N18" s="497">
        <v>219.10328940760405</v>
      </c>
    </row>
    <row r="19" spans="1:14" ht="14.4" customHeight="1" x14ac:dyDescent="0.3">
      <c r="A19" s="491" t="s">
        <v>458</v>
      </c>
      <c r="B19" s="492" t="s">
        <v>459</v>
      </c>
      <c r="C19" s="493" t="s">
        <v>465</v>
      </c>
      <c r="D19" s="494" t="s">
        <v>466</v>
      </c>
      <c r="E19" s="495">
        <v>50113001</v>
      </c>
      <c r="F19" s="494" t="s">
        <v>476</v>
      </c>
      <c r="G19" s="493" t="s">
        <v>477</v>
      </c>
      <c r="H19" s="493">
        <v>188219</v>
      </c>
      <c r="I19" s="493">
        <v>88219</v>
      </c>
      <c r="J19" s="493" t="s">
        <v>500</v>
      </c>
      <c r="K19" s="493" t="s">
        <v>501</v>
      </c>
      <c r="L19" s="496">
        <v>141.60000000000002</v>
      </c>
      <c r="M19" s="496">
        <v>1</v>
      </c>
      <c r="N19" s="497">
        <v>141.60000000000002</v>
      </c>
    </row>
    <row r="20" spans="1:14" ht="14.4" customHeight="1" x14ac:dyDescent="0.3">
      <c r="A20" s="491" t="s">
        <v>458</v>
      </c>
      <c r="B20" s="492" t="s">
        <v>459</v>
      </c>
      <c r="C20" s="493" t="s">
        <v>465</v>
      </c>
      <c r="D20" s="494" t="s">
        <v>466</v>
      </c>
      <c r="E20" s="495">
        <v>50113001</v>
      </c>
      <c r="F20" s="494" t="s">
        <v>476</v>
      </c>
      <c r="G20" s="493" t="s">
        <v>477</v>
      </c>
      <c r="H20" s="493">
        <v>102439</v>
      </c>
      <c r="I20" s="493">
        <v>2439</v>
      </c>
      <c r="J20" s="493" t="s">
        <v>502</v>
      </c>
      <c r="K20" s="493" t="s">
        <v>503</v>
      </c>
      <c r="L20" s="496">
        <v>285.08000000000004</v>
      </c>
      <c r="M20" s="496">
        <v>1</v>
      </c>
      <c r="N20" s="497">
        <v>285.08000000000004</v>
      </c>
    </row>
    <row r="21" spans="1:14" ht="14.4" customHeight="1" x14ac:dyDescent="0.3">
      <c r="A21" s="491" t="s">
        <v>458</v>
      </c>
      <c r="B21" s="492" t="s">
        <v>459</v>
      </c>
      <c r="C21" s="493" t="s">
        <v>465</v>
      </c>
      <c r="D21" s="494" t="s">
        <v>466</v>
      </c>
      <c r="E21" s="495">
        <v>50113001</v>
      </c>
      <c r="F21" s="494" t="s">
        <v>476</v>
      </c>
      <c r="G21" s="493" t="s">
        <v>477</v>
      </c>
      <c r="H21" s="493">
        <v>100502</v>
      </c>
      <c r="I21" s="493">
        <v>502</v>
      </c>
      <c r="J21" s="493" t="s">
        <v>504</v>
      </c>
      <c r="K21" s="493" t="s">
        <v>505</v>
      </c>
      <c r="L21" s="496">
        <v>233.94636363636363</v>
      </c>
      <c r="M21" s="496">
        <v>22</v>
      </c>
      <c r="N21" s="497">
        <v>5146.82</v>
      </c>
    </row>
    <row r="22" spans="1:14" ht="14.4" customHeight="1" x14ac:dyDescent="0.3">
      <c r="A22" s="491" t="s">
        <v>458</v>
      </c>
      <c r="B22" s="492" t="s">
        <v>459</v>
      </c>
      <c r="C22" s="493" t="s">
        <v>465</v>
      </c>
      <c r="D22" s="494" t="s">
        <v>466</v>
      </c>
      <c r="E22" s="495">
        <v>50113001</v>
      </c>
      <c r="F22" s="494" t="s">
        <v>476</v>
      </c>
      <c r="G22" s="493" t="s">
        <v>477</v>
      </c>
      <c r="H22" s="493">
        <v>102684</v>
      </c>
      <c r="I22" s="493">
        <v>2684</v>
      </c>
      <c r="J22" s="493" t="s">
        <v>504</v>
      </c>
      <c r="K22" s="493" t="s">
        <v>506</v>
      </c>
      <c r="L22" s="496">
        <v>74.220000000000027</v>
      </c>
      <c r="M22" s="496">
        <v>1</v>
      </c>
      <c r="N22" s="497">
        <v>74.220000000000027</v>
      </c>
    </row>
    <row r="23" spans="1:14" ht="14.4" customHeight="1" x14ac:dyDescent="0.3">
      <c r="A23" s="491" t="s">
        <v>458</v>
      </c>
      <c r="B23" s="492" t="s">
        <v>459</v>
      </c>
      <c r="C23" s="493" t="s">
        <v>465</v>
      </c>
      <c r="D23" s="494" t="s">
        <v>466</v>
      </c>
      <c r="E23" s="495">
        <v>50113001</v>
      </c>
      <c r="F23" s="494" t="s">
        <v>476</v>
      </c>
      <c r="G23" s="493" t="s">
        <v>507</v>
      </c>
      <c r="H23" s="493">
        <v>155823</v>
      </c>
      <c r="I23" s="493">
        <v>55823</v>
      </c>
      <c r="J23" s="493" t="s">
        <v>508</v>
      </c>
      <c r="K23" s="493" t="s">
        <v>509</v>
      </c>
      <c r="L23" s="496">
        <v>44.59</v>
      </c>
      <c r="M23" s="496">
        <v>1</v>
      </c>
      <c r="N23" s="497">
        <v>44.59</v>
      </c>
    </row>
    <row r="24" spans="1:14" ht="14.4" customHeight="1" x14ac:dyDescent="0.3">
      <c r="A24" s="491" t="s">
        <v>458</v>
      </c>
      <c r="B24" s="492" t="s">
        <v>459</v>
      </c>
      <c r="C24" s="493" t="s">
        <v>465</v>
      </c>
      <c r="D24" s="494" t="s">
        <v>466</v>
      </c>
      <c r="E24" s="495">
        <v>50113001</v>
      </c>
      <c r="F24" s="494" t="s">
        <v>476</v>
      </c>
      <c r="G24" s="493" t="s">
        <v>507</v>
      </c>
      <c r="H24" s="493">
        <v>155824</v>
      </c>
      <c r="I24" s="493">
        <v>55824</v>
      </c>
      <c r="J24" s="493" t="s">
        <v>508</v>
      </c>
      <c r="K24" s="493" t="s">
        <v>510</v>
      </c>
      <c r="L24" s="496">
        <v>56.88</v>
      </c>
      <c r="M24" s="496">
        <v>1</v>
      </c>
      <c r="N24" s="497">
        <v>56.88</v>
      </c>
    </row>
    <row r="25" spans="1:14" ht="14.4" customHeight="1" x14ac:dyDescent="0.3">
      <c r="A25" s="491" t="s">
        <v>458</v>
      </c>
      <c r="B25" s="492" t="s">
        <v>459</v>
      </c>
      <c r="C25" s="493" t="s">
        <v>465</v>
      </c>
      <c r="D25" s="494" t="s">
        <v>466</v>
      </c>
      <c r="E25" s="495">
        <v>50113001</v>
      </c>
      <c r="F25" s="494" t="s">
        <v>476</v>
      </c>
      <c r="G25" s="493" t="s">
        <v>477</v>
      </c>
      <c r="H25" s="493">
        <v>193109</v>
      </c>
      <c r="I25" s="493">
        <v>93109</v>
      </c>
      <c r="J25" s="493" t="s">
        <v>511</v>
      </c>
      <c r="K25" s="493" t="s">
        <v>512</v>
      </c>
      <c r="L25" s="496">
        <v>152.15999999999997</v>
      </c>
      <c r="M25" s="496">
        <v>2</v>
      </c>
      <c r="N25" s="497">
        <v>304.31999999999994</v>
      </c>
    </row>
    <row r="26" spans="1:14" ht="14.4" customHeight="1" x14ac:dyDescent="0.3">
      <c r="A26" s="491" t="s">
        <v>458</v>
      </c>
      <c r="B26" s="492" t="s">
        <v>459</v>
      </c>
      <c r="C26" s="493" t="s">
        <v>465</v>
      </c>
      <c r="D26" s="494" t="s">
        <v>466</v>
      </c>
      <c r="E26" s="495">
        <v>50113001</v>
      </c>
      <c r="F26" s="494" t="s">
        <v>476</v>
      </c>
      <c r="G26" s="493" t="s">
        <v>477</v>
      </c>
      <c r="H26" s="493">
        <v>398016</v>
      </c>
      <c r="I26" s="493">
        <v>0</v>
      </c>
      <c r="J26" s="493" t="s">
        <v>513</v>
      </c>
      <c r="K26" s="493" t="s">
        <v>460</v>
      </c>
      <c r="L26" s="496">
        <v>463.92999999999995</v>
      </c>
      <c r="M26" s="496">
        <v>5</v>
      </c>
      <c r="N26" s="497">
        <v>2319.6499999999996</v>
      </c>
    </row>
    <row r="27" spans="1:14" ht="14.4" customHeight="1" x14ac:dyDescent="0.3">
      <c r="A27" s="491" t="s">
        <v>458</v>
      </c>
      <c r="B27" s="492" t="s">
        <v>459</v>
      </c>
      <c r="C27" s="493" t="s">
        <v>465</v>
      </c>
      <c r="D27" s="494" t="s">
        <v>466</v>
      </c>
      <c r="E27" s="495">
        <v>50113013</v>
      </c>
      <c r="F27" s="494" t="s">
        <v>514</v>
      </c>
      <c r="G27" s="493" t="s">
        <v>507</v>
      </c>
      <c r="H27" s="493">
        <v>185525</v>
      </c>
      <c r="I27" s="493">
        <v>85525</v>
      </c>
      <c r="J27" s="493" t="s">
        <v>515</v>
      </c>
      <c r="K27" s="493" t="s">
        <v>516</v>
      </c>
      <c r="L27" s="496">
        <v>111.31999999999998</v>
      </c>
      <c r="M27" s="496">
        <v>1</v>
      </c>
      <c r="N27" s="497">
        <v>111.31999999999998</v>
      </c>
    </row>
    <row r="28" spans="1:14" ht="14.4" customHeight="1" x14ac:dyDescent="0.3">
      <c r="A28" s="491" t="s">
        <v>458</v>
      </c>
      <c r="B28" s="492" t="s">
        <v>459</v>
      </c>
      <c r="C28" s="493" t="s">
        <v>465</v>
      </c>
      <c r="D28" s="494" t="s">
        <v>466</v>
      </c>
      <c r="E28" s="495">
        <v>50113013</v>
      </c>
      <c r="F28" s="494" t="s">
        <v>514</v>
      </c>
      <c r="G28" s="493" t="s">
        <v>507</v>
      </c>
      <c r="H28" s="493">
        <v>145010</v>
      </c>
      <c r="I28" s="493">
        <v>45010</v>
      </c>
      <c r="J28" s="493" t="s">
        <v>517</v>
      </c>
      <c r="K28" s="493" t="s">
        <v>518</v>
      </c>
      <c r="L28" s="496">
        <v>42.020000000000017</v>
      </c>
      <c r="M28" s="496">
        <v>10</v>
      </c>
      <c r="N28" s="497">
        <v>420.20000000000016</v>
      </c>
    </row>
    <row r="29" spans="1:14" ht="14.4" customHeight="1" x14ac:dyDescent="0.3">
      <c r="A29" s="491" t="s">
        <v>458</v>
      </c>
      <c r="B29" s="492" t="s">
        <v>459</v>
      </c>
      <c r="C29" s="493" t="s">
        <v>465</v>
      </c>
      <c r="D29" s="494" t="s">
        <v>466</v>
      </c>
      <c r="E29" s="495">
        <v>50113013</v>
      </c>
      <c r="F29" s="494" t="s">
        <v>514</v>
      </c>
      <c r="G29" s="493" t="s">
        <v>477</v>
      </c>
      <c r="H29" s="493">
        <v>101066</v>
      </c>
      <c r="I29" s="493">
        <v>1066</v>
      </c>
      <c r="J29" s="493" t="s">
        <v>519</v>
      </c>
      <c r="K29" s="493" t="s">
        <v>520</v>
      </c>
      <c r="L29" s="496">
        <v>50.970000000000013</v>
      </c>
      <c r="M29" s="496">
        <v>20</v>
      </c>
      <c r="N29" s="497">
        <v>1019.4000000000002</v>
      </c>
    </row>
    <row r="30" spans="1:14" ht="14.4" customHeight="1" x14ac:dyDescent="0.3">
      <c r="A30" s="491" t="s">
        <v>458</v>
      </c>
      <c r="B30" s="492" t="s">
        <v>459</v>
      </c>
      <c r="C30" s="493" t="s">
        <v>465</v>
      </c>
      <c r="D30" s="494" t="s">
        <v>466</v>
      </c>
      <c r="E30" s="495">
        <v>50113013</v>
      </c>
      <c r="F30" s="494" t="s">
        <v>514</v>
      </c>
      <c r="G30" s="493" t="s">
        <v>477</v>
      </c>
      <c r="H30" s="493">
        <v>114875</v>
      </c>
      <c r="I30" s="493">
        <v>14875</v>
      </c>
      <c r="J30" s="493" t="s">
        <v>521</v>
      </c>
      <c r="K30" s="493" t="s">
        <v>522</v>
      </c>
      <c r="L30" s="496">
        <v>88.20999999999998</v>
      </c>
      <c r="M30" s="496">
        <v>6</v>
      </c>
      <c r="N30" s="497">
        <v>529.25999999999988</v>
      </c>
    </row>
    <row r="31" spans="1:14" ht="14.4" customHeight="1" x14ac:dyDescent="0.3">
      <c r="A31" s="491" t="s">
        <v>458</v>
      </c>
      <c r="B31" s="492" t="s">
        <v>459</v>
      </c>
      <c r="C31" s="493" t="s">
        <v>465</v>
      </c>
      <c r="D31" s="494" t="s">
        <v>466</v>
      </c>
      <c r="E31" s="495">
        <v>50113013</v>
      </c>
      <c r="F31" s="494" t="s">
        <v>514</v>
      </c>
      <c r="G31" s="493" t="s">
        <v>477</v>
      </c>
      <c r="H31" s="493">
        <v>114877</v>
      </c>
      <c r="I31" s="493">
        <v>14877</v>
      </c>
      <c r="J31" s="493" t="s">
        <v>521</v>
      </c>
      <c r="K31" s="493" t="s">
        <v>523</v>
      </c>
      <c r="L31" s="496">
        <v>238.16997648239061</v>
      </c>
      <c r="M31" s="496">
        <v>21</v>
      </c>
      <c r="N31" s="497">
        <v>5001.5695061302031</v>
      </c>
    </row>
    <row r="32" spans="1:14" ht="14.4" customHeight="1" x14ac:dyDescent="0.3">
      <c r="A32" s="491" t="s">
        <v>458</v>
      </c>
      <c r="B32" s="492" t="s">
        <v>459</v>
      </c>
      <c r="C32" s="493" t="s">
        <v>465</v>
      </c>
      <c r="D32" s="494" t="s">
        <v>466</v>
      </c>
      <c r="E32" s="495">
        <v>50113013</v>
      </c>
      <c r="F32" s="494" t="s">
        <v>514</v>
      </c>
      <c r="G32" s="493" t="s">
        <v>477</v>
      </c>
      <c r="H32" s="493">
        <v>101076</v>
      </c>
      <c r="I32" s="493">
        <v>1076</v>
      </c>
      <c r="J32" s="493" t="s">
        <v>524</v>
      </c>
      <c r="K32" s="493" t="s">
        <v>525</v>
      </c>
      <c r="L32" s="496">
        <v>72.418912319236711</v>
      </c>
      <c r="M32" s="496">
        <v>24</v>
      </c>
      <c r="N32" s="497">
        <v>1738.0538956616811</v>
      </c>
    </row>
    <row r="33" spans="1:14" ht="14.4" customHeight="1" x14ac:dyDescent="0.3">
      <c r="A33" s="491" t="s">
        <v>458</v>
      </c>
      <c r="B33" s="492" t="s">
        <v>459</v>
      </c>
      <c r="C33" s="493" t="s">
        <v>470</v>
      </c>
      <c r="D33" s="494" t="s">
        <v>471</v>
      </c>
      <c r="E33" s="495">
        <v>50113001</v>
      </c>
      <c r="F33" s="494" t="s">
        <v>476</v>
      </c>
      <c r="G33" s="493" t="s">
        <v>477</v>
      </c>
      <c r="H33" s="493">
        <v>100362</v>
      </c>
      <c r="I33" s="493">
        <v>362</v>
      </c>
      <c r="J33" s="493" t="s">
        <v>478</v>
      </c>
      <c r="K33" s="493" t="s">
        <v>479</v>
      </c>
      <c r="L33" s="496">
        <v>87.029999999999987</v>
      </c>
      <c r="M33" s="496">
        <v>15</v>
      </c>
      <c r="N33" s="497">
        <v>1305.4499999999998</v>
      </c>
    </row>
    <row r="34" spans="1:14" ht="14.4" customHeight="1" x14ac:dyDescent="0.3">
      <c r="A34" s="491" t="s">
        <v>458</v>
      </c>
      <c r="B34" s="492" t="s">
        <v>459</v>
      </c>
      <c r="C34" s="493" t="s">
        <v>470</v>
      </c>
      <c r="D34" s="494" t="s">
        <v>471</v>
      </c>
      <c r="E34" s="495">
        <v>50113001</v>
      </c>
      <c r="F34" s="494" t="s">
        <v>476</v>
      </c>
      <c r="G34" s="493" t="s">
        <v>477</v>
      </c>
      <c r="H34" s="493">
        <v>112894</v>
      </c>
      <c r="I34" s="493">
        <v>12894</v>
      </c>
      <c r="J34" s="493" t="s">
        <v>526</v>
      </c>
      <c r="K34" s="493" t="s">
        <v>527</v>
      </c>
      <c r="L34" s="496">
        <v>61.010000000000012</v>
      </c>
      <c r="M34" s="496">
        <v>2</v>
      </c>
      <c r="N34" s="497">
        <v>122.02000000000002</v>
      </c>
    </row>
    <row r="35" spans="1:14" ht="14.4" customHeight="1" x14ac:dyDescent="0.3">
      <c r="A35" s="491" t="s">
        <v>458</v>
      </c>
      <c r="B35" s="492" t="s">
        <v>459</v>
      </c>
      <c r="C35" s="493" t="s">
        <v>470</v>
      </c>
      <c r="D35" s="494" t="s">
        <v>471</v>
      </c>
      <c r="E35" s="495">
        <v>50113001</v>
      </c>
      <c r="F35" s="494" t="s">
        <v>476</v>
      </c>
      <c r="G35" s="493" t="s">
        <v>477</v>
      </c>
      <c r="H35" s="493">
        <v>120053</v>
      </c>
      <c r="I35" s="493">
        <v>20053</v>
      </c>
      <c r="J35" s="493" t="s">
        <v>528</v>
      </c>
      <c r="K35" s="493" t="s">
        <v>529</v>
      </c>
      <c r="L35" s="496">
        <v>77.949650096958365</v>
      </c>
      <c r="M35" s="496">
        <v>2</v>
      </c>
      <c r="N35" s="497">
        <v>155.89930019391673</v>
      </c>
    </row>
    <row r="36" spans="1:14" ht="14.4" customHeight="1" x14ac:dyDescent="0.3">
      <c r="A36" s="491" t="s">
        <v>458</v>
      </c>
      <c r="B36" s="492" t="s">
        <v>459</v>
      </c>
      <c r="C36" s="493" t="s">
        <v>470</v>
      </c>
      <c r="D36" s="494" t="s">
        <v>471</v>
      </c>
      <c r="E36" s="495">
        <v>50113001</v>
      </c>
      <c r="F36" s="494" t="s">
        <v>476</v>
      </c>
      <c r="G36" s="493" t="s">
        <v>477</v>
      </c>
      <c r="H36" s="493">
        <v>16321</v>
      </c>
      <c r="I36" s="493">
        <v>16321</v>
      </c>
      <c r="J36" s="493" t="s">
        <v>484</v>
      </c>
      <c r="K36" s="493" t="s">
        <v>485</v>
      </c>
      <c r="L36" s="496">
        <v>214.63999999999987</v>
      </c>
      <c r="M36" s="496">
        <v>1</v>
      </c>
      <c r="N36" s="497">
        <v>214.63999999999987</v>
      </c>
    </row>
    <row r="37" spans="1:14" ht="14.4" customHeight="1" x14ac:dyDescent="0.3">
      <c r="A37" s="491" t="s">
        <v>458</v>
      </c>
      <c r="B37" s="492" t="s">
        <v>459</v>
      </c>
      <c r="C37" s="493" t="s">
        <v>470</v>
      </c>
      <c r="D37" s="494" t="s">
        <v>471</v>
      </c>
      <c r="E37" s="495">
        <v>50113001</v>
      </c>
      <c r="F37" s="494" t="s">
        <v>476</v>
      </c>
      <c r="G37" s="493" t="s">
        <v>477</v>
      </c>
      <c r="H37" s="493">
        <v>920200</v>
      </c>
      <c r="I37" s="493">
        <v>15877</v>
      </c>
      <c r="J37" s="493" t="s">
        <v>530</v>
      </c>
      <c r="K37" s="493" t="s">
        <v>460</v>
      </c>
      <c r="L37" s="496">
        <v>252.97793378656147</v>
      </c>
      <c r="M37" s="496">
        <v>5</v>
      </c>
      <c r="N37" s="497">
        <v>1264.8896689328074</v>
      </c>
    </row>
    <row r="38" spans="1:14" ht="14.4" customHeight="1" x14ac:dyDescent="0.3">
      <c r="A38" s="491" t="s">
        <v>458</v>
      </c>
      <c r="B38" s="492" t="s">
        <v>459</v>
      </c>
      <c r="C38" s="493" t="s">
        <v>470</v>
      </c>
      <c r="D38" s="494" t="s">
        <v>471</v>
      </c>
      <c r="E38" s="495">
        <v>50113001</v>
      </c>
      <c r="F38" s="494" t="s">
        <v>476</v>
      </c>
      <c r="G38" s="493" t="s">
        <v>477</v>
      </c>
      <c r="H38" s="493">
        <v>905098</v>
      </c>
      <c r="I38" s="493">
        <v>23989</v>
      </c>
      <c r="J38" s="493" t="s">
        <v>488</v>
      </c>
      <c r="K38" s="493" t="s">
        <v>460</v>
      </c>
      <c r="L38" s="496">
        <v>416.98996869598847</v>
      </c>
      <c r="M38" s="496">
        <v>9</v>
      </c>
      <c r="N38" s="497">
        <v>3752.9097182638961</v>
      </c>
    </row>
    <row r="39" spans="1:14" ht="14.4" customHeight="1" x14ac:dyDescent="0.3">
      <c r="A39" s="491" t="s">
        <v>458</v>
      </c>
      <c r="B39" s="492" t="s">
        <v>459</v>
      </c>
      <c r="C39" s="493" t="s">
        <v>470</v>
      </c>
      <c r="D39" s="494" t="s">
        <v>471</v>
      </c>
      <c r="E39" s="495">
        <v>50113001</v>
      </c>
      <c r="F39" s="494" t="s">
        <v>476</v>
      </c>
      <c r="G39" s="493" t="s">
        <v>477</v>
      </c>
      <c r="H39" s="493">
        <v>101681</v>
      </c>
      <c r="I39" s="493">
        <v>1681</v>
      </c>
      <c r="J39" s="493" t="s">
        <v>531</v>
      </c>
      <c r="K39" s="493" t="s">
        <v>532</v>
      </c>
      <c r="L39" s="496">
        <v>579.24</v>
      </c>
      <c r="M39" s="496">
        <v>1</v>
      </c>
      <c r="N39" s="497">
        <v>579.24</v>
      </c>
    </row>
    <row r="40" spans="1:14" ht="14.4" customHeight="1" x14ac:dyDescent="0.3">
      <c r="A40" s="491" t="s">
        <v>458</v>
      </c>
      <c r="B40" s="492" t="s">
        <v>459</v>
      </c>
      <c r="C40" s="493" t="s">
        <v>470</v>
      </c>
      <c r="D40" s="494" t="s">
        <v>471</v>
      </c>
      <c r="E40" s="495">
        <v>50113001</v>
      </c>
      <c r="F40" s="494" t="s">
        <v>476</v>
      </c>
      <c r="G40" s="493" t="s">
        <v>477</v>
      </c>
      <c r="H40" s="493">
        <v>198864</v>
      </c>
      <c r="I40" s="493">
        <v>98864</v>
      </c>
      <c r="J40" s="493" t="s">
        <v>489</v>
      </c>
      <c r="K40" s="493" t="s">
        <v>490</v>
      </c>
      <c r="L40" s="496">
        <v>537.87</v>
      </c>
      <c r="M40" s="496">
        <v>4</v>
      </c>
      <c r="N40" s="497">
        <v>2151.48</v>
      </c>
    </row>
    <row r="41" spans="1:14" ht="14.4" customHeight="1" x14ac:dyDescent="0.3">
      <c r="A41" s="491" t="s">
        <v>458</v>
      </c>
      <c r="B41" s="492" t="s">
        <v>459</v>
      </c>
      <c r="C41" s="493" t="s">
        <v>470</v>
      </c>
      <c r="D41" s="494" t="s">
        <v>471</v>
      </c>
      <c r="E41" s="495">
        <v>50113001</v>
      </c>
      <c r="F41" s="494" t="s">
        <v>476</v>
      </c>
      <c r="G41" s="493" t="s">
        <v>477</v>
      </c>
      <c r="H41" s="493">
        <v>111063</v>
      </c>
      <c r="I41" s="493">
        <v>11063</v>
      </c>
      <c r="J41" s="493" t="s">
        <v>533</v>
      </c>
      <c r="K41" s="493" t="s">
        <v>534</v>
      </c>
      <c r="L41" s="496">
        <v>74.890000000000015</v>
      </c>
      <c r="M41" s="496">
        <v>1</v>
      </c>
      <c r="N41" s="497">
        <v>74.890000000000015</v>
      </c>
    </row>
    <row r="42" spans="1:14" ht="14.4" customHeight="1" x14ac:dyDescent="0.3">
      <c r="A42" s="491" t="s">
        <v>458</v>
      </c>
      <c r="B42" s="492" t="s">
        <v>459</v>
      </c>
      <c r="C42" s="493" t="s">
        <v>470</v>
      </c>
      <c r="D42" s="494" t="s">
        <v>471</v>
      </c>
      <c r="E42" s="495">
        <v>50113001</v>
      </c>
      <c r="F42" s="494" t="s">
        <v>476</v>
      </c>
      <c r="G42" s="493" t="s">
        <v>477</v>
      </c>
      <c r="H42" s="493">
        <v>100802</v>
      </c>
      <c r="I42" s="493">
        <v>1000</v>
      </c>
      <c r="J42" s="493" t="s">
        <v>535</v>
      </c>
      <c r="K42" s="493" t="s">
        <v>536</v>
      </c>
      <c r="L42" s="496">
        <v>72.816963040361429</v>
      </c>
      <c r="M42" s="496">
        <v>2</v>
      </c>
      <c r="N42" s="497">
        <v>145.63392608072286</v>
      </c>
    </row>
    <row r="43" spans="1:14" ht="14.4" customHeight="1" x14ac:dyDescent="0.3">
      <c r="A43" s="491" t="s">
        <v>458</v>
      </c>
      <c r="B43" s="492" t="s">
        <v>459</v>
      </c>
      <c r="C43" s="493" t="s">
        <v>470</v>
      </c>
      <c r="D43" s="494" t="s">
        <v>471</v>
      </c>
      <c r="E43" s="495">
        <v>50113001</v>
      </c>
      <c r="F43" s="494" t="s">
        <v>476</v>
      </c>
      <c r="G43" s="493" t="s">
        <v>477</v>
      </c>
      <c r="H43" s="493">
        <v>901171</v>
      </c>
      <c r="I43" s="493">
        <v>0</v>
      </c>
      <c r="J43" s="493" t="s">
        <v>537</v>
      </c>
      <c r="K43" s="493" t="s">
        <v>538</v>
      </c>
      <c r="L43" s="496">
        <v>59.371563083012816</v>
      </c>
      <c r="M43" s="496">
        <v>5</v>
      </c>
      <c r="N43" s="497">
        <v>296.85781541506407</v>
      </c>
    </row>
    <row r="44" spans="1:14" ht="14.4" customHeight="1" x14ac:dyDescent="0.3">
      <c r="A44" s="491" t="s">
        <v>458</v>
      </c>
      <c r="B44" s="492" t="s">
        <v>459</v>
      </c>
      <c r="C44" s="493" t="s">
        <v>470</v>
      </c>
      <c r="D44" s="494" t="s">
        <v>471</v>
      </c>
      <c r="E44" s="495">
        <v>50113001</v>
      </c>
      <c r="F44" s="494" t="s">
        <v>476</v>
      </c>
      <c r="G44" s="493" t="s">
        <v>477</v>
      </c>
      <c r="H44" s="493">
        <v>500326</v>
      </c>
      <c r="I44" s="493">
        <v>1000</v>
      </c>
      <c r="J44" s="493" t="s">
        <v>493</v>
      </c>
      <c r="K44" s="493" t="s">
        <v>460</v>
      </c>
      <c r="L44" s="496">
        <v>110.93283142911716</v>
      </c>
      <c r="M44" s="496">
        <v>1</v>
      </c>
      <c r="N44" s="497">
        <v>110.93283142911716</v>
      </c>
    </row>
    <row r="45" spans="1:14" ht="14.4" customHeight="1" x14ac:dyDescent="0.3">
      <c r="A45" s="491" t="s">
        <v>458</v>
      </c>
      <c r="B45" s="492" t="s">
        <v>459</v>
      </c>
      <c r="C45" s="493" t="s">
        <v>470</v>
      </c>
      <c r="D45" s="494" t="s">
        <v>471</v>
      </c>
      <c r="E45" s="495">
        <v>50113001</v>
      </c>
      <c r="F45" s="494" t="s">
        <v>476</v>
      </c>
      <c r="G45" s="493" t="s">
        <v>477</v>
      </c>
      <c r="H45" s="493">
        <v>500979</v>
      </c>
      <c r="I45" s="493">
        <v>0</v>
      </c>
      <c r="J45" s="493" t="s">
        <v>539</v>
      </c>
      <c r="K45" s="493" t="s">
        <v>460</v>
      </c>
      <c r="L45" s="496">
        <v>44.7</v>
      </c>
      <c r="M45" s="496">
        <v>1</v>
      </c>
      <c r="N45" s="497">
        <v>44.7</v>
      </c>
    </row>
    <row r="46" spans="1:14" ht="14.4" customHeight="1" x14ac:dyDescent="0.3">
      <c r="A46" s="491" t="s">
        <v>458</v>
      </c>
      <c r="B46" s="492" t="s">
        <v>459</v>
      </c>
      <c r="C46" s="493" t="s">
        <v>470</v>
      </c>
      <c r="D46" s="494" t="s">
        <v>471</v>
      </c>
      <c r="E46" s="495">
        <v>50113001</v>
      </c>
      <c r="F46" s="494" t="s">
        <v>476</v>
      </c>
      <c r="G46" s="493" t="s">
        <v>477</v>
      </c>
      <c r="H46" s="493">
        <v>900321</v>
      </c>
      <c r="I46" s="493">
        <v>0</v>
      </c>
      <c r="J46" s="493" t="s">
        <v>540</v>
      </c>
      <c r="K46" s="493" t="s">
        <v>460</v>
      </c>
      <c r="L46" s="496">
        <v>101.99672471255923</v>
      </c>
      <c r="M46" s="496">
        <v>1</v>
      </c>
      <c r="N46" s="497">
        <v>101.99672471255923</v>
      </c>
    </row>
    <row r="47" spans="1:14" ht="14.4" customHeight="1" x14ac:dyDescent="0.3">
      <c r="A47" s="491" t="s">
        <v>458</v>
      </c>
      <c r="B47" s="492" t="s">
        <v>459</v>
      </c>
      <c r="C47" s="493" t="s">
        <v>470</v>
      </c>
      <c r="D47" s="494" t="s">
        <v>471</v>
      </c>
      <c r="E47" s="495">
        <v>50113001</v>
      </c>
      <c r="F47" s="494" t="s">
        <v>476</v>
      </c>
      <c r="G47" s="493" t="s">
        <v>477</v>
      </c>
      <c r="H47" s="493">
        <v>921048</v>
      </c>
      <c r="I47" s="493">
        <v>0</v>
      </c>
      <c r="J47" s="493" t="s">
        <v>498</v>
      </c>
      <c r="K47" s="493" t="s">
        <v>460</v>
      </c>
      <c r="L47" s="496">
        <v>69.300599227154422</v>
      </c>
      <c r="M47" s="496">
        <v>1</v>
      </c>
      <c r="N47" s="497">
        <v>69.300599227154422</v>
      </c>
    </row>
    <row r="48" spans="1:14" ht="14.4" customHeight="1" x14ac:dyDescent="0.3">
      <c r="A48" s="491" t="s">
        <v>458</v>
      </c>
      <c r="B48" s="492" t="s">
        <v>459</v>
      </c>
      <c r="C48" s="493" t="s">
        <v>470</v>
      </c>
      <c r="D48" s="494" t="s">
        <v>471</v>
      </c>
      <c r="E48" s="495">
        <v>50113001</v>
      </c>
      <c r="F48" s="494" t="s">
        <v>476</v>
      </c>
      <c r="G48" s="493" t="s">
        <v>477</v>
      </c>
      <c r="H48" s="493">
        <v>920065</v>
      </c>
      <c r="I48" s="493">
        <v>0</v>
      </c>
      <c r="J48" s="493" t="s">
        <v>541</v>
      </c>
      <c r="K48" s="493" t="s">
        <v>460</v>
      </c>
      <c r="L48" s="496">
        <v>92.636288186068157</v>
      </c>
      <c r="M48" s="496">
        <v>1</v>
      </c>
      <c r="N48" s="497">
        <v>92.636288186068157</v>
      </c>
    </row>
    <row r="49" spans="1:14" ht="14.4" customHeight="1" x14ac:dyDescent="0.3">
      <c r="A49" s="491" t="s">
        <v>458</v>
      </c>
      <c r="B49" s="492" t="s">
        <v>459</v>
      </c>
      <c r="C49" s="493" t="s">
        <v>470</v>
      </c>
      <c r="D49" s="494" t="s">
        <v>471</v>
      </c>
      <c r="E49" s="495">
        <v>50113001</v>
      </c>
      <c r="F49" s="494" t="s">
        <v>476</v>
      </c>
      <c r="G49" s="493" t="s">
        <v>477</v>
      </c>
      <c r="H49" s="493">
        <v>900427</v>
      </c>
      <c r="I49" s="493">
        <v>0</v>
      </c>
      <c r="J49" s="493" t="s">
        <v>542</v>
      </c>
      <c r="K49" s="493" t="s">
        <v>460</v>
      </c>
      <c r="L49" s="496">
        <v>57.383702949534573</v>
      </c>
      <c r="M49" s="496">
        <v>2</v>
      </c>
      <c r="N49" s="497">
        <v>114.76740589906915</v>
      </c>
    </row>
    <row r="50" spans="1:14" ht="14.4" customHeight="1" x14ac:dyDescent="0.3">
      <c r="A50" s="491" t="s">
        <v>458</v>
      </c>
      <c r="B50" s="492" t="s">
        <v>459</v>
      </c>
      <c r="C50" s="493" t="s">
        <v>470</v>
      </c>
      <c r="D50" s="494" t="s">
        <v>471</v>
      </c>
      <c r="E50" s="495">
        <v>50113001</v>
      </c>
      <c r="F50" s="494" t="s">
        <v>476</v>
      </c>
      <c r="G50" s="493" t="s">
        <v>477</v>
      </c>
      <c r="H50" s="493">
        <v>102439</v>
      </c>
      <c r="I50" s="493">
        <v>2439</v>
      </c>
      <c r="J50" s="493" t="s">
        <v>502</v>
      </c>
      <c r="K50" s="493" t="s">
        <v>503</v>
      </c>
      <c r="L50" s="496">
        <v>280.19499999999999</v>
      </c>
      <c r="M50" s="496">
        <v>18</v>
      </c>
      <c r="N50" s="497">
        <v>5043.51</v>
      </c>
    </row>
    <row r="51" spans="1:14" ht="14.4" customHeight="1" x14ac:dyDescent="0.3">
      <c r="A51" s="491" t="s">
        <v>458</v>
      </c>
      <c r="B51" s="492" t="s">
        <v>459</v>
      </c>
      <c r="C51" s="493" t="s">
        <v>470</v>
      </c>
      <c r="D51" s="494" t="s">
        <v>471</v>
      </c>
      <c r="E51" s="495">
        <v>50113001</v>
      </c>
      <c r="F51" s="494" t="s">
        <v>476</v>
      </c>
      <c r="G51" s="493" t="s">
        <v>477</v>
      </c>
      <c r="H51" s="493">
        <v>100502</v>
      </c>
      <c r="I51" s="493">
        <v>502</v>
      </c>
      <c r="J51" s="493" t="s">
        <v>504</v>
      </c>
      <c r="K51" s="493" t="s">
        <v>505</v>
      </c>
      <c r="L51" s="496">
        <v>192.63750000000005</v>
      </c>
      <c r="M51" s="496">
        <v>40</v>
      </c>
      <c r="N51" s="497">
        <v>7705.5000000000018</v>
      </c>
    </row>
    <row r="52" spans="1:14" ht="14.4" customHeight="1" x14ac:dyDescent="0.3">
      <c r="A52" s="491" t="s">
        <v>458</v>
      </c>
      <c r="B52" s="492" t="s">
        <v>459</v>
      </c>
      <c r="C52" s="493" t="s">
        <v>470</v>
      </c>
      <c r="D52" s="494" t="s">
        <v>471</v>
      </c>
      <c r="E52" s="495">
        <v>50113001</v>
      </c>
      <c r="F52" s="494" t="s">
        <v>476</v>
      </c>
      <c r="G52" s="493" t="s">
        <v>477</v>
      </c>
      <c r="H52" s="493">
        <v>100876</v>
      </c>
      <c r="I52" s="493">
        <v>876</v>
      </c>
      <c r="J52" s="493" t="s">
        <v>543</v>
      </c>
      <c r="K52" s="493" t="s">
        <v>525</v>
      </c>
      <c r="L52" s="496">
        <v>66.72</v>
      </c>
      <c r="M52" s="496">
        <v>1</v>
      </c>
      <c r="N52" s="497">
        <v>66.72</v>
      </c>
    </row>
    <row r="53" spans="1:14" ht="14.4" customHeight="1" x14ac:dyDescent="0.3">
      <c r="A53" s="491" t="s">
        <v>458</v>
      </c>
      <c r="B53" s="492" t="s">
        <v>459</v>
      </c>
      <c r="C53" s="493" t="s">
        <v>470</v>
      </c>
      <c r="D53" s="494" t="s">
        <v>471</v>
      </c>
      <c r="E53" s="495">
        <v>50113001</v>
      </c>
      <c r="F53" s="494" t="s">
        <v>476</v>
      </c>
      <c r="G53" s="493" t="s">
        <v>477</v>
      </c>
      <c r="H53" s="493">
        <v>104178</v>
      </c>
      <c r="I53" s="493">
        <v>4178</v>
      </c>
      <c r="J53" s="493" t="s">
        <v>544</v>
      </c>
      <c r="K53" s="493" t="s">
        <v>545</v>
      </c>
      <c r="L53" s="496">
        <v>43.61999999999999</v>
      </c>
      <c r="M53" s="496">
        <v>4</v>
      </c>
      <c r="N53" s="497">
        <v>174.47999999999996</v>
      </c>
    </row>
    <row r="54" spans="1:14" ht="14.4" customHeight="1" x14ac:dyDescent="0.3">
      <c r="A54" s="491" t="s">
        <v>458</v>
      </c>
      <c r="B54" s="492" t="s">
        <v>459</v>
      </c>
      <c r="C54" s="493" t="s">
        <v>470</v>
      </c>
      <c r="D54" s="494" t="s">
        <v>471</v>
      </c>
      <c r="E54" s="495">
        <v>50113001</v>
      </c>
      <c r="F54" s="494" t="s">
        <v>476</v>
      </c>
      <c r="G54" s="493" t="s">
        <v>477</v>
      </c>
      <c r="H54" s="493">
        <v>194850</v>
      </c>
      <c r="I54" s="493">
        <v>94850</v>
      </c>
      <c r="J54" s="493" t="s">
        <v>546</v>
      </c>
      <c r="K54" s="493" t="s">
        <v>547</v>
      </c>
      <c r="L54" s="496">
        <v>168.76000000000002</v>
      </c>
      <c r="M54" s="496">
        <v>5</v>
      </c>
      <c r="N54" s="497">
        <v>843.80000000000007</v>
      </c>
    </row>
    <row r="55" spans="1:14" ht="14.4" customHeight="1" x14ac:dyDescent="0.3">
      <c r="A55" s="491" t="s">
        <v>458</v>
      </c>
      <c r="B55" s="492" t="s">
        <v>459</v>
      </c>
      <c r="C55" s="493" t="s">
        <v>470</v>
      </c>
      <c r="D55" s="494" t="s">
        <v>471</v>
      </c>
      <c r="E55" s="495">
        <v>50113013</v>
      </c>
      <c r="F55" s="494" t="s">
        <v>514</v>
      </c>
      <c r="G55" s="493" t="s">
        <v>477</v>
      </c>
      <c r="H55" s="493">
        <v>101066</v>
      </c>
      <c r="I55" s="493">
        <v>1066</v>
      </c>
      <c r="J55" s="493" t="s">
        <v>519</v>
      </c>
      <c r="K55" s="493" t="s">
        <v>520</v>
      </c>
      <c r="L55" s="496">
        <v>50.690000000000019</v>
      </c>
      <c r="M55" s="496">
        <v>3</v>
      </c>
      <c r="N55" s="497">
        <v>152.07000000000005</v>
      </c>
    </row>
    <row r="56" spans="1:14" ht="14.4" customHeight="1" x14ac:dyDescent="0.3">
      <c r="A56" s="491" t="s">
        <v>458</v>
      </c>
      <c r="B56" s="492" t="s">
        <v>459</v>
      </c>
      <c r="C56" s="493" t="s">
        <v>470</v>
      </c>
      <c r="D56" s="494" t="s">
        <v>471</v>
      </c>
      <c r="E56" s="495">
        <v>50113013</v>
      </c>
      <c r="F56" s="494" t="s">
        <v>514</v>
      </c>
      <c r="G56" s="493" t="s">
        <v>477</v>
      </c>
      <c r="H56" s="493">
        <v>101076</v>
      </c>
      <c r="I56" s="493">
        <v>1076</v>
      </c>
      <c r="J56" s="493" t="s">
        <v>524</v>
      </c>
      <c r="K56" s="493" t="s">
        <v>525</v>
      </c>
      <c r="L56" s="496">
        <v>72.73067505266107</v>
      </c>
      <c r="M56" s="496">
        <v>9</v>
      </c>
      <c r="N56" s="497">
        <v>654.57607547394957</v>
      </c>
    </row>
    <row r="57" spans="1:14" ht="14.4" customHeight="1" x14ac:dyDescent="0.3">
      <c r="A57" s="491" t="s">
        <v>458</v>
      </c>
      <c r="B57" s="492" t="s">
        <v>459</v>
      </c>
      <c r="C57" s="493" t="s">
        <v>473</v>
      </c>
      <c r="D57" s="494" t="s">
        <v>474</v>
      </c>
      <c r="E57" s="495">
        <v>50113001</v>
      </c>
      <c r="F57" s="494" t="s">
        <v>476</v>
      </c>
      <c r="G57" s="493" t="s">
        <v>477</v>
      </c>
      <c r="H57" s="493">
        <v>100362</v>
      </c>
      <c r="I57" s="493">
        <v>362</v>
      </c>
      <c r="J57" s="493" t="s">
        <v>478</v>
      </c>
      <c r="K57" s="493" t="s">
        <v>479</v>
      </c>
      <c r="L57" s="496">
        <v>87.045454545454533</v>
      </c>
      <c r="M57" s="496">
        <v>22</v>
      </c>
      <c r="N57" s="497">
        <v>1914.9999999999998</v>
      </c>
    </row>
    <row r="58" spans="1:14" ht="14.4" customHeight="1" x14ac:dyDescent="0.3">
      <c r="A58" s="491" t="s">
        <v>458</v>
      </c>
      <c r="B58" s="492" t="s">
        <v>459</v>
      </c>
      <c r="C58" s="493" t="s">
        <v>473</v>
      </c>
      <c r="D58" s="494" t="s">
        <v>474</v>
      </c>
      <c r="E58" s="495">
        <v>50113001</v>
      </c>
      <c r="F58" s="494" t="s">
        <v>476</v>
      </c>
      <c r="G58" s="493" t="s">
        <v>477</v>
      </c>
      <c r="H58" s="493">
        <v>117011</v>
      </c>
      <c r="I58" s="493">
        <v>17011</v>
      </c>
      <c r="J58" s="493" t="s">
        <v>548</v>
      </c>
      <c r="K58" s="493" t="s">
        <v>549</v>
      </c>
      <c r="L58" s="496">
        <v>147.22799999999998</v>
      </c>
      <c r="M58" s="496">
        <v>10</v>
      </c>
      <c r="N58" s="497">
        <v>1472.2799999999997</v>
      </c>
    </row>
    <row r="59" spans="1:14" ht="14.4" customHeight="1" x14ac:dyDescent="0.3">
      <c r="A59" s="491" t="s">
        <v>458</v>
      </c>
      <c r="B59" s="492" t="s">
        <v>459</v>
      </c>
      <c r="C59" s="493" t="s">
        <v>473</v>
      </c>
      <c r="D59" s="494" t="s">
        <v>474</v>
      </c>
      <c r="E59" s="495">
        <v>50113001</v>
      </c>
      <c r="F59" s="494" t="s">
        <v>476</v>
      </c>
      <c r="G59" s="493" t="s">
        <v>477</v>
      </c>
      <c r="H59" s="493">
        <v>193746</v>
      </c>
      <c r="I59" s="493">
        <v>93746</v>
      </c>
      <c r="J59" s="493" t="s">
        <v>550</v>
      </c>
      <c r="K59" s="493" t="s">
        <v>551</v>
      </c>
      <c r="L59" s="496">
        <v>375.80000000000018</v>
      </c>
      <c r="M59" s="496">
        <v>20</v>
      </c>
      <c r="N59" s="497">
        <v>7516.0000000000036</v>
      </c>
    </row>
    <row r="60" spans="1:14" ht="14.4" customHeight="1" thickBot="1" x14ac:dyDescent="0.35">
      <c r="A60" s="498" t="s">
        <v>458</v>
      </c>
      <c r="B60" s="499" t="s">
        <v>459</v>
      </c>
      <c r="C60" s="500" t="s">
        <v>473</v>
      </c>
      <c r="D60" s="501" t="s">
        <v>474</v>
      </c>
      <c r="E60" s="502">
        <v>50113001</v>
      </c>
      <c r="F60" s="501" t="s">
        <v>476</v>
      </c>
      <c r="G60" s="500" t="s">
        <v>507</v>
      </c>
      <c r="H60" s="500">
        <v>197125</v>
      </c>
      <c r="I60" s="500">
        <v>197125</v>
      </c>
      <c r="J60" s="500" t="s">
        <v>552</v>
      </c>
      <c r="K60" s="500" t="s">
        <v>553</v>
      </c>
      <c r="L60" s="503">
        <v>110</v>
      </c>
      <c r="M60" s="503">
        <v>3</v>
      </c>
      <c r="N60" s="504">
        <v>330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2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16384" width="8.88671875" style="132"/>
  </cols>
  <sheetData>
    <row r="1" spans="1:6" ht="37.200000000000003" customHeight="1" thickBot="1" x14ac:dyDescent="0.4">
      <c r="A1" s="387" t="s">
        <v>169</v>
      </c>
      <c r="B1" s="388"/>
      <c r="C1" s="388"/>
      <c r="D1" s="388"/>
      <c r="E1" s="388"/>
      <c r="F1" s="388"/>
    </row>
    <row r="2" spans="1:6" ht="14.4" customHeight="1" thickBot="1" x14ac:dyDescent="0.35">
      <c r="A2" s="239" t="s">
        <v>265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89" t="s">
        <v>134</v>
      </c>
      <c r="C3" s="390"/>
      <c r="D3" s="391" t="s">
        <v>133</v>
      </c>
      <c r="E3" s="390"/>
      <c r="F3" s="80" t="s">
        <v>3</v>
      </c>
    </row>
    <row r="4" spans="1:6" ht="14.4" customHeight="1" thickBot="1" x14ac:dyDescent="0.35">
      <c r="A4" s="505" t="s">
        <v>148</v>
      </c>
      <c r="B4" s="506" t="s">
        <v>14</v>
      </c>
      <c r="C4" s="507" t="s">
        <v>2</v>
      </c>
      <c r="D4" s="506" t="s">
        <v>14</v>
      </c>
      <c r="E4" s="507" t="s">
        <v>2</v>
      </c>
      <c r="F4" s="508" t="s">
        <v>14</v>
      </c>
    </row>
    <row r="5" spans="1:6" ht="14.4" customHeight="1" x14ac:dyDescent="0.3">
      <c r="A5" s="519" t="s">
        <v>554</v>
      </c>
      <c r="B5" s="489"/>
      <c r="C5" s="509">
        <v>0</v>
      </c>
      <c r="D5" s="489">
        <v>330</v>
      </c>
      <c r="E5" s="509">
        <v>1</v>
      </c>
      <c r="F5" s="490">
        <v>330</v>
      </c>
    </row>
    <row r="6" spans="1:6" ht="14.4" customHeight="1" thickBot="1" x14ac:dyDescent="0.35">
      <c r="A6" s="520" t="s">
        <v>555</v>
      </c>
      <c r="B6" s="512"/>
      <c r="C6" s="513">
        <v>0</v>
      </c>
      <c r="D6" s="512">
        <v>632.99000000000012</v>
      </c>
      <c r="E6" s="513">
        <v>1</v>
      </c>
      <c r="F6" s="514">
        <v>632.99000000000012</v>
      </c>
    </row>
    <row r="7" spans="1:6" ht="14.4" customHeight="1" thickBot="1" x14ac:dyDescent="0.35">
      <c r="A7" s="515" t="s">
        <v>3</v>
      </c>
      <c r="B7" s="516"/>
      <c r="C7" s="517">
        <v>0</v>
      </c>
      <c r="D7" s="516">
        <v>962.99000000000012</v>
      </c>
      <c r="E7" s="517">
        <v>1</v>
      </c>
      <c r="F7" s="518">
        <v>962.99000000000012</v>
      </c>
    </row>
    <row r="8" spans="1:6" ht="14.4" customHeight="1" thickBot="1" x14ac:dyDescent="0.35"/>
    <row r="9" spans="1:6" ht="14.4" customHeight="1" x14ac:dyDescent="0.3">
      <c r="A9" s="519" t="s">
        <v>556</v>
      </c>
      <c r="B9" s="489"/>
      <c r="C9" s="509">
        <v>0</v>
      </c>
      <c r="D9" s="489">
        <v>101.47</v>
      </c>
      <c r="E9" s="509">
        <v>1</v>
      </c>
      <c r="F9" s="490">
        <v>101.47</v>
      </c>
    </row>
    <row r="10" spans="1:6" ht="14.4" customHeight="1" x14ac:dyDescent="0.3">
      <c r="A10" s="522" t="s">
        <v>557</v>
      </c>
      <c r="B10" s="496"/>
      <c r="C10" s="510">
        <v>0</v>
      </c>
      <c r="D10" s="496">
        <v>330</v>
      </c>
      <c r="E10" s="510">
        <v>1</v>
      </c>
      <c r="F10" s="497">
        <v>330</v>
      </c>
    </row>
    <row r="11" spans="1:6" ht="14.4" customHeight="1" x14ac:dyDescent="0.3">
      <c r="A11" s="522" t="s">
        <v>558</v>
      </c>
      <c r="B11" s="496"/>
      <c r="C11" s="510">
        <v>0</v>
      </c>
      <c r="D11" s="496">
        <v>111.31999999999998</v>
      </c>
      <c r="E11" s="510">
        <v>1</v>
      </c>
      <c r="F11" s="497">
        <v>111.31999999999998</v>
      </c>
    </row>
    <row r="12" spans="1:6" ht="14.4" customHeight="1" thickBot="1" x14ac:dyDescent="0.35">
      <c r="A12" s="520" t="s">
        <v>559</v>
      </c>
      <c r="B12" s="512"/>
      <c r="C12" s="513">
        <v>0</v>
      </c>
      <c r="D12" s="512">
        <v>420.20000000000016</v>
      </c>
      <c r="E12" s="513">
        <v>1</v>
      </c>
      <c r="F12" s="514">
        <v>420.20000000000016</v>
      </c>
    </row>
    <row r="13" spans="1:6" ht="14.4" customHeight="1" thickBot="1" x14ac:dyDescent="0.35">
      <c r="A13" s="515" t="s">
        <v>3</v>
      </c>
      <c r="B13" s="516"/>
      <c r="C13" s="517">
        <v>0</v>
      </c>
      <c r="D13" s="516">
        <v>962.99000000000012</v>
      </c>
      <c r="E13" s="517">
        <v>1</v>
      </c>
      <c r="F13" s="518">
        <v>962.99000000000012</v>
      </c>
    </row>
  </sheetData>
  <mergeCells count="3">
    <mergeCell ref="A1:F1"/>
    <mergeCell ref="B3:C3"/>
    <mergeCell ref="D3:E3"/>
  </mergeCells>
  <conditionalFormatting sqref="C5:C1048576">
    <cfRule type="cellIs" dxfId="45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2</vt:i4>
      </vt:variant>
    </vt:vector>
  </HeadingPairs>
  <TitlesOfParts>
    <vt:vector size="3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ZV Vyžád.</vt:lpstr>
      <vt:lpstr>ZV Vyžád.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2017-06-21T14:45:57Z</dcterms:modified>
</cp:coreProperties>
</file>