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10" i="431" l="1"/>
  <c r="C14" i="431"/>
  <c r="D9" i="431"/>
  <c r="D13" i="431"/>
  <c r="D17" i="431"/>
  <c r="E12" i="431"/>
  <c r="E16" i="431"/>
  <c r="F11" i="431"/>
  <c r="F15" i="431"/>
  <c r="G10" i="431"/>
  <c r="G14" i="431"/>
  <c r="H9" i="431"/>
  <c r="H13" i="431"/>
  <c r="H17" i="431"/>
  <c r="I12" i="431"/>
  <c r="I16" i="431"/>
  <c r="J11" i="431"/>
  <c r="J15" i="431"/>
  <c r="K10" i="431"/>
  <c r="K14" i="431"/>
  <c r="L9" i="431"/>
  <c r="L13" i="431"/>
  <c r="L17" i="431"/>
  <c r="M12" i="431"/>
  <c r="M16" i="431"/>
  <c r="N11" i="431"/>
  <c r="N15" i="431"/>
  <c r="O10" i="431"/>
  <c r="O14" i="431"/>
  <c r="P9" i="431"/>
  <c r="P13" i="431"/>
  <c r="Q12" i="431"/>
  <c r="C15" i="431"/>
  <c r="D10" i="431"/>
  <c r="D14" i="431"/>
  <c r="E13" i="431"/>
  <c r="F12" i="431"/>
  <c r="G11" i="431"/>
  <c r="H14" i="431"/>
  <c r="I13" i="431"/>
  <c r="J12" i="431"/>
  <c r="K11" i="431"/>
  <c r="L10" i="431"/>
  <c r="M9" i="431"/>
  <c r="M17" i="431"/>
  <c r="N16" i="431"/>
  <c r="O15" i="431"/>
  <c r="P14" i="431"/>
  <c r="Q13" i="431"/>
  <c r="C12" i="431"/>
  <c r="C16" i="431"/>
  <c r="D11" i="431"/>
  <c r="D15" i="431"/>
  <c r="E10" i="431"/>
  <c r="E14" i="431"/>
  <c r="F9" i="431"/>
  <c r="F13" i="431"/>
  <c r="F17" i="431"/>
  <c r="G12" i="431"/>
  <c r="G16" i="431"/>
  <c r="H11" i="431"/>
  <c r="H15" i="431"/>
  <c r="I10" i="431"/>
  <c r="I14" i="431"/>
  <c r="J9" i="431"/>
  <c r="J13" i="431"/>
  <c r="J17" i="431"/>
  <c r="K12" i="431"/>
  <c r="K16" i="431"/>
  <c r="L11" i="431"/>
  <c r="L15" i="431"/>
  <c r="M10" i="431"/>
  <c r="M14" i="431"/>
  <c r="N9" i="431"/>
  <c r="N13" i="431"/>
  <c r="N17" i="431"/>
  <c r="O12" i="431"/>
  <c r="O16" i="431"/>
  <c r="P11" i="431"/>
  <c r="P15" i="431"/>
  <c r="Q10" i="431"/>
  <c r="Q14" i="431"/>
  <c r="C9" i="431"/>
  <c r="C13" i="431"/>
  <c r="C17" i="431"/>
  <c r="D12" i="431"/>
  <c r="D16" i="431"/>
  <c r="E11" i="431"/>
  <c r="E15" i="431"/>
  <c r="F10" i="431"/>
  <c r="F14" i="431"/>
  <c r="G9" i="431"/>
  <c r="G13" i="431"/>
  <c r="G17" i="431"/>
  <c r="H12" i="431"/>
  <c r="H16" i="431"/>
  <c r="I11" i="431"/>
  <c r="I15" i="431"/>
  <c r="J10" i="431"/>
  <c r="J14" i="431"/>
  <c r="K9" i="431"/>
  <c r="K13" i="431"/>
  <c r="K17" i="431"/>
  <c r="L12" i="431"/>
  <c r="L16" i="431"/>
  <c r="M11" i="431"/>
  <c r="M15" i="431"/>
  <c r="N10" i="431"/>
  <c r="N14" i="431"/>
  <c r="O9" i="431"/>
  <c r="O13" i="431"/>
  <c r="O17" i="431"/>
  <c r="P12" i="431"/>
  <c r="P16" i="431"/>
  <c r="Q11" i="431"/>
  <c r="Q15" i="431"/>
  <c r="P17" i="431"/>
  <c r="Q16" i="431"/>
  <c r="C11" i="431"/>
  <c r="E9" i="431"/>
  <c r="E17" i="431"/>
  <c r="F16" i="431"/>
  <c r="G15" i="431"/>
  <c r="H10" i="431"/>
  <c r="I9" i="431"/>
  <c r="I17" i="431"/>
  <c r="J16" i="431"/>
  <c r="K15" i="431"/>
  <c r="L14" i="431"/>
  <c r="M13" i="431"/>
  <c r="N12" i="431"/>
  <c r="O11" i="431"/>
  <c r="P10" i="431"/>
  <c r="Q9" i="431"/>
  <c r="Q17" i="431"/>
  <c r="O8" i="431"/>
  <c r="J8" i="431"/>
  <c r="G8" i="431"/>
  <c r="P8" i="431"/>
  <c r="H8" i="431"/>
  <c r="I8" i="431"/>
  <c r="E8" i="431"/>
  <c r="F8" i="431"/>
  <c r="M8" i="431"/>
  <c r="D8" i="431"/>
  <c r="N8" i="431"/>
  <c r="Q8" i="431"/>
  <c r="C8" i="431"/>
  <c r="L8" i="431"/>
  <c r="K8" i="431"/>
  <c r="R17" i="431" l="1"/>
  <c r="S17" i="431"/>
  <c r="R9" i="431"/>
  <c r="S9" i="431"/>
  <c r="R16" i="431"/>
  <c r="S16" i="431"/>
  <c r="S15" i="431"/>
  <c r="R15" i="431"/>
  <c r="R11" i="431"/>
  <c r="S11" i="431"/>
  <c r="S14" i="431"/>
  <c r="R14" i="431"/>
  <c r="R10" i="431"/>
  <c r="S10" i="431"/>
  <c r="R13" i="431"/>
  <c r="S13" i="431"/>
  <c r="R12" i="431"/>
  <c r="S12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D22" i="414" l="1"/>
  <c r="E22" i="414" s="1"/>
  <c r="D21" i="414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4" i="414" l="1"/>
  <c r="A19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D23" i="414" l="1"/>
  <c r="G3" i="410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3" i="414"/>
  <c r="A15" i="414"/>
  <c r="A16" i="414"/>
  <c r="A4" i="414"/>
  <c r="A6" i="339" l="1"/>
  <c r="A5" i="339"/>
  <c r="C19" i="414"/>
  <c r="C16" i="414"/>
  <c r="D19" i="414"/>
  <c r="D16" i="414"/>
  <c r="D4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H3" i="387" s="1"/>
  <c r="F3" i="387"/>
  <c r="N3" i="220"/>
  <c r="L3" i="220" s="1"/>
  <c r="C24" i="414"/>
  <c r="D24" i="414"/>
  <c r="H3" i="390" l="1"/>
  <c r="Q3" i="347"/>
  <c r="S3" i="347"/>
  <c r="U3" i="347"/>
  <c r="I12" i="339"/>
  <c r="I13" i="339" s="1"/>
  <c r="F13" i="339"/>
  <c r="E13" i="339"/>
  <c r="E15" i="339" s="1"/>
  <c r="H12" i="339"/>
  <c r="G12" i="339"/>
  <c r="K3" i="390"/>
  <c r="A4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8" i="414"/>
  <c r="C4" i="414"/>
  <c r="J13" i="339" l="1"/>
  <c r="B15" i="339"/>
  <c r="H13" i="339"/>
  <c r="F15" i="339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<sst xmlns="http://schemas.openxmlformats.org/spreadsheetml/2006/main" count="10709" uniqueCount="1474">
  <si>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</si>
  <si>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</si>
  <si>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</si>
  <si>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</si>
  <si>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</si>
  <si>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</si>
  <si>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</si>
  <si>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</si>
  <si>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</si>
  <si>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</si>
  <si>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</si>
  <si>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</si>
  <si>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</si>
  <si>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</si>
  <si>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</si>
  <si>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</si>
  <si>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</si>
  <si>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</si>
  <si>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</si>
  <si>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</si>
  <si>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</si>
  <si>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</si>
  <si>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</si>
  <si>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</si>
  <si>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</si>
  <si>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</si>
  <si>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</si>
  <si>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</si>
  <si>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</si>
  <si>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</si>
  <si>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</si>
  <si>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</si>
  <si>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</si>
  <si>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</si>
  <si>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</si>
  <si>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</si>
  <si>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</si>
  <si>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</si>
  <si>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</si>
  <si>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</si>
  <si>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</si>
  <si>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</si>
  <si>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</si>
  <si>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</si>
  <si>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</si>
  <si>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</si>
  <si>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</si>
  <si>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</si>
  <si>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</si>
  <si>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</si>
  <si>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</si>
  <si>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</si>
  <si>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</si>
  <si>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</si>
  <si>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</si>
  <si>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</si>
  <si>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</si>
  <si>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</si>
  <si>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</si>
  <si>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</si>
  <si>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</si>
  <si>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</si>
  <si>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</si>
  <si>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</si>
  <si>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</si>
  <si>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</si>
  <si>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</si>
  <si>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</si>
  <si>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</si>
  <si>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</si>
  <si>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</si>
  <si>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</si>
  <si>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</si>
  <si>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</si>
  <si>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</si>
  <si>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</si>
  <si>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</si>
  <si>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</si>
  <si>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</si>
  <si>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</si>
  <si>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</si>
  <si>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</si>
  <si>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</si>
  <si>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</si>
  <si>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</si>
  <si>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</si>
  <si>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</si>
  <si>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</si>
  <si>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</si>
  <si>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</si>
  <si>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</si>
  <si>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</si>
  <si>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</si>
  <si>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</si>
  <si>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</si>
  <si>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</si>
  <si>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</si>
  <si>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</si>
  <si>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</si>
  <si>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</si>
  <si>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</si>
  <si>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</si>
  <si>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</si>
  <si>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</si>
  <si>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</si>
  <si>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</si>
  <si>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</si>
  <si>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</si>
  <si>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</si>
  <si>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</si>
  <si>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</si>
  <si>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</si>
  <si>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</si>
  <si>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</si>
  <si>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</si>
  <si>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</si>
  <si>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</si>
  <si>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</si>
  <si>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</si>
  <si>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</si>
  <si>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</si>
  <si>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</si>
  <si>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</si>
  <si>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</si>
  <si>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</si>
  <si>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</si>
  <si>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</si>
  <si>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</si>
  <si>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</si>
  <si>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</si>
  <si>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</si>
  <si>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</si>
  <si>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</si>
  <si>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</si>
  <si>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</si>
  <si>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</si>
  <si>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</si>
  <si>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</si>
  <si>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</si>
  <si>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</si>
  <si>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</si>
  <si>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</si>
  <si>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</si>
  <si>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</si>
  <si>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</si>
  <si>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</si>
  <si>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</si>
  <si>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</si>
  <si>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</si>
  <si>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</si>
  <si>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</si>
  <si>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</si>
  <si>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</si>
  <si>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</si>
  <si>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</si>
  <si>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</si>
  <si>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</si>
  <si>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</si>
  <si>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</si>
  <si>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</si>
  <si>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</si>
  <si>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</si>
  <si>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</si>
  <si>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</si>
  <si>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</si>
  <si>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</si>
  <si>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</si>
  <si>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</si>
  <si>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</si>
  <si>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</si>
  <si>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</si>
  <si>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</si>
  <si>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</si>
  <si>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</si>
  <si>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</si>
  <si>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</si>
  <si>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</si>
  <si>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</si>
  <si>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</si>
  <si>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</si>
  <si>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</si>
  <si>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</si>
  <si>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</si>
  <si>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</si>
  <si>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</si>
  <si>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</si>
  <si>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</si>
  <si>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</si>
  <si>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</si>
  <si>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</si>
  <si>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</si>
  <si>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</si>
  <si>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</si>
  <si>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</si>
  <si>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</si>
  <si>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</si>
  <si>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</si>
  <si>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</si>
  <si>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</si>
  <si>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</si>
  <si>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</si>
  <si>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</si>
  <si>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</si>
  <si>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</si>
  <si>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</si>
  <si>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</si>
  <si>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</si>
  <si>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</si>
  <si>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</si>
  <si>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</si>
  <si>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</si>
  <si>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</si>
  <si>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</si>
  <si>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</si>
  <si>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</si>
  <si>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</si>
  <si>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</si>
  <si>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</si>
  <si>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</si>
  <si>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</si>
  <si>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</si>
  <si>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</si>
  <si>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</si>
  <si>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</si>
  <si>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</si>
  <si>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</si>
  <si>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</si>
  <si>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</si>
  <si>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</si>
  <si>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</si>
  <si>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</si>
  <si>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</si>
  <si>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</si>
  <si>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</si>
  <si>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</si>
  <si>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</si>
  <si>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</si>
  <si>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</si>
  <si>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</si>
  <si>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</si>
  <si>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</si>
  <si>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</si>
  <si>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</si>
  <si>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</si>
  <si>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</si>
  <si>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</si>
  <si>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</si>
  <si>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</si>
  <si>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2018 je stanoven jako 100% skutečnosti referenčního období (2017)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</si>
  <si>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</si>
  <si>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</si>
  <si>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</si>
  <si>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</si>
  <si>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</si>
  <si>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</si>
  <si>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</si>
  <si>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</si>
  <si>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</si>
  <si>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</si>
  <si>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</si>
  <si>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</si>
  <si>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Rozp. 2017            CELKEM</t>
  </si>
  <si>
    <t>Skut. 2017 CELKEM</t>
  </si>
  <si>
    <t>ROZDÍL  Skut. - Rozp. 2017</t>
  </si>
  <si>
    <t>% plnění rozp.2017</t>
  </si>
  <si>
    <t>Rozp.rok 2018</t>
  </si>
  <si>
    <t>Sk.v tis 2018</t>
  </si>
  <si>
    <t>ROZDÍL (Sk.do data - Rozp.do data 2018)</t>
  </si>
  <si>
    <t>% plnění (Skut.do data/Rozp.rok 2018)</t>
  </si>
  <si>
    <t>POMĚROVÉ  PLNĚNÍ = Rozpočet na rok 2018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</si>
  <si>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1.-3.měsíc | Oddělení plastické a estetické chirurgie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</si>
  <si>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</si>
  <si>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</si>
  <si>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</si>
  <si>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</si>
  <si>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</si>
  <si>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</si>
  <si>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</si>
  <si>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</si>
  <si>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</si>
  <si>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</si>
  <si>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50113016     léky - centra (LEK)</t>
  </si>
  <si>
    <t>50115     Zdravotnické prostředky</t>
  </si>
  <si>
    <t>50115004     IUTN - kovové (Z506)</t>
  </si>
  <si>
    <t>50115008     implant. - plastická,estetická chirurgie (Z521)</t>
  </si>
  <si>
    <t>50115011     IUTN - ostat.nákl.PZT (Z515)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</si>
  <si>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</si>
  <si>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</si>
  <si>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</si>
  <si>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</si>
  <si>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</si>
  <si>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</si>
  <si>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</si>
  <si>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50115079     ZPr - internzivní péče (Z542)</t>
  </si>
  <si>
    <t>--</t>
  </si>
  <si>
    <t>50115080     ZPr - staplery, extraktory, endoskop.mat. (Z523)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</si>
  <si>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</si>
  <si>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</si>
  <si>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</si>
  <si>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</si>
  <si>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</si>
  <si>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</si>
  <si>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50117008     spotřební materiál k PDS (potrubní pošta (sk.V22)</t>
  </si>
  <si>
    <t>50117009     spotřební materiál k ZPr. (sk.V21)</t>
  </si>
  <si>
    <t>50117015     IT - spotřební materiál (sk. P37, 48)</t>
  </si>
  <si>
    <t>50117024     všeob.mat. - ostatní-vyjímky (V44) od 0,01 do 999,99</t>
  </si>
  <si>
    <t>50118     Náhradní díly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</si>
  <si>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</si>
  <si>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</si>
  <si>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</si>
  <si>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</si>
  <si>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</si>
  <si>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</si>
  <si>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</si>
  <si>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</si>
  <si>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</si>
  <si>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</si>
  <si>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50180     Materiál z darů, FKSP</t>
  </si>
  <si>
    <t>50180000     spotř.nák.- z fin. darů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</si>
  <si>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</si>
  <si>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</si>
  <si>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</si>
  <si>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</si>
  <si>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</si>
  <si>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</si>
  <si>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</si>
  <si>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</si>
  <si>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</si>
  <si>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</si>
  <si>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</si>
  <si>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</si>
  <si>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</si>
  <si>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</si>
  <si>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</si>
  <si>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</si>
  <si>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</si>
  <si>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</si>
  <si>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51806     Úklid, odpad, desinf., deratizace</t>
  </si>
  <si>
    <t>51806001     úklid. služby - paušál</t>
  </si>
  <si>
    <t>51806002     úklid. služby - více práce</t>
  </si>
  <si>
    <t>51806005     odpad (spalovna)</t>
  </si>
  <si>
    <t>51808     Revize a smluvní servisy majetku</t>
  </si>
  <si>
    <t>51808008     revize, tech.kontroly, prev.prohl.- OHM</t>
  </si>
  <si>
    <t>51808013     revize - kalibrace - metrolog</t>
  </si>
  <si>
    <t>51808018     smluvní servis - OHM</t>
  </si>
  <si>
    <t>521     Mzdové náklady</t>
  </si>
  <si>
    <t>52111     Hrubé mzdy</t>
  </si>
  <si>
    <t>52111000     hrubé mzdy</t>
  </si>
  <si>
    <t>52112     Placené služby</t>
  </si>
  <si>
    <t>52112000     placené služby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</si>
  <si>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</si>
  <si>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</si>
  <si>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</si>
  <si>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</si>
  <si>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</si>
  <si>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</si>
  <si>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</si>
  <si>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</si>
  <si>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</si>
  <si>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</si>
  <si>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</si>
  <si>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</si>
  <si>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</si>
  <si>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</si>
  <si>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</si>
  <si>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</si>
  <si>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</si>
  <si>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</si>
  <si>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</si>
  <si>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</si>
  <si>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54972     Školení, kongres.popl.tuzemské - lékaři (pouze OPMČ)</t>
  </si>
  <si>
    <t>54972000     školení, kongres.popl.tuzemské - lékaři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</si>
  <si>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</si>
  <si>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</si>
  <si>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</si>
  <si>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</si>
  <si>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</si>
  <si>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</si>
  <si>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</si>
  <si>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</si>
  <si>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</si>
  <si>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</si>
  <si>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</si>
  <si>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</si>
  <si>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</si>
  <si>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55802003     DDHM - kacelářská technika (sk.V_37)</t>
  </si>
  <si>
    <t>55802004     DDHM - přepravní pouzdra pro PDS ( Potrubní poštu (sk.V_48)</t>
  </si>
  <si>
    <t>55802081     DDHM - provozní (finanční dary)</t>
  </si>
  <si>
    <t>55804     DDHM - výpočetní technika</t>
  </si>
  <si>
    <t>55804002     DDHM - telefony (sk.P_49)</t>
  </si>
  <si>
    <t>55806     DDHM ostatní</t>
  </si>
  <si>
    <t>55806081     DDHM ostatní (finanční dary)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</si>
  <si>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</si>
  <si>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</si>
  <si>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</si>
  <si>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</si>
  <si>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</si>
  <si>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</si>
  <si>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</si>
  <si>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</si>
  <si>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</si>
  <si>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</si>
  <si>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</si>
  <si>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</si>
  <si>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60229290     výkony pojištěncům EHS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</si>
  <si>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</si>
  <si>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</si>
  <si>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</si>
  <si>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</si>
  <si>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</si>
  <si>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</si>
  <si>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</si>
  <si>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</si>
  <si>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</si>
  <si>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</si>
  <si>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</si>
  <si>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</si>
  <si>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</si>
  <si>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</si>
  <si>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</si>
  <si>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</si>
  <si>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</si>
  <si>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</si>
  <si>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64924443     znalecké posudky - Znaleký ústav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</si>
  <si>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</si>
  <si>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</si>
  <si>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</si>
  <si>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</si>
  <si>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</si>
  <si>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67     Zúčtování rezerva opravných položek finančních výnosů</t>
  </si>
  <si>
    <t>671     Výnosy vybraných vládních institucí z transferů</t>
  </si>
  <si>
    <t>67120     Výnosy k úč.403 06 (k úč.551 odpisy) - finanční dary</t>
  </si>
  <si>
    <t>67120001     výnosy k úč.403 06 (k úč.551 odpisy) - finanční dary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</si>
  <si>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</si>
  <si>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</si>
  <si>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</si>
  <si>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</si>
  <si>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</si>
  <si>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</si>
  <si>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</si>
  <si>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</si>
  <si>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</si>
  <si>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</si>
  <si>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</si>
  <si>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</si>
  <si>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</si>
  <si>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</si>
  <si>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</si>
  <si>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</si>
  <si>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</si>
  <si>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</si>
  <si>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</si>
  <si>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</si>
  <si>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</si>
  <si>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</si>
  <si>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</si>
  <si>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</si>
  <si>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29</t>
  </si>
  <si>
    <t>PCHIR: Oddělení plastické a estetické chirurgie</t>
  </si>
  <si>
    <t/>
  </si>
  <si>
    <t>50113001 - léky - paušál (LEK)</t>
  </si>
  <si>
    <t>50113013 - léky - antibiotika (LEK)</t>
  </si>
  <si>
    <t>50113016 - léky - centra (LEK)</t>
  </si>
  <si>
    <t>PCHIR: Oddělení plastické a estetické chirurgie Celkem</t>
  </si>
  <si>
    <t>SumaKL</t>
  </si>
  <si>
    <t>2921</t>
  </si>
  <si>
    <t>PCHIR: ambulance</t>
  </si>
  <si>
    <t>PCHIR: ambulance Celkem</t>
  </si>
  <si>
    <t>SumaNS</t>
  </si>
  <si>
    <t>mezeraNS</t>
  </si>
  <si>
    <t>2962</t>
  </si>
  <si>
    <t>PCHIR: operační sál lokální</t>
  </si>
  <si>
    <t>PCHIR: operační sál lokální Celkem</t>
  </si>
  <si>
    <t>2964</t>
  </si>
  <si>
    <t>PCHIR: pracoviště COS</t>
  </si>
  <si>
    <t>PCHIR: pracoviště COS Celkem</t>
  </si>
  <si>
    <t>2994</t>
  </si>
  <si>
    <t>PCHIR: centrum - PCHIR</t>
  </si>
  <si>
    <t>PCHIR: centrum - PCHIR Celkem</t>
  </si>
  <si>
    <t>léky - paušál (LEK)</t>
  </si>
  <si>
    <t>O</t>
  </si>
  <si>
    <t>BETADINE - zelená</t>
  </si>
  <si>
    <t>LIQ 1X120ML</t>
  </si>
  <si>
    <t>BRAUNOVIDON MAST</t>
  </si>
  <si>
    <t>DRM UNG 1X250GM</t>
  </si>
  <si>
    <t>DZ BRAUNOL 1 L</t>
  </si>
  <si>
    <t>DZ OCTENISEPT 1 l</t>
  </si>
  <si>
    <t>FYZIOLOGICKÝ ROZTOK VIAFLO</t>
  </si>
  <si>
    <t>INF SOL 50X100ML</t>
  </si>
  <si>
    <t>IRUXOL MONO</t>
  </si>
  <si>
    <t>DRM UNG 1X10GM</t>
  </si>
  <si>
    <t>KL BENZINUM 500 ml/330g HVLP</t>
  </si>
  <si>
    <t>KL GEL</t>
  </si>
  <si>
    <t>KL PERSTERIL 10% 100 G</t>
  </si>
  <si>
    <t>KL SOL.ACIDI BORICI 3% 500G</t>
  </si>
  <si>
    <t>FAGRON, KULICH</t>
  </si>
  <si>
    <t>KL SOL.ARG.NITR.20% 10G</t>
  </si>
  <si>
    <t>KL SOL.HYD.PEROX.3% 250G</t>
  </si>
  <si>
    <t>KL UNG.FOXOVA 100G</t>
  </si>
  <si>
    <t>KL UNG.FOXOVA 500G</t>
  </si>
  <si>
    <t>KL UNGUENTUM</t>
  </si>
  <si>
    <t>MESOCAIN</t>
  </si>
  <si>
    <t>INJ 10X10ML 1%</t>
  </si>
  <si>
    <t>SUPRACAIN 4%</t>
  </si>
  <si>
    <t>INJ 10X2ML</t>
  </si>
  <si>
    <t>léky - antibiotika (LEK)</t>
  </si>
  <si>
    <t>FRAMYKOIN</t>
  </si>
  <si>
    <t>UNG 1X10GM</t>
  </si>
  <si>
    <t>IALUGEN PLUS</t>
  </si>
  <si>
    <t>CRM 1X60GM</t>
  </si>
  <si>
    <t>OPHTHALMO-FRAMYKOIN</t>
  </si>
  <si>
    <t>UNG OPH 1X5GM</t>
  </si>
  <si>
    <t>ADRENALIN LECIVA</t>
  </si>
  <si>
    <t>INJ 5X1ML/1MG</t>
  </si>
  <si>
    <t>ALGIFEN NEO</t>
  </si>
  <si>
    <t>POR GTT SOL 1X50ML</t>
  </si>
  <si>
    <t>P</t>
  </si>
  <si>
    <t>AULIN</t>
  </si>
  <si>
    <t>TBL 15X100MG</t>
  </si>
  <si>
    <t>BENOXI 0.4 % UNIMED PHARMA</t>
  </si>
  <si>
    <t>OPH GTT SOL 1X10ML</t>
  </si>
  <si>
    <t>BETADINE</t>
  </si>
  <si>
    <t>DRM UNG 1X100GM 10%</t>
  </si>
  <si>
    <t>DZ BRAUNOL 250 ML</t>
  </si>
  <si>
    <t>DZ OCTENISEPT 250 ml</t>
  </si>
  <si>
    <t>sprej</t>
  </si>
  <si>
    <t>IR OG. OPHTHALMO-SEPTONEX</t>
  </si>
  <si>
    <t>GTT OPH 1X10ML</t>
  </si>
  <si>
    <t>IR PARAFFINUM PERLIQUIDUM 10 ml</t>
  </si>
  <si>
    <t>IR 10 ml</t>
  </si>
  <si>
    <t>KL SOL.METHYLROS.CHL.1% 10G</t>
  </si>
  <si>
    <t>MARCAINE 0.5%</t>
  </si>
  <si>
    <t>INJ SOL5X20ML/100MG</t>
  </si>
  <si>
    <t>TETAVAX</t>
  </si>
  <si>
    <t xml:space="preserve">INJ SUS 1X0.5ML-STŘ. </t>
  </si>
  <si>
    <t>DICYNONE 250</t>
  </si>
  <si>
    <t>INJ SOL 4X2ML/250MG</t>
  </si>
  <si>
    <t>LEKOPTIN</t>
  </si>
  <si>
    <t>INJ 50X2ML/5MG</t>
  </si>
  <si>
    <t>2962 - PCHIR: operační sál lokální</t>
  </si>
  <si>
    <t>M01AX17 - NIMESULID</t>
  </si>
  <si>
    <t>M01AX17</t>
  </si>
  <si>
    <t>12891</t>
  </si>
  <si>
    <t>100MG TBL NOB 15</t>
  </si>
  <si>
    <t>Přehled plnění pozitivního listu - spotřeba léčivých přípravků - orientační přehled</t>
  </si>
  <si>
    <t>29 - Oddělení plastické a estetické chirurgie</t>
  </si>
  <si>
    <t>2921 - ambulance</t>
  </si>
  <si>
    <t>2962 - operační sál lokální</t>
  </si>
  <si>
    <t>2964 - pracoviště COS</t>
  </si>
  <si>
    <t>Oddělení plastické a estetické chirurgie</t>
  </si>
  <si>
    <t>HVLP</t>
  </si>
  <si>
    <t>IPLP</t>
  </si>
  <si>
    <t>PZT</t>
  </si>
  <si>
    <t>89301292</t>
  </si>
  <si>
    <t>Všeobecná ambulance Celkem</t>
  </si>
  <si>
    <t>Oddělení plastické a estetické chirurgie Celkem</t>
  </si>
  <si>
    <t>* Legenda</t>
  </si>
  <si>
    <t>DIAPZT = Pomůcky pro diabetiky, jejichž název začíná slovem "Pumpa"</t>
  </si>
  <si>
    <t>Badida Gabriel</t>
  </si>
  <si>
    <t>Klosová Hana</t>
  </si>
  <si>
    <t>Koporová Gabriela</t>
  </si>
  <si>
    <t>Lovětínská Vanesa</t>
  </si>
  <si>
    <t>Lysák Radek</t>
  </si>
  <si>
    <t>Menšík Ivo</t>
  </si>
  <si>
    <t>Podkalská Sommerová Kamila</t>
  </si>
  <si>
    <t>Stehlík Daniel</t>
  </si>
  <si>
    <t>Zálešák Bohumil</t>
  </si>
  <si>
    <t>JINÁ ANTIBIOTIKA PRO LOKÁLNÍ APLIKACI</t>
  </si>
  <si>
    <t>1066</t>
  </si>
  <si>
    <t>250IU/G+5,2MG/G UNG 10G</t>
  </si>
  <si>
    <t>KYSELINA ACETYLSALICYLOVÁ</t>
  </si>
  <si>
    <t>99295</t>
  </si>
  <si>
    <t>ANOPYRIN</t>
  </si>
  <si>
    <t>100MG TBL NOB 2X10</t>
  </si>
  <si>
    <t>METHYLPREDNISOLON</t>
  </si>
  <si>
    <t>90044</t>
  </si>
  <si>
    <t>DEPO-MEDROL</t>
  </si>
  <si>
    <t>40MG/ML INJ SUS 1X1ML</t>
  </si>
  <si>
    <t>40536</t>
  </si>
  <si>
    <t>40MG/ML INJ SUS 1X5ML</t>
  </si>
  <si>
    <t>NADROPARIN</t>
  </si>
  <si>
    <t>32059</t>
  </si>
  <si>
    <t>FRAXIPARINE</t>
  </si>
  <si>
    <t>9500IU/ML INJ SOL ISP 10X0,4ML</t>
  </si>
  <si>
    <t>NIMESULID</t>
  </si>
  <si>
    <t>PENTOXIFYLIN</t>
  </si>
  <si>
    <t>155872</t>
  </si>
  <si>
    <t>TRENTAL 400</t>
  </si>
  <si>
    <t>400MG TBL RET 20</t>
  </si>
  <si>
    <t>SILDENAFIL</t>
  </si>
  <si>
    <t>26908</t>
  </si>
  <si>
    <t>VIAGRA</t>
  </si>
  <si>
    <t>50MG TBL FLM 4 I</t>
  </si>
  <si>
    <t>SODNÁ SŮL METAMIZOLU</t>
  </si>
  <si>
    <t>55823</t>
  </si>
  <si>
    <t>NOVALGIN TABLETY</t>
  </si>
  <si>
    <t>500MG TBL FLM 20</t>
  </si>
  <si>
    <t>AMOXICILIN A  INHIBITOR BETA-LAKTAMASY</t>
  </si>
  <si>
    <t>132992</t>
  </si>
  <si>
    <t>AMOKSIKLAV 1 G</t>
  </si>
  <si>
    <t>875MG/125MG TBL FLM 14</t>
  </si>
  <si>
    <t>KOLAGENASA, KOMBINACE</t>
  </si>
  <si>
    <t>4269</t>
  </si>
  <si>
    <t>UNG 1X10G</t>
  </si>
  <si>
    <t>JINÉ KAPILÁRY STABILIZUJÍCÍ LÁTKY</t>
  </si>
  <si>
    <t>107806</t>
  </si>
  <si>
    <t>AESCIN-TEVA</t>
  </si>
  <si>
    <t>20MG TBL ENT 30</t>
  </si>
  <si>
    <t>STŘÍBRNÁ SŮL SULFADIAZINU, KOMBINACE</t>
  </si>
  <si>
    <t>14877</t>
  </si>
  <si>
    <t>2MG/G+10MG/G CRM 60G</t>
  </si>
  <si>
    <t>Obvazový materiál, náplasti</t>
  </si>
  <si>
    <t>80171</t>
  </si>
  <si>
    <t>GÁZA SKLÁDANÁ KOMPRESY STERILNÍ STERILUX</t>
  </si>
  <si>
    <t>5X5CM,8 VRSTEV,25X2KS</t>
  </si>
  <si>
    <t>80173</t>
  </si>
  <si>
    <t>10X10CM,8 VRSTEV,25X2KS</t>
  </si>
  <si>
    <t>80987</t>
  </si>
  <si>
    <t>OBINADLO ELASTICKÉ FIXA CREP</t>
  </si>
  <si>
    <t>10CMX4M,TAŽNOST 160%,20KS</t>
  </si>
  <si>
    <t>170301</t>
  </si>
  <si>
    <t>KRYTÍ HYDROCLEAN ADVANCE</t>
  </si>
  <si>
    <t>4CM PRŮMĚR,10KS</t>
  </si>
  <si>
    <t>Kompresní punčochy a návleky</t>
  </si>
  <si>
    <t>45387</t>
  </si>
  <si>
    <t>PUNČOCHY KOMPRESNÍ LÝTKOVÉ II.K.T.</t>
  </si>
  <si>
    <t>MAXIS COMFORT A-D</t>
  </si>
  <si>
    <t>Ortopedicko protetické pomůcky sériově vyráběné</t>
  </si>
  <si>
    <t>39708</t>
  </si>
  <si>
    <t>DLAHA PRO FIXACI PRSTŮ RUKY TYP A</t>
  </si>
  <si>
    <t>VELIKOST A1</t>
  </si>
  <si>
    <t>140717</t>
  </si>
  <si>
    <t>PÁS BŘIŠNÍ ELASTICKÝ</t>
  </si>
  <si>
    <t>ORTEX 031A</t>
  </si>
  <si>
    <t>Ortopedicko protetické pomůcky individuálně zhotovené</t>
  </si>
  <si>
    <t>954</t>
  </si>
  <si>
    <t>ORTÉZA KONČETINOVÁ-STANDARDNÍ</t>
  </si>
  <si>
    <t>S KONSTRUK.ZÁKL.Z PEV.MAT.(PE,LAMINÁT,KOV) ZHOTOV.NA PODKL.SEJMUTÍ MĚR.PODKLADŮ</t>
  </si>
  <si>
    <t>328</t>
  </si>
  <si>
    <t>EPITÉZA INDIVIDUÁLNĚ ZHOTOVENÁ</t>
  </si>
  <si>
    <t>KLINDAMYCIN</t>
  </si>
  <si>
    <t>100339</t>
  </si>
  <si>
    <t>DALACIN C</t>
  </si>
  <si>
    <t>300MG CPS DUR 16</t>
  </si>
  <si>
    <t>CIPROFLOXACIN</t>
  </si>
  <si>
    <t>15658</t>
  </si>
  <si>
    <t>CIPLOX</t>
  </si>
  <si>
    <t>500MG TBL FLM 10</t>
  </si>
  <si>
    <t>KLARITHROMYCIN</t>
  </si>
  <si>
    <t>53853</t>
  </si>
  <si>
    <t>KLACID 500</t>
  </si>
  <si>
    <t>500MG TBL FLM 14</t>
  </si>
  <si>
    <t>SÍRAN ŽELEZNATÝ A KYSELINA LISTOVÁ</t>
  </si>
  <si>
    <t>92160</t>
  </si>
  <si>
    <t>TARDYFERON-FOL</t>
  </si>
  <si>
    <t>247,25MG/0,35MG TBL RET 30</t>
  </si>
  <si>
    <t>5951</t>
  </si>
  <si>
    <t>39710</t>
  </si>
  <si>
    <t>VELIKOST A3</t>
  </si>
  <si>
    <t>BETAMETHASON</t>
  </si>
  <si>
    <t>192143</t>
  </si>
  <si>
    <t>DIPROPHOS</t>
  </si>
  <si>
    <t>7MG/ML INJ SUS 5X1ML</t>
  </si>
  <si>
    <t>DIOSMIN, KOMBINACE</t>
  </si>
  <si>
    <t>14075</t>
  </si>
  <si>
    <t>DETRALEX</t>
  </si>
  <si>
    <t>500MG TBL FLM 60</t>
  </si>
  <si>
    <t>HOŘČÍK (RŮZNÉ SOLE V KOMBINACI)</t>
  </si>
  <si>
    <t>66555</t>
  </si>
  <si>
    <t>MAGNOSOLV</t>
  </si>
  <si>
    <t>365MG POR GRA SOL SCC 30</t>
  </si>
  <si>
    <t>JODOVANÝ POVIDON</t>
  </si>
  <si>
    <t>16321</t>
  </si>
  <si>
    <t>BRAUNOVIDON</t>
  </si>
  <si>
    <t>100MG/G UNG 250G</t>
  </si>
  <si>
    <t>PERINDOPRIL A DIURETIKA</t>
  </si>
  <si>
    <t>122690</t>
  </si>
  <si>
    <t>PRESTARIUM NEO COMBI</t>
  </si>
  <si>
    <t>5MG/1,25MG TBL FLM 90(3X30)</t>
  </si>
  <si>
    <t>Jiná</t>
  </si>
  <si>
    <t>*2008</t>
  </si>
  <si>
    <t>Jiný</t>
  </si>
  <si>
    <t>Obuv ortopedická</t>
  </si>
  <si>
    <t>140199</t>
  </si>
  <si>
    <t>BOTA TERAPEUTICKÁ BORDEAUX</t>
  </si>
  <si>
    <t>VELIKOSTI 35-46, UNIVERZÁLNÍ OBOUSTRANNÉ PROVEDENÍ</t>
  </si>
  <si>
    <t>81816</t>
  </si>
  <si>
    <t>KRYTÍ PĚNOVÉ POLYMEM SHAPES OVAL SILVER 1823</t>
  </si>
  <si>
    <t>5X7,6,OVÁLNÉ,AKTIVNÍ ČÁST 2,5X5CM,ANTIMIKROBIÁLNÍ,20KS</t>
  </si>
  <si>
    <t>155873</t>
  </si>
  <si>
    <t>400MG TBL RET 100</t>
  </si>
  <si>
    <t>UHLIČITAN VÁPENATÝ</t>
  </si>
  <si>
    <t>137119</t>
  </si>
  <si>
    <t>CALCIUM 500 MG PHARMAVIT</t>
  </si>
  <si>
    <t>500MG TBL EFF 20</t>
  </si>
  <si>
    <t>ZOLPIDEM</t>
  </si>
  <si>
    <t>146899</t>
  </si>
  <si>
    <t>ZOLPIDEM MYLAN</t>
  </si>
  <si>
    <t>10MG TBL FLM 50</t>
  </si>
  <si>
    <t>*2033</t>
  </si>
  <si>
    <t>ANTIBIOTIKA V KOMBINACI S OSTATNÍMI LÉČIVY</t>
  </si>
  <si>
    <t>1077</t>
  </si>
  <si>
    <t>OPHTHALMO-FRAMYKOIN COMP.</t>
  </si>
  <si>
    <t>OPH UNG 5G</t>
  </si>
  <si>
    <t>96039</t>
  </si>
  <si>
    <t>CIPRINOL 500</t>
  </si>
  <si>
    <t>107135</t>
  </si>
  <si>
    <t>150MG CPS DUR 16</t>
  </si>
  <si>
    <t>KOMBINACE RŮZNÝCH ANTIBIOTIK</t>
  </si>
  <si>
    <t>1076</t>
  </si>
  <si>
    <t>MEFENOXALON</t>
  </si>
  <si>
    <t>85656</t>
  </si>
  <si>
    <t>DORSIFLEX</t>
  </si>
  <si>
    <t>200MG TBL NOB 30</t>
  </si>
  <si>
    <t>PERINDOPRIL A AMLODIPIN</t>
  </si>
  <si>
    <t>124087</t>
  </si>
  <si>
    <t>PRESTANCE</t>
  </si>
  <si>
    <t>5MG/5MG TBL NOB 30</t>
  </si>
  <si>
    <t>PSEUDOEFEDRIN, KOMBINACE</t>
  </si>
  <si>
    <t>216104</t>
  </si>
  <si>
    <t>CLARINASE REPETABS</t>
  </si>
  <si>
    <t>5MG/120MG TBL PRO 14 II</t>
  </si>
  <si>
    <t>SULFAMETHOXAZOL A TRIMETHOPRIM</t>
  </si>
  <si>
    <t>75022</t>
  </si>
  <si>
    <t>COTRIMOXAZOL AL FORTE</t>
  </si>
  <si>
    <t>800MG/160MG TBL NOB 10</t>
  </si>
  <si>
    <t>APIXABAN</t>
  </si>
  <si>
    <t>193745</t>
  </si>
  <si>
    <t>ELIQUIS</t>
  </si>
  <si>
    <t>5MG TBL FLM 60</t>
  </si>
  <si>
    <t>TRAMADOL A PARACETAMOL</t>
  </si>
  <si>
    <t>201609</t>
  </si>
  <si>
    <t>ZALDIAR</t>
  </si>
  <si>
    <t>37,5MG/325MG TBL FLM 30X1</t>
  </si>
  <si>
    <t>132872</t>
  </si>
  <si>
    <t>37,5MG/325MG TBL FLM 30</t>
  </si>
  <si>
    <t>85525</t>
  </si>
  <si>
    <t>AMOKSIKLAV 625 MG</t>
  </si>
  <si>
    <t>500MG/125MG TBL FLM 21</t>
  </si>
  <si>
    <t>86148</t>
  </si>
  <si>
    <t>AUGMENTIN 625 MG</t>
  </si>
  <si>
    <t>500MG/125MG TBL FLM 21 II</t>
  </si>
  <si>
    <t>14875</t>
  </si>
  <si>
    <t>2MG/G+10MG/G CRM 20G</t>
  </si>
  <si>
    <t>169242</t>
  </si>
  <si>
    <t>KRYTÍ HYDROGEL PRONTOSAN WOUND GEL X</t>
  </si>
  <si>
    <t>400508,250G</t>
  </si>
  <si>
    <t>81408</t>
  </si>
  <si>
    <t>KOMPRESY STERILNÍ</t>
  </si>
  <si>
    <t>10X10CM,4 VRSTVY,NETKANÝ TEXTIL,2KS</t>
  </si>
  <si>
    <t>11649</t>
  </si>
  <si>
    <t>ORTÉZA RAMENNÍHO KLOUBU UNIFIX PAN 2.02</t>
  </si>
  <si>
    <t>UNIVERZÁLNÍ PRO PRAVÉ A LEVÉ RAMENO,VELIKOSTI S,M,L</t>
  </si>
  <si>
    <t>5115</t>
  </si>
  <si>
    <t>PÁS BŘIŠNÍ VERBA 932 518 9</t>
  </si>
  <si>
    <t>OBDVOD TRUPU 75-85CM,VEL.2</t>
  </si>
  <si>
    <t>39709</t>
  </si>
  <si>
    <t>VELIKOST A2</t>
  </si>
  <si>
    <t>78097</t>
  </si>
  <si>
    <t>ORTÉZA PRO FIXACI RAMENNÍHO KLOUBU ORTEX 013</t>
  </si>
  <si>
    <t>A PRO PROXIMÁLNÍ KONEC KOSTI PAŽNÍ</t>
  </si>
  <si>
    <t>5116</t>
  </si>
  <si>
    <t>PÁS BŘIŠNÍ VERBA 932 517 0</t>
  </si>
  <si>
    <t>OBDVOD TRUPU 65-75CM,VEL.1</t>
  </si>
  <si>
    <t>11697</t>
  </si>
  <si>
    <t>NÁVLEK PAHÝLOVÝ OTTO BOCK KOMPRESIVNÍ</t>
  </si>
  <si>
    <t>BÉRCOVÝ, I. K.T.</t>
  </si>
  <si>
    <t>BETAMETHASON A ANTIBIOTIKA</t>
  </si>
  <si>
    <t>17171</t>
  </si>
  <si>
    <t>BELOGENT</t>
  </si>
  <si>
    <t>0,5MG/G+1MG/G UNG 30G</t>
  </si>
  <si>
    <t>BIMATOPROST</t>
  </si>
  <si>
    <t>27542</t>
  </si>
  <si>
    <t>LUMIGAN</t>
  </si>
  <si>
    <t>0,3MG/ML OPH GTT SOL 1X3ML</t>
  </si>
  <si>
    <t>CEFUROXIM</t>
  </si>
  <si>
    <t>18547</t>
  </si>
  <si>
    <t>XORIMAX</t>
  </si>
  <si>
    <t>DEXAMETHASON A ANTIINFEKTIVA</t>
  </si>
  <si>
    <t>2546</t>
  </si>
  <si>
    <t>MAXITROL</t>
  </si>
  <si>
    <t>OPH GTT SUS 1X5ML</t>
  </si>
  <si>
    <t>57866</t>
  </si>
  <si>
    <t>TOBRADEX</t>
  </si>
  <si>
    <t>3MG/ML+1MG/ML OPH GTT SUS 1X5M</t>
  </si>
  <si>
    <t>ERDOSTEIN</t>
  </si>
  <si>
    <t>87076</t>
  </si>
  <si>
    <t>ERDOMED</t>
  </si>
  <si>
    <t>300MG CPS DUR 20</t>
  </si>
  <si>
    <t>FLUTRIMAZOL</t>
  </si>
  <si>
    <t>53905</t>
  </si>
  <si>
    <t>MICETAL</t>
  </si>
  <si>
    <t>10MG/ML DRM SPR SOL 1X30ML</t>
  </si>
  <si>
    <t>JINÉ TERAPEUTICKÉ PŘÍPRAVKY</t>
  </si>
  <si>
    <t>185891</t>
  </si>
  <si>
    <t>STAFAL</t>
  </si>
  <si>
    <t>SOL 1X10ML</t>
  </si>
  <si>
    <t>LEVOCETIRIZIN</t>
  </si>
  <si>
    <t>124346</t>
  </si>
  <si>
    <t>CEZERA</t>
  </si>
  <si>
    <t>5MG TBL FLM 90 I</t>
  </si>
  <si>
    <t>32058</t>
  </si>
  <si>
    <t>9500IU/ML INJ SOL ISP 10X0,3ML</t>
  </si>
  <si>
    <t>213487</t>
  </si>
  <si>
    <t>66046</t>
  </si>
  <si>
    <t>30MG/G GEL 100</t>
  </si>
  <si>
    <t>SULTAMICILIN</t>
  </si>
  <si>
    <t>17149</t>
  </si>
  <si>
    <t>UNASYN</t>
  </si>
  <si>
    <t>375MG TBL FLM 12</t>
  </si>
  <si>
    <t>FLUTIKASON, KOMBINACE</t>
  </si>
  <si>
    <t>183553</t>
  </si>
  <si>
    <t>DYMISTIN</t>
  </si>
  <si>
    <t>137MCG/50MCG NAS SPR SUS 1X23G</t>
  </si>
  <si>
    <t>179326</t>
  </si>
  <si>
    <t>DORETA</t>
  </si>
  <si>
    <t>75MG/650MG TBL FLM 20 I</t>
  </si>
  <si>
    <t>KODEIN A PARACETAMOL</t>
  </si>
  <si>
    <t>86016</t>
  </si>
  <si>
    <t>TALVOSILEN</t>
  </si>
  <si>
    <t>500MG/20MG TBL NOB 20</t>
  </si>
  <si>
    <t>12494</t>
  </si>
  <si>
    <t>AUGMENTIN 1 G</t>
  </si>
  <si>
    <t>875MG/125MG TBL FLM 14 I</t>
  </si>
  <si>
    <t>*2088</t>
  </si>
  <si>
    <t>80172</t>
  </si>
  <si>
    <t>7,5X7,5CM,8 VRSTEV,25X2KS</t>
  </si>
  <si>
    <t>81419</t>
  </si>
  <si>
    <t>KOMPRESY NESTERILNÍ</t>
  </si>
  <si>
    <t>10X10CM,4 VRSTVY,NETKANÝ TEXTIL,100KS</t>
  </si>
  <si>
    <t>169243</t>
  </si>
  <si>
    <t>ROZTOK NA OPLACH RAN PRONTOSAN WOUND IRRIGATION SO</t>
  </si>
  <si>
    <t>S OBSAHEM BETAINU A POLYHEXANIDU,1000ML</t>
  </si>
  <si>
    <t>45389</t>
  </si>
  <si>
    <t>PUNČOCHY KOMPRESNÍ STEHENNÍ II.K.T.</t>
  </si>
  <si>
    <t>MAXIS COMFORT A-G</t>
  </si>
  <si>
    <t>45765</t>
  </si>
  <si>
    <t>MAXIS B /BRILANT/ A-G SAMODRŽÍCÍ S KRAJKOU</t>
  </si>
  <si>
    <t>5112</t>
  </si>
  <si>
    <t>PÁS BŘIŠNÍ VERBA 932 521 4</t>
  </si>
  <si>
    <t>OBDVOD TRUPU 105-115CM,VEL.5</t>
  </si>
  <si>
    <t>ENOXAPARIN</t>
  </si>
  <si>
    <t>115401</t>
  </si>
  <si>
    <t>CLEXANE</t>
  </si>
  <si>
    <t>4000IU(40MG)/0,4ML INJ SOL ISP</t>
  </si>
  <si>
    <t>215978</t>
  </si>
  <si>
    <t>203564</t>
  </si>
  <si>
    <t>100MG TBL NOB 100</t>
  </si>
  <si>
    <t>MAKROGOL</t>
  </si>
  <si>
    <t>58827</t>
  </si>
  <si>
    <t>FORTRANS</t>
  </si>
  <si>
    <t>POR PLV SOL 4</t>
  </si>
  <si>
    <t>METOPROLOL</t>
  </si>
  <si>
    <t>46981</t>
  </si>
  <si>
    <t>BETALOC SR</t>
  </si>
  <si>
    <t>200MG TBL PRO 30</t>
  </si>
  <si>
    <t>32061</t>
  </si>
  <si>
    <t>9500IU/ML INJ SOL ISP 10X0,6ML</t>
  </si>
  <si>
    <t>32063</t>
  </si>
  <si>
    <t>9500IU/ML INJ SOL ISP 10X0,8ML</t>
  </si>
  <si>
    <t>32064</t>
  </si>
  <si>
    <t>9500IU/ML INJ SOL ISP 10X1ML</t>
  </si>
  <si>
    <t>12892</t>
  </si>
  <si>
    <t>100MG TBL NOB 30</t>
  </si>
  <si>
    <t>124101</t>
  </si>
  <si>
    <t>5MG/10MG TBL NOB 30</t>
  </si>
  <si>
    <t>124115</t>
  </si>
  <si>
    <t>10MG/5MG TBL NOB 30</t>
  </si>
  <si>
    <t>PITOFENON A ANALGETIKA</t>
  </si>
  <si>
    <t>176954</t>
  </si>
  <si>
    <t>500MG/ML+5MG/ML POR GTT SOL 1X</t>
  </si>
  <si>
    <t>SÍRAN ŽELEZNATÝ</t>
  </si>
  <si>
    <t>14712</t>
  </si>
  <si>
    <t>TARDYFERON</t>
  </si>
  <si>
    <t>80MG TBL RET 100 I</t>
  </si>
  <si>
    <t>6264</t>
  </si>
  <si>
    <t>SUMETROLIM</t>
  </si>
  <si>
    <t>400MG/80MG TBL NOB 20</t>
  </si>
  <si>
    <t>91291</t>
  </si>
  <si>
    <t>40MG/ML+8MG/ML SIR 100ML</t>
  </si>
  <si>
    <t>132654</t>
  </si>
  <si>
    <t>202701</t>
  </si>
  <si>
    <t>20MG TBL ENT 90</t>
  </si>
  <si>
    <t>*2024</t>
  </si>
  <si>
    <t>Pomůcky respirační a inhalační</t>
  </si>
  <si>
    <t>9990001</t>
  </si>
  <si>
    <t>PŘÍSTROJ CPAP SLEEP CUBE STANDARD</t>
  </si>
  <si>
    <t>KOMPLET, VČ. MASKY SERENITY SIL.</t>
  </si>
  <si>
    <t>80977</t>
  </si>
  <si>
    <t>GÁZA HYDROFILNÍ SKLÁDANÁ KOMPRESY</t>
  </si>
  <si>
    <t>10X10CM,8 VRSTEV,STERILNÍ,100KS</t>
  </si>
  <si>
    <t>5114</t>
  </si>
  <si>
    <t>PÁS BŘIŠNÍ VERBA 932 519 8</t>
  </si>
  <si>
    <t>OBDVOD TRUPU 85-95CM,VEL.3</t>
  </si>
  <si>
    <t>140259</t>
  </si>
  <si>
    <t>DLAHA PRO KONZERVATIVNÍ LÉČBU RUPTURY DORZÁLNÍ APO</t>
  </si>
  <si>
    <t>TŘÍČLÁNKOVÝCH PRSTŮ RUKY</t>
  </si>
  <si>
    <t>11462</t>
  </si>
  <si>
    <t>ORTÉZA PRSTŮ RUKY ORTEX 022</t>
  </si>
  <si>
    <t>RIGIDNÍ, 2-4 PRST</t>
  </si>
  <si>
    <t>78921</t>
  </si>
  <si>
    <t>PÁS BŘIŠNÍ - TYP 408</t>
  </si>
  <si>
    <t>PÁS BŘIŠNÍ, PRODYŠNÝ MATERIÁL</t>
  </si>
  <si>
    <t>Kompenzační pomůcky pro tělesně postižené</t>
  </si>
  <si>
    <t>140360</t>
  </si>
  <si>
    <t>BERLE PODPAŽNÍ DURALOVÁ DPB 10</t>
  </si>
  <si>
    <t>VELIKOST STŘEDNÍ,DLOUHÁ A DĚTSKÁ,130 KG VYMĚKČENÁ RUKOJEŤ A PODPAŽNÍ NÁVLEK</t>
  </si>
  <si>
    <t>140361</t>
  </si>
  <si>
    <t>BERLE PŘEDLOKETNÍ SPECIÁLNÍ DURALOVÁ VERA</t>
  </si>
  <si>
    <t>VYMĚKČENÁ RUKOJEŤ,NOSNOST 150KG</t>
  </si>
  <si>
    <t>80720</t>
  </si>
  <si>
    <t>KRYTÍ SILIKONOVÉ MEPIFORM,SAMOLEPÍCÍ,K OŠETŘENÍ JI</t>
  </si>
  <si>
    <t>5X7,5CM SE SILIKONOVOU VRSTVOU SAFETAC,5KS</t>
  </si>
  <si>
    <t>5113</t>
  </si>
  <si>
    <t>PÁS BŘIŠNÍ VERBA 932 520 5</t>
  </si>
  <si>
    <t>OBDVOD TRUPU 95-105CM,VEL.4</t>
  </si>
  <si>
    <t>Všeobecná ambulance</t>
  </si>
  <si>
    <t>Preskripce a záchyt receptů a poukazů - orientační přehled</t>
  </si>
  <si>
    <t>Přehled plnění pozitivního listu (PL) - 
   preskripce léčivých přípravků dle objemu Kč mimo PL</t>
  </si>
  <si>
    <t>J01CR02 - AMOXICILIN A  INHIBITOR BETA-LAKTAMASY</t>
  </si>
  <si>
    <t>J01FA09 - KLARITHROMYCIN</t>
  </si>
  <si>
    <t>N05CF02 - ZOLPIDEM</t>
  </si>
  <si>
    <t>C07AB02 - METOPROLOL</t>
  </si>
  <si>
    <t>B01AF02 - APIXABAN</t>
  </si>
  <si>
    <t>C09BB04 - PERINDOPRIL A AMLODIPIN</t>
  </si>
  <si>
    <t>N02BB02 - SODNÁ SŮL METAMIZOLU</t>
  </si>
  <si>
    <t>H02AB04 - METHYLPREDNISOLON</t>
  </si>
  <si>
    <t>R06AE09 - LEVOCETIRIZIN</t>
  </si>
  <si>
    <t>J01DC02 - CEFUROXIM</t>
  </si>
  <si>
    <t>N02AJ06 - KODEIN A PARACETAMOL</t>
  </si>
  <si>
    <t>B01AB06 - NADROPARIN</t>
  </si>
  <si>
    <t>C09BA04 - PERINDOPRIL A DIURETIKA</t>
  </si>
  <si>
    <t>B01AB06</t>
  </si>
  <si>
    <t>H02AB04</t>
  </si>
  <si>
    <t>J01CR02</t>
  </si>
  <si>
    <t>J01DC02</t>
  </si>
  <si>
    <t>N02BB02</t>
  </si>
  <si>
    <t>R06AE09</t>
  </si>
  <si>
    <t>N02AJ06</t>
  </si>
  <si>
    <t>C07AB02</t>
  </si>
  <si>
    <t>C09BB04</t>
  </si>
  <si>
    <t>B01AF02</t>
  </si>
  <si>
    <t>N05CF02</t>
  </si>
  <si>
    <t>J01FA09</t>
  </si>
  <si>
    <t>C09BA04</t>
  </si>
  <si>
    <t>Přehled plnění PL - Preskripce léčivých přípravků - orientační přehled</t>
  </si>
  <si>
    <t>50115004 - IUTN - kovové (Z506)</t>
  </si>
  <si>
    <t>50115008 - implant. - plastická,estetická chirurgie (Z521)</t>
  </si>
  <si>
    <t>50115011 - IUTN - ostat.nákl.PZT (Z515)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</si>
  <si>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</si>
  <si>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</si>
  <si>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</si>
  <si>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</si>
  <si>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50115064 - ZPr - šicí materiál (Z529)</t>
  </si>
  <si>
    <t>50115065 - ZPr - vpichovací materiál (Z530)</t>
  </si>
  <si>
    <t>50115067 - ZPr - rukavice (Z532)</t>
  </si>
  <si>
    <t>50115079 - ZPr - internzivní péče (Z542)</t>
  </si>
  <si>
    <t>50115080 - ZPr - staplery, extraktory, endoskop.mat. (Z523)</t>
  </si>
  <si>
    <t>50115050</t>
  </si>
  <si>
    <t>obvazový materiál (Z502)</t>
  </si>
  <si>
    <t>ZL978</t>
  </si>
  <si>
    <t>Kanystr renasys GO 300 ml pro podtlakovou terapii 66800914</t>
  </si>
  <si>
    <t>ZA464</t>
  </si>
  <si>
    <t>Kompresa NT 10 x 10 cm/2 ks sterilní 26520</t>
  </si>
  <si>
    <t>ZA315</t>
  </si>
  <si>
    <t>Kompresa NT 5 x 5 cm/2 ks sterilní 26501</t>
  </si>
  <si>
    <t>ZC854</t>
  </si>
  <si>
    <t>Kompresa NT 7,5 x 7,5 cm/2 ks sterilní 26510</t>
  </si>
  <si>
    <t>ZI522</t>
  </si>
  <si>
    <t>Krytí askina 10 x 12 cm derm - sterilní folie bal. á 10 ks F72035</t>
  </si>
  <si>
    <t>ZH913</t>
  </si>
  <si>
    <t>Krytí askina 15 x 20 cm derm - sterilní folie bal. á 10 ks F72038</t>
  </si>
  <si>
    <t>ZA664</t>
  </si>
  <si>
    <t>Krytí gelové hydrokoloidní Flamigel 250 ml FLAM250</t>
  </si>
  <si>
    <t>ZN814</t>
  </si>
  <si>
    <t>Krytí gelové na rány ActiMaris bal. á 20g 3097749</t>
  </si>
  <si>
    <t>ZA545</t>
  </si>
  <si>
    <t>Krytí hydrogelové nu-gel s algin. 15 g bal. á 10 ks SYSMNG415EE</t>
  </si>
  <si>
    <t>ZA486</t>
  </si>
  <si>
    <t>Krytí mastný tyl jelonet   5 x 5 cm á 50 ks 7403</t>
  </si>
  <si>
    <t>ZL854</t>
  </si>
  <si>
    <t>Krytí mastný tyl jelonet 10 x 10 cm á 36 ks 66007478</t>
  </si>
  <si>
    <t>ZL853</t>
  </si>
  <si>
    <t>Krytí mastný tyl jelonet 10 x 40 cm á 10 ks 7459</t>
  </si>
  <si>
    <t>ZN587</t>
  </si>
  <si>
    <t>Krytí pěnové neadhesivní Polymem 80 x 80 mm bal. á 15 ks 5033</t>
  </si>
  <si>
    <t>ZO636</t>
  </si>
  <si>
    <t>Krytí pěnové neadhesivní Polymem ovál 89 x 127 mm bal. á 15 ks 8053</t>
  </si>
  <si>
    <t>ZB974</t>
  </si>
  <si>
    <t>Krytí prontosan Gel wound hydrogel x 250 gr 400508</t>
  </si>
  <si>
    <t>ZK404</t>
  </si>
  <si>
    <t>Krytí prontosan roztok 350 ml 400416</t>
  </si>
  <si>
    <t>ZA471</t>
  </si>
  <si>
    <t>Náplast curaplast poinjekční bal. á 250 ks 30625</t>
  </si>
  <si>
    <t>ZI558</t>
  </si>
  <si>
    <t>Náplast curapor   7 x   5 cm 32912  (22120,  náhrada za cosmopor )</t>
  </si>
  <si>
    <t>ZI601</t>
  </si>
  <si>
    <t>Náplast curapor 10 x 20 cm 32915 ( náhrada za cosmopor )</t>
  </si>
  <si>
    <t>ZF714</t>
  </si>
  <si>
    <t>Náplast derma plast sensitive spots pr.22 mm bal. á 200 ks 535382</t>
  </si>
  <si>
    <t>ZH012</t>
  </si>
  <si>
    <t>Náplast micropore 2,50 cm x 9,10 m 840W-1</t>
  </si>
  <si>
    <t>ZA540</t>
  </si>
  <si>
    <t>Náplast omnifix E 15 cm x 10 m 9006513</t>
  </si>
  <si>
    <t>ZD111</t>
  </si>
  <si>
    <t>Náplast omnifix E 5 cm x 10 m 9006493</t>
  </si>
  <si>
    <t>ZD103</t>
  </si>
  <si>
    <t>Náplast omniplast 2,5 cm x 9,2 m 9004530</t>
  </si>
  <si>
    <t>ZD934</t>
  </si>
  <si>
    <t>Obinadlo elastické idealflex krátkotažné 12 cm x 5 m 931324</t>
  </si>
  <si>
    <t>ZA331</t>
  </si>
  <si>
    <t>Obinadlo fixa crep 10 cm x 4 m 1323100104</t>
  </si>
  <si>
    <t>ZA601</t>
  </si>
  <si>
    <t>Obinadlo fixa crep 12 cm x 4 m 1323100105</t>
  </si>
  <si>
    <t>ZF715</t>
  </si>
  <si>
    <t>Obinadlo fixační peha-haft 4cm á 4m 932441</t>
  </si>
  <si>
    <t>ZN321</t>
  </si>
  <si>
    <t>Obvaz elastický síťový CareFix Head velikost L bal. á 10 ks 0170 L</t>
  </si>
  <si>
    <t>ZN322</t>
  </si>
  <si>
    <t>Obvaz elastický síťový CareFix Head velikost XL bal. á 10 ks 0170 XL</t>
  </si>
  <si>
    <t>ZP212</t>
  </si>
  <si>
    <t>Obvaz elastický síťový pruban Tg-fix vel. C paže, noha, loket 25 m 24252</t>
  </si>
  <si>
    <t>ZL974</t>
  </si>
  <si>
    <t>Pěna renasys-F velký set (L) pro podtlakovou terapii 66800796</t>
  </si>
  <si>
    <t>ZC096</t>
  </si>
  <si>
    <t>Polštářek vatový 10 x 10 sterilní á 2 ks karton á 600 ks 28500</t>
  </si>
  <si>
    <t>ZA646</t>
  </si>
  <si>
    <t>Přířez steril. rolo. 12 x 120 cm/4 vr.á 2 ks, bal. 200 ks 1230116032</t>
  </si>
  <si>
    <t>ZG221</t>
  </si>
  <si>
    <t>Přířez steril. skládaný - longeta 23 x 23 cm ster/ 5 ks baleno po 300 ks 1230117105</t>
  </si>
  <si>
    <t>ZL987</t>
  </si>
  <si>
    <t>Soft port 69 cm s koncovkou 15 x 10 cm pro podtlakovou terapii  66800799</t>
  </si>
  <si>
    <t>ZA589</t>
  </si>
  <si>
    <t>Tampon sterilní stáčený 30 x 30 cm / 5 ks karton á 1500 ks 28007</t>
  </si>
  <si>
    <t>ZA604</t>
  </si>
  <si>
    <t>Tyčinka vatová sterilní jednotlivě balalená bal. á 1000 ks 5100/SG/CS</t>
  </si>
  <si>
    <t>50115060</t>
  </si>
  <si>
    <t>ZPr - ostatní (Z503)</t>
  </si>
  <si>
    <t>ZA759</t>
  </si>
  <si>
    <t>Drén redon CH10 50 cm U2111000</t>
  </si>
  <si>
    <t>ZN297</t>
  </si>
  <si>
    <t>Hadička spojovací Gamaplus HS 1,8 x 450 LL NO DOP 606301-ND</t>
  </si>
  <si>
    <t>ZN206</t>
  </si>
  <si>
    <t>Lopatka ústní dřevěná lékařská sterilní 150 x 17 mm bal. á 5 x 100 ks 4002/SG/CS/L</t>
  </si>
  <si>
    <t>ZF159</t>
  </si>
  <si>
    <t>Nádoba na kontaminovaný odpad 1 l 15-0002</t>
  </si>
  <si>
    <t>ZL105</t>
  </si>
  <si>
    <t>Nástavec pro odběr moče ke zkumavce vacuete 450251</t>
  </si>
  <si>
    <t>ZA788</t>
  </si>
  <si>
    <t>Stříkačka injekční 2-dílná 20 ml L Inject Solo 4606205V</t>
  </si>
  <si>
    <t>ZA965</t>
  </si>
  <si>
    <t>Stříkačka inzulínová omnican 1 ml 100j s jehlou 30 G bal. á 100 ks 9151141S</t>
  </si>
  <si>
    <t>ZC900</t>
  </si>
  <si>
    <t>Systém odsávací hi-vac 200 ml-komplet bal. á 60 ks 05.000.22.801</t>
  </si>
  <si>
    <t>ZB756</t>
  </si>
  <si>
    <t>Zkumavka 3 ml K3 edta fialová 454086</t>
  </si>
  <si>
    <t>ZG515</t>
  </si>
  <si>
    <t>Zkumavka močová vacuette 10,5 ml bal. á 50 ks 455007</t>
  </si>
  <si>
    <t>ZI179</t>
  </si>
  <si>
    <t>Zkumavka s mediem+ flovakovaný tampon eSwab růžový nos,krk,vagina,konečník,rány,fekální vzo) 490CE.A</t>
  </si>
  <si>
    <t>50115067</t>
  </si>
  <si>
    <t>ZPr - rukavice (Z532)</t>
  </si>
  <si>
    <t>ZI759</t>
  </si>
  <si>
    <t>Rukavice vinyl bez p. L á 100 ks EFEKTVR04</t>
  </si>
  <si>
    <t>ZI758</t>
  </si>
  <si>
    <t>Rukavice vinyl bez p. M á 100 ks EFEKTVR03</t>
  </si>
  <si>
    <t>50115011</t>
  </si>
  <si>
    <t>IUTN - ostat.nákl.PZT (Z515)</t>
  </si>
  <si>
    <t>ZP902</t>
  </si>
  <si>
    <t>Expander tkáňový CPX mentor 350 cc 354-9222-350</t>
  </si>
  <si>
    <t>ZP836</t>
  </si>
  <si>
    <t>Expander tkáňový CPX mentor 9200 450cc 354-9223</t>
  </si>
  <si>
    <t>ZI314</t>
  </si>
  <si>
    <t>Expander tkáňový mentor 150cc oválný 350-5304M</t>
  </si>
  <si>
    <t>ZG348</t>
  </si>
  <si>
    <t>Expander tkáňový mentor 400cc kulatý 350-4305M</t>
  </si>
  <si>
    <t>ZL498</t>
  </si>
  <si>
    <t>Expander tkáňový mentor 550cc kulatý 350-4307M</t>
  </si>
  <si>
    <t>ZP899</t>
  </si>
  <si>
    <t>Implantát mammární anatomický 160cc 20736-160</t>
  </si>
  <si>
    <t>ZP098</t>
  </si>
  <si>
    <t>Implantát mammární anatomický 275cc 20736-275</t>
  </si>
  <si>
    <t>ZO421</t>
  </si>
  <si>
    <t>Implantát mammární anatomický 280cc 20735-280</t>
  </si>
  <si>
    <t>ZN087</t>
  </si>
  <si>
    <t>Implantát mammární anatomický 315cc 20736-315</t>
  </si>
  <si>
    <t>ZN398</t>
  </si>
  <si>
    <t>Implantát mammární anatomický 350cc 20736-350</t>
  </si>
  <si>
    <t>ZN818</t>
  </si>
  <si>
    <t>Implantát mammární anatomický 395cc 20736-395</t>
  </si>
  <si>
    <t>ZO245</t>
  </si>
  <si>
    <t>Implantát mammární anatomický 445cc 20736-445</t>
  </si>
  <si>
    <t>ZP256</t>
  </si>
  <si>
    <t>Implantát mammární anatomický 495cc 20736-495</t>
  </si>
  <si>
    <t>ZO789</t>
  </si>
  <si>
    <t>Implantát mammární anatomický 550cc 20736-550</t>
  </si>
  <si>
    <t>ZQ153</t>
  </si>
  <si>
    <t>Implantát mammární kulatý střední profil 285 cc 20725-285</t>
  </si>
  <si>
    <t>ZQ001</t>
  </si>
  <si>
    <t>Implantát mammární natrelle style 395cc anatomický tvar 410-27-FM-395</t>
  </si>
  <si>
    <t>ZA539</t>
  </si>
  <si>
    <t>Kompresa NT 10 x 10 cm nesterilní 06103</t>
  </si>
  <si>
    <t>ZK405</t>
  </si>
  <si>
    <t>Krytí hemostatické gelitaspon standard 80 x 50 mm x 10 mm bal. á 10 ks A2107861</t>
  </si>
  <si>
    <t>ZP328</t>
  </si>
  <si>
    <t>Krytí hemostatické traumacel FAM trium 2,5 x 5 cm bal. á 10 ks 10131</t>
  </si>
  <si>
    <t>ZP221</t>
  </si>
  <si>
    <t>Obvaz elastický síťový pruban Tg-fix vel. D větší hlava, slabší trup 25 m 24253</t>
  </si>
  <si>
    <t>ZA556</t>
  </si>
  <si>
    <t>Obvaz sádrový safix plus 10 cm x 3 m bal. á 24 ks 3327410</t>
  </si>
  <si>
    <t>ZP326</t>
  </si>
  <si>
    <t>Sprej chladivý KELEN - chloraethyl  100 ml 735477</t>
  </si>
  <si>
    <t>ZA441</t>
  </si>
  <si>
    <t>Steh náplasťový Steri-strip 6 x 38 mm bal. á 50 ks R1542</t>
  </si>
  <si>
    <t>ZA599</t>
  </si>
  <si>
    <t>Steh náplasťový Steri-strip 6 x 75 mm bal. á 50 ks elast. E4541</t>
  </si>
  <si>
    <t>ZD754</t>
  </si>
  <si>
    <t>Textilie obv.kombinov. 15 x 10 cm 140-1510 COM 30</t>
  </si>
  <si>
    <t>ZI913</t>
  </si>
  <si>
    <t>Čepel pro nůž transplantační 158 mm 397112120130</t>
  </si>
  <si>
    <t>ZP547</t>
  </si>
  <si>
    <t>Čepelka  skalpelová č. 15 - Swann Morton bal. á 100 ks G0103</t>
  </si>
  <si>
    <t>ZC840</t>
  </si>
  <si>
    <t>Elektroda neutrální zpětná pro dospělé bal. á 5 ks MF3.05.5005</t>
  </si>
  <si>
    <t>ZH808</t>
  </si>
  <si>
    <t>Nádoba na histologický mat. s pufrovaným formalínem HISTOFOR 20 ml bal. á 100 ks BFS-20</t>
  </si>
  <si>
    <t>ZE159</t>
  </si>
  <si>
    <t>Nádoba na kontaminovaný odpad 2 l 15-0003</t>
  </si>
  <si>
    <t>ZN169</t>
  </si>
  <si>
    <t>Pinzeta bipolární jemná potahovaná 102 mm hrot 0,5 mm 660310100</t>
  </si>
  <si>
    <t>ZL464</t>
  </si>
  <si>
    <t>Popisovač sterilní se dvěma hroty Sandel 4-in-1Marker, bal. á 25 ks, S1041F</t>
  </si>
  <si>
    <t>ZC695</t>
  </si>
  <si>
    <t>Průbojník - kruhový skalpel pr. 4 mm bal. á 10 ks 09003</t>
  </si>
  <si>
    <t>ZA776</t>
  </si>
  <si>
    <t>Průbojník - kruhový skalpel pr. 5 mm bal. á 10 ks 09004</t>
  </si>
  <si>
    <t>ZF677</t>
  </si>
  <si>
    <t>Průbojník - kruhový skalpel pr. 6 mm bal. á 10 ks 09005</t>
  </si>
  <si>
    <t>ZF090</t>
  </si>
  <si>
    <t>Stapler kožní 35 svorek á 6 ks 783100</t>
  </si>
  <si>
    <t>ZA787</t>
  </si>
  <si>
    <t>Stříkačka injekční 2-dílná 10 ml L Inject Solo 4606108V</t>
  </si>
  <si>
    <t>ZA790</t>
  </si>
  <si>
    <t>Stříkačka injekční 2-dílná 5 ml L Inject Solo4606051V</t>
  </si>
  <si>
    <t>ZE308</t>
  </si>
  <si>
    <t>Stříkačka injekční 3-dílná 5 ml LL Omnifix Solo se závitem 4617053V</t>
  </si>
  <si>
    <t>50115064</t>
  </si>
  <si>
    <t>ZPr - šicí materiál (Z529)</t>
  </si>
  <si>
    <t>ZC992</t>
  </si>
  <si>
    <t>Šití dafilon modrý 4/0 (1.5) bal. á 36 ks C0932132</t>
  </si>
  <si>
    <t>ZD188</t>
  </si>
  <si>
    <t>Šití monocryl un 5-0 bal. á 12 ks W3221</t>
  </si>
  <si>
    <t>ZG561</t>
  </si>
  <si>
    <t>Šití monofil chiralen bl EP 0,7- USP 6/0 bal. á 24 ks PP 5001-2</t>
  </si>
  <si>
    <t>ZB529</t>
  </si>
  <si>
    <t>Šití monosyn bezbarvý 3/0 (2) bal. á 36 ks C0023635</t>
  </si>
  <si>
    <t>ZB528</t>
  </si>
  <si>
    <t>Šití monosyn bezbarvý 4/0 (1.5) bal. á 36 ks C0023624</t>
  </si>
  <si>
    <t>ZD143</t>
  </si>
  <si>
    <t>Šití prolene bl 3-0 bal. á 24 ks W8021T</t>
  </si>
  <si>
    <t>ZB196</t>
  </si>
  <si>
    <t>Šití prolene bl 4-0 bal. á 36 ks EH7151H</t>
  </si>
  <si>
    <t>ZB181</t>
  </si>
  <si>
    <t>Šití prolene bl 5-0 bal. á 36 ks EH7176H</t>
  </si>
  <si>
    <t>ZB060</t>
  </si>
  <si>
    <t>Šití prolene bl 6-0 bal. á 24 ks W8005T</t>
  </si>
  <si>
    <t>ZA959</t>
  </si>
  <si>
    <t>Šití safil fialový 3/0 (2) bal. á 36 ks C1048241</t>
  </si>
  <si>
    <t>ZA975</t>
  </si>
  <si>
    <t>Šití safil fialový 4/0 (1.5) bal. á 36 ks C1048220</t>
  </si>
  <si>
    <t>ZB184</t>
  </si>
  <si>
    <t>Šití vicryl un 3-0 bal. á 12 ks W9890</t>
  </si>
  <si>
    <t>ZB185</t>
  </si>
  <si>
    <t>Šití vicryl un 4-0 bal. á 12 ks W9951</t>
  </si>
  <si>
    <t>ZF256</t>
  </si>
  <si>
    <t>Šití vicryl vi 5-0 bal. á 12 ks W9442</t>
  </si>
  <si>
    <t>50115065</t>
  </si>
  <si>
    <t>ZPr - vpichovací materiál (Z530)</t>
  </si>
  <si>
    <t>ZA834</t>
  </si>
  <si>
    <t>Jehla injekční 0,7 x 40 mm černá 4660021</t>
  </si>
  <si>
    <t>ZA833</t>
  </si>
  <si>
    <t>Jehla injekční 0,8 x 40 mm zelená 4657527</t>
  </si>
  <si>
    <t>ZA832</t>
  </si>
  <si>
    <t>Jehla injekční 0,9 x 40 mm žlutá 4657519</t>
  </si>
  <si>
    <t>ZB556</t>
  </si>
  <si>
    <t>Jehla injekční 1,2 x 40 mm růžová 4665120</t>
  </si>
  <si>
    <t>ZA360</t>
  </si>
  <si>
    <t>Jehla sterican 0,5 x 25 mm oranžová 9186158</t>
  </si>
  <si>
    <t>ZA868</t>
  </si>
  <si>
    <t>Jehla sterican 23 G 0,6 x 80 mm modrá bal. á 100 ks 4665635</t>
  </si>
  <si>
    <t>ZN130</t>
  </si>
  <si>
    <t>Rukavice operační gammex latex PF bez pudru 6,0 330048060</t>
  </si>
  <si>
    <t>ZN126</t>
  </si>
  <si>
    <t>Rukavice operační gammex latex PF bez pudru 7,0 330048070</t>
  </si>
  <si>
    <t>ZK473</t>
  </si>
  <si>
    <t>Rukavice operační latexové s pudrem ansell medigrip plus vel. 6,0 6035500</t>
  </si>
  <si>
    <t>ZK475</t>
  </si>
  <si>
    <t>Rukavice operační latexové s pudrem ansell, vasco surgical powderet vel. 7 6035526 (303504EU)</t>
  </si>
  <si>
    <t>ZK476</t>
  </si>
  <si>
    <t>Rukavice operační latexové s pudrem ansell, vasco surgical powderet vel. 7,5 6035534</t>
  </si>
  <si>
    <t>ZK477</t>
  </si>
  <si>
    <t>Rukavice operační latexové s pudrem ansell, vasco surgical powderet vel. 8 6035542 (303506EU)</t>
  </si>
  <si>
    <t>50115004</t>
  </si>
  <si>
    <t>IUTN - kovové (Z506)</t>
  </si>
  <si>
    <t>ZA026</t>
  </si>
  <si>
    <t>Dlaha adaptační 1.5 mm 12 otv. 246.191</t>
  </si>
  <si>
    <t>ZA014</t>
  </si>
  <si>
    <t>Šroub kortikální 1.5 mm 200.806</t>
  </si>
  <si>
    <t>ZC352</t>
  </si>
  <si>
    <t>Obinadlo elastické universalní 12 cm x 10 m bal. á 12 ks 1320200207</t>
  </si>
  <si>
    <t>ZP024</t>
  </si>
  <si>
    <t>Síťka vstřebatelná Vicryl mesh 30 x 30 cm bal. á 3 ks VKMLC</t>
  </si>
  <si>
    <t>KK203</t>
  </si>
  <si>
    <t>skalpel harmonický focus 17 cm plus adaptive HAR17F</t>
  </si>
  <si>
    <t>ZA779</t>
  </si>
  <si>
    <t>Šití maxon 1 bal. á 36 ks 8886628771</t>
  </si>
  <si>
    <t>ZB023</t>
  </si>
  <si>
    <t>Šití maxon 2/0 bal. á 36 ks 8886626151</t>
  </si>
  <si>
    <t>ZB094</t>
  </si>
  <si>
    <t>Šití maxon 5/0 1EP bal. á 36 ks SMM5526 (náhrada za pův.6535-21)</t>
  </si>
  <si>
    <t>ZI485</t>
  </si>
  <si>
    <t>Šití monosyn bezbarvý 5/0 (1) bal. á 36 ks C0023613</t>
  </si>
  <si>
    <t>ZB188</t>
  </si>
  <si>
    <t>Šití vicryl plus vi 3-0 bal. á 36 ks VCP452H</t>
  </si>
  <si>
    <t>ZB183</t>
  </si>
  <si>
    <t>Šití vicryl un 2-0 bal. á 24 ks W9532T</t>
  </si>
  <si>
    <t>50115080</t>
  </si>
  <si>
    <t>ZPr - staplery, extraktory, endoskop.mat. (Z523)</t>
  </si>
  <si>
    <t>KC486</t>
  </si>
  <si>
    <t>klip titanový střední LT300-X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</si>
  <si>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</si>
  <si>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</si>
  <si>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</si>
  <si>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</si>
  <si>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</si>
  <si>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</si>
  <si>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ON Data</t>
  </si>
  <si>
    <t>lékaři pod odborným dozorem</t>
  </si>
  <si>
    <t>lékaři specialisté</t>
  </si>
  <si>
    <t>všeobecné sestry bez dohl.</t>
  </si>
  <si>
    <t>všeobecné sestry bez dohl., spec.</t>
  </si>
  <si>
    <t>všeobecné sestry VŠ</t>
  </si>
  <si>
    <t>sanitáři</t>
  </si>
  <si>
    <t>THP</t>
  </si>
  <si>
    <t>Specializovaná ambulantní péče</t>
  </si>
  <si>
    <t>601 - Pracoviště plastické chirurgie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</si>
  <si>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</si>
  <si>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</si>
  <si>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</si>
  <si>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</si>
  <si>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</si>
  <si>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Christodoulou Petros</t>
  </si>
  <si>
    <t>Janák Michal</t>
  </si>
  <si>
    <t>Klenovcová Lucie</t>
  </si>
  <si>
    <t>Palčáková Hana</t>
  </si>
  <si>
    <t>PodkalskáSommerová Kamila</t>
  </si>
  <si>
    <t>Šilhánková Jiřina</t>
  </si>
  <si>
    <t>Zdravotní výkony vykázané na pracovišti v rámci ambulantní péče dle lékařů *</t>
  </si>
  <si>
    <t>06</t>
  </si>
  <si>
    <t>601</t>
  </si>
  <si>
    <t>1</t>
  </si>
  <si>
    <t>0000362</t>
  </si>
  <si>
    <t>ADRENALIN LÉČIVA</t>
  </si>
  <si>
    <t>0000502</t>
  </si>
  <si>
    <t>MESOCAIN 1%</t>
  </si>
  <si>
    <t>0002439</t>
  </si>
  <si>
    <t>MARCAINE 0,5%</t>
  </si>
  <si>
    <t>0093109</t>
  </si>
  <si>
    <t>0098864</t>
  </si>
  <si>
    <t>0192143</t>
  </si>
  <si>
    <t>0200352</t>
  </si>
  <si>
    <t>CHIROCAINE</t>
  </si>
  <si>
    <t>V</t>
  </si>
  <si>
    <t>09216</t>
  </si>
  <si>
    <t>INJEKCE DO MĚKKÝCH TKÁNÍ NEBO INTRADERMÁLNÍ PUPENY</t>
  </si>
  <si>
    <t>09237</t>
  </si>
  <si>
    <t>OŠETŘENÍ A PŘEVAZ RÁNY VČETNĚ OŠETŘENÍ KOŽNÍCH A P</t>
  </si>
  <si>
    <t>09241</t>
  </si>
  <si>
    <t>OŠETŘENÍ A PŘEVAZ RÁNY, KOŽNÍCH A PODKOŽNÍCH AFEKC</t>
  </si>
  <si>
    <t>09507</t>
  </si>
  <si>
    <t>PSYCHOTERAPIE PODPŮRNÁ PROVÁDĚNÁ LÉKAŘEM NEPSYCHIA</t>
  </si>
  <si>
    <t>09511</t>
  </si>
  <si>
    <t xml:space="preserve">MINIMÁLNÍ KONTAKT LÉKAŘE S PACIENTEM              </t>
  </si>
  <si>
    <t>09550</t>
  </si>
  <si>
    <t>SIGNÁLNÍ VÝKON - INFORMACE O VYDÁNÍ ROZHODNUTÍ O D</t>
  </si>
  <si>
    <t>09551</t>
  </si>
  <si>
    <t>SIGNÁLNÍ VÝKON - INFORMACE O VYDÁNÍ ROZHODNUTÍ O U</t>
  </si>
  <si>
    <t>44215</t>
  </si>
  <si>
    <t>DESTRUKTIVNÍ TERAPIE KOŽNÍCH LÉZÍ LASEREM S VYSOKÝ</t>
  </si>
  <si>
    <t>61022</t>
  </si>
  <si>
    <t xml:space="preserve">CÍLENÉ VYŠETŘENÍ PLASTICKÝM CHIRURGEM             </t>
  </si>
  <si>
    <t>61023</t>
  </si>
  <si>
    <t xml:space="preserve">KONTROLNÍ VYŠETŘENÍ PLASTICKÝM CHIRURGEM          </t>
  </si>
  <si>
    <t>61113</t>
  </si>
  <si>
    <t xml:space="preserve">REVIZE, EXCIZE A SUTURA PORANĚNÍ KŮŽE A PODKOŽÍ A </t>
  </si>
  <si>
    <t>61123</t>
  </si>
  <si>
    <t>EXCIZE KOŽNÍ LÉZE OD 2 DO 10 CM^2, BEZ UZAVŘENÍ VZ</t>
  </si>
  <si>
    <t>61129</t>
  </si>
  <si>
    <t xml:space="preserve">EXCIZE KOŽNÍ LÉZE, SUTURA OD 2 DO 10 CM           </t>
  </si>
  <si>
    <t>61147</t>
  </si>
  <si>
    <t>UZAVŘENÍ DEFEKTU KOŽNÍM LALOKEM MÍSTNÍM DO 10 CM^2</t>
  </si>
  <si>
    <t>61021</t>
  </si>
  <si>
    <t xml:space="preserve">KOMPLEXNÍ VYŠETŘENÍ PLASTICKÝM CHIRURGEM          </t>
  </si>
  <si>
    <t>09543</t>
  </si>
  <si>
    <t xml:space="preserve">Signalni kod                                      </t>
  </si>
  <si>
    <t>09555</t>
  </si>
  <si>
    <t xml:space="preserve">OŠETŘENÍ DÍTĚTE DO 6 LET                          </t>
  </si>
  <si>
    <t>09233</t>
  </si>
  <si>
    <t xml:space="preserve">INJEKČNÍ OKRSKOVÁ ANESTÉZIE                       </t>
  </si>
  <si>
    <t>09215</t>
  </si>
  <si>
    <t xml:space="preserve">INJEKCE I. M., S. C., I. D.                       </t>
  </si>
  <si>
    <t>62150</t>
  </si>
  <si>
    <t>POPÁLENINY - OŠETŘENÍ A PŘEVAZ, OSTATNÍ DO 5 % POV</t>
  </si>
  <si>
    <t>09223</t>
  </si>
  <si>
    <t>INTRAVENÓZNÍ INFÚZE U DOSPĚLÉHO NEBO DÍTĚTE NAD 10</t>
  </si>
  <si>
    <t>09513</t>
  </si>
  <si>
    <t>TELEFONICKÁ KONZULTACE OŠETŘUJÍCÍHO LÉKAŘE PACIENT</t>
  </si>
  <si>
    <t>61115</t>
  </si>
  <si>
    <t>51851</t>
  </si>
  <si>
    <t xml:space="preserve">FIXAČNÍ SÁDROVÁ DLAHA - RUKA, PŘEDLOKTÍ           </t>
  </si>
  <si>
    <t>62120</t>
  </si>
  <si>
    <t>POPÁLENINY - OŠETŘENÍ A PŘEVAZ (NOS, TVÁŘ, RET, UC</t>
  </si>
  <si>
    <t>51825</t>
  </si>
  <si>
    <t xml:space="preserve">SEKUNDÁRNÍ SUTURA RÁNY                            </t>
  </si>
  <si>
    <t>51111</t>
  </si>
  <si>
    <t>OPERACE CYSTY NEBO HEMANGIOMU NEBO LIPOMU NEBO PIL</t>
  </si>
  <si>
    <t>09239</t>
  </si>
  <si>
    <t xml:space="preserve">SUTURA RÁNY A PODKOŽÍ DO 5 CM                     </t>
  </si>
  <si>
    <t>09235</t>
  </si>
  <si>
    <t xml:space="preserve">ODSTRANĚNÍ MALÝCH LÉZÍ KŮŽE                       </t>
  </si>
  <si>
    <t>51811</t>
  </si>
  <si>
    <t xml:space="preserve">INCIZE A DRENÁŽ ABSCESU NEBO HEMATOMU             </t>
  </si>
  <si>
    <t>51821</t>
  </si>
  <si>
    <t xml:space="preserve">CHIRURGICKÉ ODSTRANĚNÍ CIZÍHO TĚLESA              </t>
  </si>
  <si>
    <t>62100</t>
  </si>
  <si>
    <t xml:space="preserve">PŘEVAZ POPÁLENINY V ROZSAHU DO 1 % POVRCHU TĚLA   </t>
  </si>
  <si>
    <t>62310</t>
  </si>
  <si>
    <t xml:space="preserve">NEKREKTOMIE DO 1% POVRCHU TĚLA                    </t>
  </si>
  <si>
    <t>62410</t>
  </si>
  <si>
    <t>ŠTĚP PŘI POPÁLENÍ - DLAŇ, DORSUM RUKY, NOHY NEBO D</t>
  </si>
  <si>
    <t>51817</t>
  </si>
  <si>
    <t xml:space="preserve">OŠETŘENÍ NEHTU                                    </t>
  </si>
  <si>
    <t>62140</t>
  </si>
  <si>
    <t>POPÁLENINY - OŠETŘENÍ A PŘEVAZ DORSA RUKY NEBO NOH</t>
  </si>
  <si>
    <t>62610</t>
  </si>
  <si>
    <t>ODBĚR DERMOEPIDERMÁLNÍHO ŠTĚPU DO 1 % POVRCHU TĚLA</t>
  </si>
  <si>
    <t>62430</t>
  </si>
  <si>
    <t>ŠTĚP PŘI POPÁLENÍ (A OSTATNÍCH KOŽNÍCH ZTRÁTÁCH) -</t>
  </si>
  <si>
    <t>53515</t>
  </si>
  <si>
    <t xml:space="preserve">SUTURA ŠLACHY EXTENSORU RUKY A ZÁPĚSTÍ            </t>
  </si>
  <si>
    <t>66821</t>
  </si>
  <si>
    <t xml:space="preserve">PERKUTÁNNÍ FIXACE K-DRÁTEM                        </t>
  </si>
  <si>
    <t>66411</t>
  </si>
  <si>
    <t>AMPUTACE PRSTU RUKY NEBO ČLÁNKU PRSTU - ZA PRVNÍ P</t>
  </si>
  <si>
    <t>61135</t>
  </si>
  <si>
    <t>AUTOTRANSPLANTACE KOŽNÍM ŠTĚPEM V PLNÉ TLOUŠTCE DO</t>
  </si>
  <si>
    <t>62110</t>
  </si>
  <si>
    <t>PŘEVAZ POPÁLENINY V ROZSAHU OD 1 % DO 10 %  POVRCH</t>
  </si>
  <si>
    <t>62130</t>
  </si>
  <si>
    <t>POPÁLENINY - OŠETŘENÍ A PŘEVAZ PRSTU RUKY, NOHY NE</t>
  </si>
  <si>
    <t>62420</t>
  </si>
  <si>
    <t>62160</t>
  </si>
  <si>
    <t>POPÁLENINY - OŠETŘENÍ A PŘEVAZ, 5 - 10 % POVRCHU T</t>
  </si>
  <si>
    <t>61111</t>
  </si>
  <si>
    <t xml:space="preserve">PRIMÁRNÍ OŠETŘENÍ TRAUMATICKÉ TETOVÁŽE Á 20 MIN.  </t>
  </si>
  <si>
    <t>51875</t>
  </si>
  <si>
    <t>PŘILOŽENÍ MĚKKÉHO OBVAZU (ZINKOKLIH, ŠKROBOVÝ OBVA</t>
  </si>
  <si>
    <t>0225891</t>
  </si>
  <si>
    <t>61117</t>
  </si>
  <si>
    <t>SUTURA DIGITÁLNÍHO NEBO KOMUNÁLNÍHO DIGITÁLNÍHO NE</t>
  </si>
  <si>
    <t>61149</t>
  </si>
  <si>
    <t xml:space="preserve">UZAVŘENÍ DEFEKTU  KOŽNÍM LALOKEM MÍSTNÍM OD 10 DO </t>
  </si>
  <si>
    <t>61209</t>
  </si>
  <si>
    <t xml:space="preserve">TENOLÝZA FLEXORU                                  </t>
  </si>
  <si>
    <t>61219</t>
  </si>
  <si>
    <t xml:space="preserve">TENOLÝZA EXTENZORU                                </t>
  </si>
  <si>
    <t>61227</t>
  </si>
  <si>
    <t xml:space="preserve">CHIRURGICKÉ OŠETŘENÍ NEUROMU                      </t>
  </si>
  <si>
    <t>61247</t>
  </si>
  <si>
    <t xml:space="preserve">OPERACE KARPÁLNÍHO TUNELU                         </t>
  </si>
  <si>
    <t>61253</t>
  </si>
  <si>
    <t xml:space="preserve">PALM. APONEUREKTOMIE U DLAŇOVÉ FORMY DUPUYTRENOVY </t>
  </si>
  <si>
    <t>61409</t>
  </si>
  <si>
    <t xml:space="preserve">MODELACE A PŘITAŽENÍ ODSTÁLÉHO BOLTCE             </t>
  </si>
  <si>
    <t>66413</t>
  </si>
  <si>
    <t>AMPUTACE PRSTU RUKY NEBO ČLÁNKU PRSTU - ZA KAŽDÝ D</t>
  </si>
  <si>
    <t>66679</t>
  </si>
  <si>
    <t>EXARTIKULACE (AMPUTACE METATARZÁLNÍ) FALANGEÁLNÍ -</t>
  </si>
  <si>
    <t>66823</t>
  </si>
  <si>
    <t xml:space="preserve">ODSTRANĚNÍ ZEVNÍHO FIXATÉRU                       </t>
  </si>
  <si>
    <t>71521</t>
  </si>
  <si>
    <t xml:space="preserve">RESEKCE BOLTCE S POSUNEM KOŽNÍHO LALOKU MÍSTNĚ    </t>
  </si>
  <si>
    <t>61245</t>
  </si>
  <si>
    <t xml:space="preserve">FENESTRACE ŠLACHOVÉ POCHVY                        </t>
  </si>
  <si>
    <t>61125</t>
  </si>
  <si>
    <t>EXCIZE KOŽNÍ LÉZE NAD 10 CM^2, BEZ UZAVŘENÍ VZNIKL</t>
  </si>
  <si>
    <t>66867</t>
  </si>
  <si>
    <t xml:space="preserve">EXCIZE A EXSTIRPACE SVALOVÉ - JEDNODUCHÉ          </t>
  </si>
  <si>
    <t>61225</t>
  </si>
  <si>
    <t xml:space="preserve">NEUROLÝZA                                         </t>
  </si>
  <si>
    <t>61255</t>
  </si>
  <si>
    <t>ROZŠÍŘENÁ APONEUREKTOMIE U FORMY DUPUYTRENOVY KONT</t>
  </si>
  <si>
    <t>61165</t>
  </si>
  <si>
    <t xml:space="preserve">ROZPROSTŘENÍ NEBO MODELACE LALOKU                 </t>
  </si>
  <si>
    <t>53517</t>
  </si>
  <si>
    <t>SUTURA NEBO REINSERCE ŠLACHY FLEXORU RUKY A ZÁPĚST</t>
  </si>
  <si>
    <t>62510</t>
  </si>
  <si>
    <t xml:space="preserve">XENOTRANSPLANTACE DO 1% POVRCHU TĚLA              </t>
  </si>
  <si>
    <t>61131</t>
  </si>
  <si>
    <t xml:space="preserve">EXCIZE KOŽNÍ LÉZE, SUTURA VÍCE NEŽ 10 CM          </t>
  </si>
  <si>
    <t>61211</t>
  </si>
  <si>
    <t xml:space="preserve">REKONSTRUKCE ŠLACHOVÉHO POUTKA                    </t>
  </si>
  <si>
    <t>62440</t>
  </si>
  <si>
    <t>ŠTĚP PŘI POPÁLENÍ (A OSTATNÍCH KOŽNÍCH ZTRÁTÁCH) D</t>
  </si>
  <si>
    <t>61401</t>
  </si>
  <si>
    <t>KOREKCE MALÉ VROZENÉ ANOMÁLIE BOLTCE A OKOLÍ (VÝRŮ</t>
  </si>
  <si>
    <t>61391</t>
  </si>
  <si>
    <t xml:space="preserve">VYTVOŘENÍ NOVÉ PRSNÍ BRADAVKY A PRSNÍHO DVORCE    </t>
  </si>
  <si>
    <t>61425</t>
  </si>
  <si>
    <t xml:space="preserve">OPERACE RINOFYMY                                  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</si>
  <si>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</si>
  <si>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</si>
  <si>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</si>
  <si>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</si>
  <si>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</si>
  <si>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</si>
  <si>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</si>
  <si>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</si>
  <si>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</si>
  <si>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</si>
  <si>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</si>
  <si>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</si>
  <si>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</si>
  <si>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</si>
  <si>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</si>
  <si>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</si>
  <si>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</si>
  <si>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</si>
  <si>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</si>
  <si>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</si>
  <si>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</si>
  <si>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</si>
  <si>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</si>
  <si>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</si>
  <si>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</si>
  <si>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</si>
  <si>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</si>
  <si>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03</t>
  </si>
  <si>
    <t>04</t>
  </si>
  <si>
    <t>05</t>
  </si>
  <si>
    <t>07</t>
  </si>
  <si>
    <t>08</t>
  </si>
  <si>
    <t>09</t>
  </si>
  <si>
    <t>10</t>
  </si>
  <si>
    <t>75397</t>
  </si>
  <si>
    <t xml:space="preserve">SUTURA LACERACE VÍČKA A SVALU                     </t>
  </si>
  <si>
    <t>62320</t>
  </si>
  <si>
    <t>NEKREKTOMIE DO 5 % POVRCHU TĚLA - TANGENCIÁLNÍ NEB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</si>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</sst>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71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51" fillId="4" borderId="60" xfId="1" applyFont="1" applyFill="1" applyBorder="1" applyAlignment="1">
      <alignment horizontal="left"/>
    </xf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6" xfId="0" applyNumberFormat="1" applyFont="1" applyBorder="1" applyAlignment="1">
      <alignment horizontal="right" vertical="center"/>
    </xf>
    <xf numFmtId="173" fontId="40" fillId="0" borderId="106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8" xfId="0" applyNumberFormat="1" applyFont="1" applyBorder="1" applyAlignment="1">
      <alignment vertical="center"/>
    </xf>
    <xf numFmtId="174" fontId="40" fillId="0" borderId="109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100" xfId="0" applyNumberFormat="1" applyFont="1" applyBorder="1" applyAlignment="1">
      <alignment vertical="center"/>
    </xf>
    <xf numFmtId="0" fontId="33" fillId="0" borderId="107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5" xfId="0" applyNumberFormat="1" applyFont="1" applyFill="1" applyBorder="1"/>
    <xf numFmtId="3" fontId="0" fillId="7" borderId="75" xfId="0" applyNumberFormat="1" applyFont="1" applyFill="1" applyBorder="1"/>
    <xf numFmtId="0" fontId="0" fillId="0" borderId="116" xfId="0" applyNumberFormat="1" applyFont="1" applyBorder="1"/>
    <xf numFmtId="3" fontId="0" fillId="0" borderId="117" xfId="0" applyNumberFormat="1" applyFont="1" applyBorder="1"/>
    <xf numFmtId="0" fontId="0" fillId="7" borderId="116" xfId="0" applyNumberFormat="1" applyFont="1" applyFill="1" applyBorder="1"/>
    <xf numFmtId="3" fontId="0" fillId="7" borderId="117" xfId="0" applyNumberFormat="1" applyFont="1" applyFill="1" applyBorder="1"/>
    <xf numFmtId="0" fontId="54" fillId="8" borderId="116" xfId="0" applyNumberFormat="1" applyFont="1" applyFill="1" applyBorder="1"/>
    <xf numFmtId="3" fontId="54" fillId="8" borderId="117" xfId="0" applyNumberFormat="1" applyFont="1" applyFill="1" applyBorder="1"/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7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4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4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5" xfId="0" applyNumberFormat="1" applyFont="1" applyFill="1" applyBorder="1" applyAlignment="1">
      <alignment horizontal="center" vertical="center" wrapText="1"/>
    </xf>
    <xf numFmtId="0" fontId="40" fillId="2" borderId="112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4" xfId="0" applyFont="1" applyFill="1" applyBorder="1" applyAlignment="1">
      <alignment horizontal="center"/>
    </xf>
    <xf numFmtId="0" fontId="56" fillId="9" borderId="113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5" xfId="0" applyFont="1" applyFill="1" applyBorder="1" applyAlignment="1">
      <alignment horizontal="center" vertical="center" wrapText="1"/>
    </xf>
    <xf numFmtId="0" fontId="40" fillId="4" borderId="100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7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10" xfId="0" applyFont="1" applyBorder="1" applyAlignment="1">
      <alignment horizontal="center" vertical="center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111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5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3" xfId="0" applyNumberFormat="1" applyFont="1" applyFill="1" applyBorder="1" applyAlignment="1">
      <alignment horizontal="center" vertical="center" wrapText="1"/>
    </xf>
    <xf numFmtId="168" fontId="56" fillId="2" borderId="111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00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3" fontId="34" fillId="10" borderId="119" xfId="0" applyNumberFormat="1" applyFont="1" applyFill="1" applyBorder="1" applyAlignment="1">
      <alignment horizontal="right" vertical="top"/>
    </xf>
    <xf numFmtId="3" fontId="34" fillId="10" borderId="120" xfId="0" applyNumberFormat="1" applyFont="1" applyFill="1" applyBorder="1" applyAlignment="1">
      <alignment horizontal="right" vertical="top"/>
    </xf>
    <xf numFmtId="177" fontId="34" fillId="10" borderId="121" xfId="0" applyNumberFormat="1" applyFont="1" applyFill="1" applyBorder="1" applyAlignment="1">
      <alignment horizontal="right" vertical="top"/>
    </xf>
    <xf numFmtId="3" fontId="34" fillId="0" borderId="119" xfId="0" applyNumberFormat="1" applyFont="1" applyBorder="1" applyAlignment="1">
      <alignment horizontal="right" vertical="top"/>
    </xf>
    <xf numFmtId="177" fontId="34" fillId="10" borderId="122" xfId="0" applyNumberFormat="1" applyFont="1" applyFill="1" applyBorder="1" applyAlignment="1">
      <alignment horizontal="right" vertical="top"/>
    </xf>
    <xf numFmtId="3" fontId="36" fillId="10" borderId="124" xfId="0" applyNumberFormat="1" applyFont="1" applyFill="1" applyBorder="1" applyAlignment="1">
      <alignment horizontal="right" vertical="top"/>
    </xf>
    <xf numFmtId="3" fontId="36" fillId="10" borderId="125" xfId="0" applyNumberFormat="1" applyFont="1" applyFill="1" applyBorder="1" applyAlignment="1">
      <alignment horizontal="right" vertical="top"/>
    </xf>
    <xf numFmtId="0" fontId="36" fillId="10" borderId="126" xfId="0" applyFont="1" applyFill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0" fontId="36" fillId="10" borderId="127" xfId="0" applyFont="1" applyFill="1" applyBorder="1" applyAlignment="1">
      <alignment horizontal="right" vertical="top"/>
    </xf>
    <xf numFmtId="0" fontId="34" fillId="10" borderId="121" xfId="0" applyFont="1" applyFill="1" applyBorder="1" applyAlignment="1">
      <alignment horizontal="right" vertical="top"/>
    </xf>
    <xf numFmtId="0" fontId="34" fillId="10" borderId="122" xfId="0" applyFont="1" applyFill="1" applyBorder="1" applyAlignment="1">
      <alignment horizontal="right" vertical="top"/>
    </xf>
    <xf numFmtId="177" fontId="36" fillId="10" borderId="126" xfId="0" applyNumberFormat="1" applyFont="1" applyFill="1" applyBorder="1" applyAlignment="1">
      <alignment horizontal="right" vertical="top"/>
    </xf>
    <xf numFmtId="177" fontId="36" fillId="10" borderId="127" xfId="0" applyNumberFormat="1" applyFont="1" applyFill="1" applyBorder="1" applyAlignment="1">
      <alignment horizontal="right" vertical="top"/>
    </xf>
    <xf numFmtId="3" fontId="36" fillId="0" borderId="128" xfId="0" applyNumberFormat="1" applyFont="1" applyBorder="1" applyAlignment="1">
      <alignment horizontal="right" vertical="top"/>
    </xf>
    <xf numFmtId="3" fontId="36" fillId="0" borderId="129" xfId="0" applyNumberFormat="1" applyFont="1" applyBorder="1" applyAlignment="1">
      <alignment horizontal="right" vertical="top"/>
    </xf>
    <xf numFmtId="0" fontId="36" fillId="0" borderId="130" xfId="0" applyFont="1" applyBorder="1" applyAlignment="1">
      <alignment horizontal="right" vertical="top"/>
    </xf>
    <xf numFmtId="177" fontId="36" fillId="10" borderId="131" xfId="0" applyNumberFormat="1" applyFont="1" applyFill="1" applyBorder="1" applyAlignment="1">
      <alignment horizontal="right" vertical="top"/>
    </xf>
    <xf numFmtId="0" fontId="38" fillId="11" borderId="118" xfId="0" applyFont="1" applyFill="1" applyBorder="1" applyAlignment="1">
      <alignment vertical="top"/>
    </xf>
    <xf numFmtId="0" fontId="38" fillId="11" borderId="118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4"/>
    </xf>
    <xf numFmtId="0" fontId="39" fillId="11" borderId="123" xfId="0" applyFont="1" applyFill="1" applyBorder="1" applyAlignment="1">
      <alignment vertical="top" indent="6"/>
    </xf>
    <xf numFmtId="0" fontId="38" fillId="11" borderId="118" xfId="0" applyFont="1" applyFill="1" applyBorder="1" applyAlignment="1">
      <alignment vertical="top" indent="8"/>
    </xf>
    <xf numFmtId="0" fontId="39" fillId="11" borderId="123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6"/>
    </xf>
    <xf numFmtId="0" fontId="39" fillId="11" borderId="123" xfId="0" applyFont="1" applyFill="1" applyBorder="1" applyAlignment="1">
      <alignment vertical="top" indent="4"/>
    </xf>
    <xf numFmtId="0" fontId="33" fillId="11" borderId="118" xfId="0" applyFont="1" applyFill="1" applyBorder="1"/>
    <xf numFmtId="0" fontId="39" fillId="11" borderId="19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08" xfId="53" applyNumberFormat="1" applyFont="1" applyFill="1" applyBorder="1" applyAlignment="1">
      <alignment horizontal="left"/>
    </xf>
    <xf numFmtId="164" fontId="32" fillId="2" borderId="132" xfId="53" applyNumberFormat="1" applyFont="1" applyFill="1" applyBorder="1" applyAlignment="1">
      <alignment horizontal="left"/>
    </xf>
    <xf numFmtId="0" fontId="32" fillId="2" borderId="132" xfId="53" applyNumberFormat="1" applyFont="1" applyFill="1" applyBorder="1" applyAlignment="1">
      <alignment horizontal="left"/>
    </xf>
    <xf numFmtId="164" fontId="32" fillId="2" borderId="106" xfId="53" applyNumberFormat="1" applyFont="1" applyFill="1" applyBorder="1" applyAlignment="1">
      <alignment horizontal="left"/>
    </xf>
    <xf numFmtId="3" fontId="32" fillId="2" borderId="106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3" fontId="33" fillId="0" borderId="132" xfId="0" applyNumberFormat="1" applyFont="1" applyFill="1" applyBorder="1"/>
    <xf numFmtId="3" fontId="33" fillId="0" borderId="107" xfId="0" applyNumberFormat="1" applyFont="1" applyFill="1" applyBorder="1"/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08" xfId="0" applyFont="1" applyFill="1" applyBorder="1"/>
    <xf numFmtId="3" fontId="40" fillId="2" borderId="109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9" fontId="33" fillId="0" borderId="132" xfId="0" applyNumberFormat="1" applyFont="1" applyFill="1" applyBorder="1"/>
    <xf numFmtId="9" fontId="33" fillId="0" borderId="79" xfId="0" applyNumberFormat="1" applyFont="1" applyFill="1" applyBorder="1"/>
    <xf numFmtId="9" fontId="33" fillId="0" borderId="82" xfId="0" applyNumberFormat="1" applyFont="1" applyFill="1" applyBorder="1"/>
    <xf numFmtId="0" fontId="33" fillId="0" borderId="20" xfId="0" applyFont="1" applyFill="1" applyBorder="1"/>
    <xf numFmtId="3" fontId="33" fillId="0" borderId="28" xfId="0" applyNumberFormat="1" applyFont="1" applyFill="1" applyBorder="1"/>
    <xf numFmtId="3" fontId="33" fillId="0" borderId="21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108" xfId="0" applyFont="1" applyFill="1" applyBorder="1"/>
    <xf numFmtId="0" fontId="33" fillId="5" borderId="11" xfId="0" applyFont="1" applyFill="1" applyBorder="1" applyAlignment="1">
      <alignment wrapText="1"/>
    </xf>
    <xf numFmtId="0" fontId="40" fillId="2" borderId="132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0" fontId="33" fillId="0" borderId="99" xfId="0" applyFont="1" applyFill="1" applyBorder="1"/>
    <xf numFmtId="0" fontId="33" fillId="0" borderId="28" xfId="0" applyFont="1" applyFill="1" applyBorder="1"/>
    <xf numFmtId="0" fontId="3" fillId="2" borderId="108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33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80" xfId="0" applyNumberFormat="1" applyFont="1" applyFill="1" applyBorder="1"/>
    <xf numFmtId="9" fontId="33" fillId="0" borderId="87" xfId="0" applyNumberFormat="1" applyFont="1" applyFill="1" applyBorder="1"/>
    <xf numFmtId="9" fontId="33" fillId="0" borderId="88" xfId="0" applyNumberFormat="1" applyFont="1" applyFill="1" applyBorder="1"/>
    <xf numFmtId="9" fontId="33" fillId="0" borderId="83" xfId="0" applyNumberFormat="1" applyFont="1" applyFill="1" applyBorder="1"/>
    <xf numFmtId="0" fontId="40" fillId="0" borderId="99" xfId="0" applyFont="1" applyFill="1" applyBorder="1"/>
    <xf numFmtId="0" fontId="40" fillId="0" borderId="114" xfId="0" applyFont="1" applyFill="1" applyBorder="1" applyAlignment="1">
      <alignment horizontal="left" indent="1"/>
    </xf>
    <xf numFmtId="0" fontId="40" fillId="0" borderId="98" xfId="0" applyFont="1" applyFill="1" applyBorder="1" applyAlignment="1">
      <alignment horizontal="left" indent="1"/>
    </xf>
    <xf numFmtId="9" fontId="33" fillId="0" borderId="134" xfId="0" applyNumberFormat="1" applyFont="1" applyFill="1" applyBorder="1"/>
    <xf numFmtId="9" fontId="33" fillId="0" borderId="89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6" xfId="0" applyNumberFormat="1" applyFont="1" applyFill="1" applyBorder="1"/>
    <xf numFmtId="3" fontId="33" fillId="0" borderId="81" xfId="0" applyNumberFormat="1" applyFont="1" applyFill="1" applyBorder="1"/>
    <xf numFmtId="9" fontId="33" fillId="0" borderId="135" xfId="0" applyNumberFormat="1" applyFont="1" applyFill="1" applyBorder="1"/>
    <xf numFmtId="9" fontId="33" fillId="0" borderId="96" xfId="0" applyNumberFormat="1" applyFont="1" applyFill="1" applyBorder="1"/>
    <xf numFmtId="9" fontId="33" fillId="0" borderId="110" xfId="0" applyNumberFormat="1" applyFont="1" applyFill="1" applyBorder="1"/>
    <xf numFmtId="9" fontId="30" fillId="0" borderId="0" xfId="0" applyNumberFormat="1" applyFont="1" applyFill="1" applyBorder="1"/>
    <xf numFmtId="0" fontId="61" fillId="0" borderId="0" xfId="0" applyFont="1" applyFill="1"/>
    <xf numFmtId="0" fontId="62" fillId="0" borderId="0" xfId="0" applyFont="1" applyFill="1"/>
    <xf numFmtId="0" fontId="40" fillId="11" borderId="99" xfId="0" applyFont="1" applyFill="1" applyBorder="1"/>
    <xf numFmtId="0" fontId="40" fillId="11" borderId="114" xfId="0" applyFont="1" applyFill="1" applyBorder="1"/>
    <xf numFmtId="0" fontId="40" fillId="11" borderId="98" xfId="0" applyFont="1" applyFill="1" applyBorder="1"/>
    <xf numFmtId="0" fontId="3" fillId="2" borderId="90" xfId="80" applyFont="1" applyFill="1" applyBorder="1"/>
    <xf numFmtId="3" fontId="33" fillId="0" borderId="135" xfId="0" applyNumberFormat="1" applyFont="1" applyFill="1" applyBorder="1"/>
    <xf numFmtId="3" fontId="33" fillId="0" borderId="96" xfId="0" applyNumberFormat="1" applyFont="1" applyFill="1" applyBorder="1"/>
    <xf numFmtId="3" fontId="33" fillId="0" borderId="110" xfId="0" applyNumberFormat="1" applyFont="1" applyFill="1" applyBorder="1"/>
    <xf numFmtId="0" fontId="33" fillId="0" borderId="114" xfId="0" applyFont="1" applyFill="1" applyBorder="1"/>
    <xf numFmtId="0" fontId="33" fillId="0" borderId="98" xfId="0" applyFont="1" applyFill="1" applyBorder="1"/>
    <xf numFmtId="3" fontId="33" fillId="0" borderId="134" xfId="0" applyNumberFormat="1" applyFont="1" applyFill="1" applyBorder="1"/>
    <xf numFmtId="3" fontId="33" fillId="0" borderId="89" xfId="0" applyNumberFormat="1" applyFont="1" applyFill="1" applyBorder="1"/>
    <xf numFmtId="3" fontId="33" fillId="0" borderId="93" xfId="0" applyNumberFormat="1" applyFont="1" applyFill="1" applyBorder="1"/>
    <xf numFmtId="0" fontId="3" fillId="2" borderId="136" xfId="79" applyFont="1" applyFill="1" applyBorder="1" applyAlignment="1">
      <alignment horizontal="left"/>
    </xf>
    <xf numFmtId="0" fontId="3" fillId="2" borderId="137" xfId="79" applyFont="1" applyFill="1" applyBorder="1" applyAlignment="1">
      <alignment horizontal="left"/>
    </xf>
    <xf numFmtId="0" fontId="3" fillId="2" borderId="138" xfId="80" applyFont="1" applyFill="1" applyBorder="1" applyAlignment="1">
      <alignment horizontal="left"/>
    </xf>
    <xf numFmtId="0" fontId="3" fillId="2" borderId="138" xfId="79" applyFont="1" applyFill="1" applyBorder="1" applyAlignment="1">
      <alignment horizontal="left"/>
    </xf>
    <xf numFmtId="0" fontId="3" fillId="2" borderId="139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140" xfId="0" applyFont="1" applyFill="1" applyBorder="1"/>
    <xf numFmtId="0" fontId="33" fillId="0" borderId="141" xfId="0" applyFont="1" applyFill="1" applyBorder="1"/>
    <xf numFmtId="0" fontId="33" fillId="0" borderId="141" xfId="0" applyFont="1" applyFill="1" applyBorder="1" applyAlignment="1">
      <alignment horizontal="right"/>
    </xf>
    <xf numFmtId="0" fontId="33" fillId="0" borderId="141" xfId="0" applyFont="1" applyFill="1" applyBorder="1" applyAlignment="1">
      <alignment horizontal="left"/>
    </xf>
    <xf numFmtId="164" fontId="33" fillId="0" borderId="141" xfId="0" applyNumberFormat="1" applyFont="1" applyFill="1" applyBorder="1"/>
    <xf numFmtId="165" fontId="33" fillId="0" borderId="141" xfId="0" applyNumberFormat="1" applyFont="1" applyFill="1" applyBorder="1"/>
    <xf numFmtId="9" fontId="33" fillId="0" borderId="141" xfId="0" applyNumberFormat="1" applyFont="1" applyFill="1" applyBorder="1"/>
    <xf numFmtId="9" fontId="33" fillId="0" borderId="142" xfId="0" applyNumberFormat="1" applyFont="1" applyFill="1" applyBorder="1"/>
    <xf numFmtId="0" fontId="33" fillId="0" borderId="143" xfId="0" applyFont="1" applyFill="1" applyBorder="1"/>
    <xf numFmtId="0" fontId="33" fillId="0" borderId="144" xfId="0" applyFont="1" applyFill="1" applyBorder="1"/>
    <xf numFmtId="0" fontId="33" fillId="0" borderId="144" xfId="0" applyFont="1" applyFill="1" applyBorder="1" applyAlignment="1">
      <alignment horizontal="right"/>
    </xf>
    <xf numFmtId="0" fontId="33" fillId="0" borderId="144" xfId="0" applyFont="1" applyFill="1" applyBorder="1" applyAlignment="1">
      <alignment horizontal="left"/>
    </xf>
    <xf numFmtId="164" fontId="33" fillId="0" borderId="144" xfId="0" applyNumberFormat="1" applyFont="1" applyFill="1" applyBorder="1"/>
    <xf numFmtId="165" fontId="33" fillId="0" borderId="144" xfId="0" applyNumberFormat="1" applyFont="1" applyFill="1" applyBorder="1"/>
    <xf numFmtId="9" fontId="33" fillId="0" borderId="144" xfId="0" applyNumberFormat="1" applyFont="1" applyFill="1" applyBorder="1"/>
    <xf numFmtId="9" fontId="33" fillId="0" borderId="145" xfId="0" applyNumberFormat="1" applyFont="1" applyFill="1" applyBorder="1"/>
    <xf numFmtId="0" fontId="40" fillId="2" borderId="55" xfId="0" applyFont="1" applyFill="1" applyBorder="1"/>
    <xf numFmtId="3" fontId="33" fillId="0" borderId="26" xfId="0" applyNumberFormat="1" applyFont="1" applyFill="1" applyBorder="1"/>
    <xf numFmtId="3" fontId="33" fillId="0" borderId="141" xfId="0" applyNumberFormat="1" applyFont="1" applyFill="1" applyBorder="1"/>
    <xf numFmtId="3" fontId="33" fillId="0" borderId="142" xfId="0" applyNumberFormat="1" applyFont="1" applyFill="1" applyBorder="1"/>
    <xf numFmtId="3" fontId="33" fillId="0" borderId="144" xfId="0" applyNumberFormat="1" applyFont="1" applyFill="1" applyBorder="1"/>
    <xf numFmtId="3" fontId="33" fillId="0" borderId="145" xfId="0" applyNumberFormat="1" applyFont="1" applyFill="1" applyBorder="1"/>
    <xf numFmtId="3" fontId="33" fillId="0" borderId="147" xfId="0" applyNumberFormat="1" applyFont="1" applyFill="1" applyBorder="1"/>
    <xf numFmtId="9" fontId="33" fillId="0" borderId="147" xfId="0" applyNumberFormat="1" applyFont="1" applyFill="1" applyBorder="1"/>
    <xf numFmtId="3" fontId="33" fillId="0" borderId="148" xfId="0" applyNumberFormat="1" applyFont="1" applyFill="1" applyBorder="1"/>
    <xf numFmtId="0" fontId="40" fillId="0" borderId="25" xfId="0" applyFont="1" applyFill="1" applyBorder="1"/>
    <xf numFmtId="0" fontId="40" fillId="0" borderId="140" xfId="0" applyFont="1" applyFill="1" applyBorder="1"/>
    <xf numFmtId="0" fontId="40" fillId="0" borderId="146" xfId="0" applyFont="1" applyFill="1" applyBorder="1"/>
    <xf numFmtId="0" fontId="40" fillId="2" borderId="57" xfId="0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164" fontId="33" fillId="0" borderId="141" xfId="0" applyNumberFormat="1" applyFont="1" applyFill="1" applyBorder="1" applyAlignment="1">
      <alignment horizontal="right"/>
    </xf>
    <xf numFmtId="164" fontId="33" fillId="0" borderId="144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144" xfId="0" applyNumberFormat="1" applyBorder="1"/>
    <xf numFmtId="9" fontId="0" fillId="0" borderId="144" xfId="0" applyNumberFormat="1" applyBorder="1"/>
    <xf numFmtId="9" fontId="0" fillId="0" borderId="145" xfId="0" applyNumberFormat="1" applyBorder="1"/>
    <xf numFmtId="0" fontId="60" fillId="0" borderId="143" xfId="0" applyFont="1" applyBorder="1" applyAlignment="1">
      <alignment horizontal="left" indent="1"/>
    </xf>
    <xf numFmtId="169" fontId="0" fillId="0" borderId="141" xfId="0" applyNumberFormat="1" applyBorder="1"/>
    <xf numFmtId="9" fontId="0" fillId="0" borderId="141" xfId="0" applyNumberFormat="1" applyBorder="1"/>
    <xf numFmtId="9" fontId="0" fillId="0" borderId="142" xfId="0" applyNumberFormat="1" applyBorder="1"/>
    <xf numFmtId="0" fontId="60" fillId="4" borderId="140" xfId="0" applyFont="1" applyFill="1" applyBorder="1" applyAlignment="1">
      <alignment horizontal="left"/>
    </xf>
    <xf numFmtId="169" fontId="60" fillId="4" borderId="141" xfId="0" applyNumberFormat="1" applyFont="1" applyFill="1" applyBorder="1"/>
    <xf numFmtId="9" fontId="60" fillId="4" borderId="141" xfId="0" applyNumberFormat="1" applyFont="1" applyFill="1" applyBorder="1"/>
    <xf numFmtId="9" fontId="60" fillId="4" borderId="142" xfId="0" applyNumberFormat="1" applyFont="1" applyFill="1" applyBorder="1"/>
    <xf numFmtId="0" fontId="60" fillId="0" borderId="140" xfId="0" applyFont="1" applyBorder="1" applyAlignment="1">
      <alignment horizontal="left" indent="1"/>
    </xf>
    <xf numFmtId="0" fontId="32" fillId="2" borderId="17" xfId="26" applyNumberFormat="1" applyFont="1" applyFill="1" applyBorder="1"/>
    <xf numFmtId="169" fontId="33" fillId="0" borderId="30" xfId="0" applyNumberFormat="1" applyFont="1" applyFill="1" applyBorder="1"/>
    <xf numFmtId="169" fontId="33" fillId="0" borderId="26" xfId="0" applyNumberFormat="1" applyFont="1" applyFill="1" applyBorder="1"/>
    <xf numFmtId="169" fontId="33" fillId="0" borderId="141" xfId="0" applyNumberFormat="1" applyFont="1" applyFill="1" applyBorder="1"/>
    <xf numFmtId="169" fontId="33" fillId="0" borderId="142" xfId="0" applyNumberFormat="1" applyFont="1" applyFill="1" applyBorder="1"/>
    <xf numFmtId="169" fontId="33" fillId="0" borderId="144" xfId="0" applyNumberFormat="1" applyFont="1" applyFill="1" applyBorder="1"/>
    <xf numFmtId="169" fontId="33" fillId="0" borderId="145" xfId="0" applyNumberFormat="1" applyFont="1" applyFill="1" applyBorder="1"/>
    <xf numFmtId="0" fontId="40" fillId="0" borderId="143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105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104"/>
      <tableStyleElement type="headerRow" dxfId="103"/>
      <tableStyleElement type="totalRow" dxfId="102"/>
      <tableStyleElement type="firstColumn" dxfId="101"/>
      <tableStyleElement type="lastColumn" dxfId="100"/>
      <tableStyleElement type="firstRowStripe" dxfId="99"/>
      <tableStyleElement type="firstColumnStripe" dxfId="98"/>
    </tableStyle>
    <tableStyle name="TableStyleMedium2 2" pivot="0" count="7">
      <tableStyleElement type="wholeTable" dxfId="97"/>
      <tableStyleElement type="headerRow" dxfId="96"/>
      <tableStyleElement type="totalRow" dxfId="95"/>
      <tableStyleElement type="firstColumn" dxfId="94"/>
      <tableStyleElement type="lastColumn" dxfId="93"/>
      <tableStyleElement type="firstRowStripe" dxfId="92"/>
      <tableStyleElement type="firstColumnStripe" dxfId="91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Graf'!$B$4:$D$4</c:f>
              <c:numCache>
                <c:formatCode>General</c:formatCode>
                <c:ptCount val="3"/>
                <c:pt idx="0">
                  <c:v>0.29258433232213804</c:v>
                </c:pt>
                <c:pt idx="1">
                  <c:v>0.28668733774672311</c:v>
                </c:pt>
                <c:pt idx="2">
                  <c:v>0.28200639807662536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1458288"/>
        <c:axId val="136145176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0.28328413344350833</c:v>
                </c:pt>
                <c:pt idx="1">
                  <c:v>0.28328413344350833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1447408"/>
        <c:axId val="1361452848"/>
      </c:scatterChart>
      <c:catAx>
        <c:axId val="1361458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361451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6145176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361458288"/>
        <c:crosses val="autoZero"/>
        <c:crossBetween val="between"/>
      </c:valAx>
      <c:valAx>
        <c:axId val="136144740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361452848"/>
        <c:crosses val="max"/>
        <c:crossBetween val="midCat"/>
      </c:valAx>
      <c:valAx>
        <c:axId val="136145284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36144740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17" totalsRowShown="0" headerRowDxfId="90" tableBorderDxfId="89">
  <autoFilter ref="A7:S1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88"/>
    <tableColumn id="2" name="popis" dataDxfId="87"/>
    <tableColumn id="3" name="01 uv_sk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71">
      <calculatedColumnFormula>IF(Tabulka[[#This Row],[15_vzpl]]=0,"",Tabulka[[#This Row],[14_vzsk]]/Tabulka[[#This Row],[15_vzpl]])</calculatedColumnFormula>
    </tableColumn>
    <tableColumn id="20" name="17_vzroz" dataDxfId="70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34" totalsRowShown="0">
  <autoFilter ref="C3:S34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1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29" bestFit="1" customWidth="1"/>
    <col min="2" max="2" width="102.21875" style="129" bestFit="1" customWidth="1"/>
    <col min="3" max="3" width="16.109375" style="47" hidden="1" customWidth="1"/>
    <col min="4" max="16384" width="8.88671875" style="129"/>
  </cols>
  <sheetData>
    <row r="1" spans="1:3" ht="18.600000000000001" customHeight="1" thickBot="1" x14ac:dyDescent="0.4">
      <c r="A1" s="329" t="s">
        <v>107</v>
      </c>
      <c r="B1" s="329"/>
    </row>
    <row r="2" spans="1:3" ht="14.4" customHeight="1" thickBot="1" x14ac:dyDescent="0.35">
      <c r="A2" s="232" t="s">
        <v>270</v>
      </c>
      <c r="B2" s="46"/>
    </row>
    <row r="3" spans="1:3" ht="14.4" customHeight="1" thickBot="1" x14ac:dyDescent="0.35">
      <c r="A3" s="325" t="s">
        <v>140</v>
      </c>
      <c r="B3" s="326"/>
    </row>
    <row r="4" spans="1:3" ht="14.4" customHeight="1" x14ac:dyDescent="0.3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" customHeight="1" x14ac:dyDescent="0.3">
      <c r="A5" s="145" t="str">
        <f t="shared" si="0"/>
        <v>HI</v>
      </c>
      <c r="B5" s="89" t="s">
        <v>136</v>
      </c>
      <c r="C5" s="47" t="s">
        <v>110</v>
      </c>
    </row>
    <row r="6" spans="1:3" ht="14.4" customHeight="1" x14ac:dyDescent="0.3">
      <c r="A6" s="146" t="str">
        <f t="shared" si="0"/>
        <v>HI Graf</v>
      </c>
      <c r="B6" s="90" t="s">
        <v>103</v>
      </c>
      <c r="C6" s="47" t="s">
        <v>111</v>
      </c>
    </row>
    <row r="7" spans="1:3" ht="14.4" customHeight="1" x14ac:dyDescent="0.3">
      <c r="A7" s="146" t="str">
        <f t="shared" si="0"/>
        <v>Man Tab</v>
      </c>
      <c r="B7" s="90" t="s">
        <v>272</v>
      </c>
      <c r="C7" s="47" t="s">
        <v>112</v>
      </c>
    </row>
    <row r="8" spans="1:3" ht="14.4" customHeight="1" thickBot="1" x14ac:dyDescent="0.35">
      <c r="A8" s="147" t="str">
        <f t="shared" si="0"/>
        <v>HV</v>
      </c>
      <c r="B8" s="91" t="s">
        <v>61</v>
      </c>
      <c r="C8" s="47" t="s">
        <v>66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27" t="s">
        <v>108</v>
      </c>
      <c r="B10" s="326"/>
    </row>
    <row r="11" spans="1:3" ht="14.4" customHeight="1" x14ac:dyDescent="0.3">
      <c r="A11" s="148" t="str">
        <f t="shared" ref="A11" si="1">HYPERLINK("#'"&amp;C11&amp;"'!A1",C11)</f>
        <v>Léky Žádanky</v>
      </c>
      <c r="B11" s="89" t="s">
        <v>137</v>
      </c>
      <c r="C11" s="47" t="s">
        <v>113</v>
      </c>
    </row>
    <row r="12" spans="1:3" ht="14.4" customHeight="1" x14ac:dyDescent="0.3">
      <c r="A12" s="146" t="str">
        <f t="shared" ref="A12:A23" si="2">HYPERLINK("#'"&amp;C12&amp;"'!A1",C12)</f>
        <v>LŽ Detail</v>
      </c>
      <c r="B12" s="90" t="s">
        <v>163</v>
      </c>
      <c r="C12" s="47" t="s">
        <v>114</v>
      </c>
    </row>
    <row r="13" spans="1:3" ht="28.8" customHeight="1" x14ac:dyDescent="0.3">
      <c r="A13" s="146" t="str">
        <f t="shared" si="2"/>
        <v>LŽ PL</v>
      </c>
      <c r="B13" s="536" t="s">
        <v>164</v>
      </c>
      <c r="C13" s="47" t="s">
        <v>144</v>
      </c>
    </row>
    <row r="14" spans="1:3" ht="14.4" customHeight="1" x14ac:dyDescent="0.3">
      <c r="A14" s="146" t="str">
        <f t="shared" si="2"/>
        <v>LŽ PL Detail</v>
      </c>
      <c r="B14" s="90" t="s">
        <v>544</v>
      </c>
      <c r="C14" s="47" t="s">
        <v>146</v>
      </c>
    </row>
    <row r="15" spans="1:3" ht="14.4" customHeight="1" x14ac:dyDescent="0.3">
      <c r="A15" s="146" t="str">
        <f t="shared" si="2"/>
        <v>LŽ Statim</v>
      </c>
      <c r="B15" s="254" t="s">
        <v>196</v>
      </c>
      <c r="C15" s="47" t="s">
        <v>206</v>
      </c>
    </row>
    <row r="16" spans="1:3" ht="14.4" customHeight="1" x14ac:dyDescent="0.3">
      <c r="A16" s="146" t="str">
        <f t="shared" si="2"/>
        <v>Léky Recepty</v>
      </c>
      <c r="B16" s="90" t="s">
        <v>138</v>
      </c>
      <c r="C16" s="47" t="s">
        <v>115</v>
      </c>
    </row>
    <row r="17" spans="1:3" ht="14.4" customHeight="1" x14ac:dyDescent="0.3">
      <c r="A17" s="146" t="str">
        <f t="shared" si="2"/>
        <v>LRp Lékaři</v>
      </c>
      <c r="B17" s="90" t="s">
        <v>149</v>
      </c>
      <c r="C17" s="47" t="s">
        <v>150</v>
      </c>
    </row>
    <row r="18" spans="1:3" ht="14.4" customHeight="1" x14ac:dyDescent="0.3">
      <c r="A18" s="146" t="str">
        <f t="shared" si="2"/>
        <v>LRp Detail</v>
      </c>
      <c r="B18" s="90" t="s">
        <v>917</v>
      </c>
      <c r="C18" s="47" t="s">
        <v>116</v>
      </c>
    </row>
    <row r="19" spans="1:3" ht="28.8" customHeight="1" x14ac:dyDescent="0.3">
      <c r="A19" s="146" t="str">
        <f t="shared" si="2"/>
        <v>LRp PL</v>
      </c>
      <c r="B19" s="536" t="s">
        <v>918</v>
      </c>
      <c r="C19" s="47" t="s">
        <v>145</v>
      </c>
    </row>
    <row r="20" spans="1:3" ht="14.4" customHeight="1" x14ac:dyDescent="0.3">
      <c r="A20" s="146" t="str">
        <f>HYPERLINK("#'"&amp;C20&amp;"'!A1",C20)</f>
        <v>LRp PL Detail</v>
      </c>
      <c r="B20" s="90" t="s">
        <v>945</v>
      </c>
      <c r="C20" s="47" t="s">
        <v>147</v>
      </c>
    </row>
    <row r="21" spans="1:3" ht="14.4" customHeight="1" x14ac:dyDescent="0.3">
      <c r="A21" s="148" t="str">
        <f t="shared" ref="A21" si="3">HYPERLINK("#'"&amp;C21&amp;"'!A1",C21)</f>
        <v>Materiál Žádanky</v>
      </c>
      <c r="B21" s="90" t="s">
        <v>139</v>
      </c>
      <c r="C21" s="47" t="s">
        <v>117</v>
      </c>
    </row>
    <row r="22" spans="1:3" ht="14.4" customHeight="1" x14ac:dyDescent="0.3">
      <c r="A22" s="146" t="str">
        <f t="shared" si="2"/>
        <v>MŽ Detail</v>
      </c>
      <c r="B22" s="90" t="s">
        <v>1230</v>
      </c>
      <c r="C22" s="47" t="s">
        <v>118</v>
      </c>
    </row>
    <row r="23" spans="1:3" ht="14.4" customHeight="1" thickBot="1" x14ac:dyDescent="0.35">
      <c r="A23" s="148" t="str">
        <f t="shared" si="2"/>
        <v>Osobní náklady</v>
      </c>
      <c r="B23" s="90" t="s">
        <v>105</v>
      </c>
      <c r="C23" s="47" t="s">
        <v>119</v>
      </c>
    </row>
    <row r="24" spans="1:3" ht="14.4" customHeight="1" thickBot="1" x14ac:dyDescent="0.35">
      <c r="A24" s="93"/>
      <c r="B24" s="93"/>
    </row>
    <row r="25" spans="1:3" ht="14.4" customHeight="1" thickBot="1" x14ac:dyDescent="0.35">
      <c r="A25" s="328" t="s">
        <v>109</v>
      </c>
      <c r="B25" s="326"/>
    </row>
    <row r="26" spans="1:3" ht="14.4" customHeight="1" x14ac:dyDescent="0.3">
      <c r="A26" s="149" t="str">
        <f t="shared" ref="A26:A31" si="4">HYPERLINK("#'"&amp;C26&amp;"'!A1",C26)</f>
        <v>ZV Vykáz.-A</v>
      </c>
      <c r="B26" s="89" t="s">
        <v>1246</v>
      </c>
      <c r="C26" s="47" t="s">
        <v>122</v>
      </c>
    </row>
    <row r="27" spans="1:3" ht="14.4" customHeight="1" x14ac:dyDescent="0.3">
      <c r="A27" s="146" t="str">
        <f t="shared" ref="A27" si="5">HYPERLINK("#'"&amp;C27&amp;"'!A1",C27)</f>
        <v>ZV Vykáz.-A Lékaři</v>
      </c>
      <c r="B27" s="90" t="s">
        <v>1257</v>
      </c>
      <c r="C27" s="47" t="s">
        <v>209</v>
      </c>
    </row>
    <row r="28" spans="1:3" ht="14.4" customHeight="1" x14ac:dyDescent="0.3">
      <c r="A28" s="146" t="str">
        <f t="shared" si="4"/>
        <v>ZV Vykáz.-A Detail</v>
      </c>
      <c r="B28" s="90" t="s">
        <v>1420</v>
      </c>
      <c r="C28" s="47" t="s">
        <v>123</v>
      </c>
    </row>
    <row r="29" spans="1:3" ht="14.4" customHeight="1" x14ac:dyDescent="0.3">
      <c r="A29" s="267" t="str">
        <f>HYPERLINK("#'"&amp;C29&amp;"'!A1",C29)</f>
        <v>ZV Vykáz.-A Det.Lék.</v>
      </c>
      <c r="B29" s="90" t="s">
        <v>1421</v>
      </c>
      <c r="C29" s="47" t="s">
        <v>213</v>
      </c>
    </row>
    <row r="30" spans="1:3" ht="14.4" customHeight="1" x14ac:dyDescent="0.3">
      <c r="A30" s="146" t="str">
        <f t="shared" si="4"/>
        <v>ZV Vykáz.-H</v>
      </c>
      <c r="B30" s="90" t="s">
        <v>126</v>
      </c>
      <c r="C30" s="47" t="s">
        <v>124</v>
      </c>
    </row>
    <row r="31" spans="1:3" ht="14.4" customHeight="1" x14ac:dyDescent="0.3">
      <c r="A31" s="146" t="str">
        <f t="shared" si="4"/>
        <v>ZV Vykáz.-H Detail</v>
      </c>
      <c r="B31" s="90" t="s">
        <v>1473</v>
      </c>
      <c r="C31" s="47" t="s">
        <v>125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29" bestFit="1" customWidth="1"/>
    <col min="2" max="2" width="8.88671875" style="129" bestFit="1" customWidth="1"/>
    <col min="3" max="3" width="7" style="129" bestFit="1" customWidth="1"/>
    <col min="4" max="4" width="53.44140625" style="129" bestFit="1" customWidth="1"/>
    <col min="5" max="5" width="28.44140625" style="129" bestFit="1" customWidth="1"/>
    <col min="6" max="6" width="6.6640625" style="207" customWidth="1"/>
    <col min="7" max="7" width="10" style="207" customWidth="1"/>
    <col min="8" max="8" width="6.77734375" style="210" bestFit="1" customWidth="1"/>
    <col min="9" max="9" width="6.6640625" style="207" customWidth="1"/>
    <col min="10" max="10" width="10.88671875" style="207" customWidth="1"/>
    <col min="11" max="11" width="6.77734375" style="210" bestFit="1" customWidth="1"/>
    <col min="12" max="12" width="6.6640625" style="207" customWidth="1"/>
    <col min="13" max="13" width="10.88671875" style="207" customWidth="1"/>
    <col min="14" max="16384" width="8.88671875" style="129"/>
  </cols>
  <sheetData>
    <row r="1" spans="1:13" ht="18.600000000000001" customHeight="1" thickBot="1" x14ac:dyDescent="0.4">
      <c r="A1" s="368" t="s">
        <v>544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" customHeight="1" thickBot="1" x14ac:dyDescent="0.35">
      <c r="A2" s="232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2</v>
      </c>
      <c r="J3" s="43">
        <f>SUBTOTAL(9,J6:J1048576)</f>
        <v>116.65999999999997</v>
      </c>
      <c r="K3" s="44">
        <f>IF(M3=0,0,J3/M3)</f>
        <v>1</v>
      </c>
      <c r="L3" s="43">
        <f>SUBTOTAL(9,L6:L1048576)</f>
        <v>2</v>
      </c>
      <c r="M3" s="45">
        <f>SUBTOTAL(9,M6:M1048576)</f>
        <v>116.65999999999997</v>
      </c>
    </row>
    <row r="4" spans="1:13" ht="14.4" customHeight="1" thickBot="1" x14ac:dyDescent="0.3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" customHeight="1" thickBot="1" x14ac:dyDescent="0.35">
      <c r="A5" s="521" t="s">
        <v>130</v>
      </c>
      <c r="B5" s="537" t="s">
        <v>131</v>
      </c>
      <c r="C5" s="537" t="s">
        <v>70</v>
      </c>
      <c r="D5" s="537" t="s">
        <v>132</v>
      </c>
      <c r="E5" s="537" t="s">
        <v>133</v>
      </c>
      <c r="F5" s="538" t="s">
        <v>28</v>
      </c>
      <c r="G5" s="538" t="s">
        <v>14</v>
      </c>
      <c r="H5" s="523" t="s">
        <v>134</v>
      </c>
      <c r="I5" s="522" t="s">
        <v>28</v>
      </c>
      <c r="J5" s="538" t="s">
        <v>14</v>
      </c>
      <c r="K5" s="523" t="s">
        <v>134</v>
      </c>
      <c r="L5" s="522" t="s">
        <v>28</v>
      </c>
      <c r="M5" s="539" t="s">
        <v>14</v>
      </c>
    </row>
    <row r="6" spans="1:13" ht="14.4" customHeight="1" thickBot="1" x14ac:dyDescent="0.35">
      <c r="A6" s="528" t="s">
        <v>470</v>
      </c>
      <c r="B6" s="541" t="s">
        <v>541</v>
      </c>
      <c r="C6" s="541" t="s">
        <v>542</v>
      </c>
      <c r="D6" s="541" t="s">
        <v>517</v>
      </c>
      <c r="E6" s="541" t="s">
        <v>543</v>
      </c>
      <c r="F6" s="529"/>
      <c r="G6" s="529"/>
      <c r="H6" s="248">
        <v>0</v>
      </c>
      <c r="I6" s="529">
        <v>2</v>
      </c>
      <c r="J6" s="529">
        <v>116.65999999999997</v>
      </c>
      <c r="K6" s="248">
        <v>1</v>
      </c>
      <c r="L6" s="529">
        <v>2</v>
      </c>
      <c r="M6" s="530">
        <v>116.65999999999997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37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9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58" customWidth="1"/>
    <col min="2" max="2" width="5.44140625" style="207" bestFit="1" customWidth="1"/>
    <col min="3" max="3" width="6.109375" style="207" bestFit="1" customWidth="1"/>
    <col min="4" max="4" width="7.44140625" style="207" bestFit="1" customWidth="1"/>
    <col min="5" max="5" width="6.21875" style="207" bestFit="1" customWidth="1"/>
    <col min="6" max="6" width="6.33203125" style="210" bestFit="1" customWidth="1"/>
    <col min="7" max="7" width="6.109375" style="210" bestFit="1" customWidth="1"/>
    <col min="8" max="8" width="7.44140625" style="210" bestFit="1" customWidth="1"/>
    <col min="9" max="9" width="6.21875" style="210" bestFit="1" customWidth="1"/>
    <col min="10" max="10" width="5.44140625" style="207" bestFit="1" customWidth="1"/>
    <col min="11" max="11" width="6.109375" style="207" bestFit="1" customWidth="1"/>
    <col min="12" max="12" width="7.44140625" style="207" bestFit="1" customWidth="1"/>
    <col min="13" max="13" width="6.21875" style="207" bestFit="1" customWidth="1"/>
    <col min="14" max="14" width="5.33203125" style="210" bestFit="1" customWidth="1"/>
    <col min="15" max="15" width="6.109375" style="210" bestFit="1" customWidth="1"/>
    <col min="16" max="16" width="7.44140625" style="210" bestFit="1" customWidth="1"/>
    <col min="17" max="17" width="6.21875" style="210" bestFit="1" customWidth="1"/>
    <col min="18" max="16384" width="8.88671875" style="129"/>
  </cols>
  <sheetData>
    <row r="1" spans="1:17" ht="18.600000000000001" customHeight="1" thickBot="1" x14ac:dyDescent="0.4">
      <c r="A1" s="368" t="s">
        <v>196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" customHeight="1" thickBot="1" x14ac:dyDescent="0.35">
      <c r="A2" s="232" t="s">
        <v>270</v>
      </c>
      <c r="B2" s="214"/>
      <c r="C2" s="214"/>
      <c r="D2" s="214"/>
      <c r="E2" s="214"/>
    </row>
    <row r="3" spans="1:17" ht="14.4" customHeight="1" thickBot="1" x14ac:dyDescent="0.35">
      <c r="A3" s="247" t="s">
        <v>3</v>
      </c>
      <c r="B3" s="251">
        <f>SUM(B6:B1048576)</f>
        <v>102</v>
      </c>
      <c r="C3" s="252">
        <f>SUM(C6:C1048576)</f>
        <v>8</v>
      </c>
      <c r="D3" s="252">
        <f>SUM(D6:D1048576)</f>
        <v>0</v>
      </c>
      <c r="E3" s="253">
        <f>SUM(E6:E1048576)</f>
        <v>0</v>
      </c>
      <c r="F3" s="250">
        <f>IF(SUM($B3:$E3)=0,"",B3/SUM($B3:$E3))</f>
        <v>0.92727272727272725</v>
      </c>
      <c r="G3" s="248">
        <f t="shared" ref="G3:I3" si="0">IF(SUM($B3:$E3)=0,"",C3/SUM($B3:$E3))</f>
        <v>7.2727272727272724E-2</v>
      </c>
      <c r="H3" s="248">
        <f t="shared" si="0"/>
        <v>0</v>
      </c>
      <c r="I3" s="249">
        <f t="shared" si="0"/>
        <v>0</v>
      </c>
      <c r="J3" s="252">
        <f>SUM(J6:J1048576)</f>
        <v>32</v>
      </c>
      <c r="K3" s="252">
        <f>SUM(K6:K1048576)</f>
        <v>6</v>
      </c>
      <c r="L3" s="252">
        <f>SUM(L6:L1048576)</f>
        <v>0</v>
      </c>
      <c r="M3" s="253">
        <f>SUM(M6:M1048576)</f>
        <v>0</v>
      </c>
      <c r="N3" s="250">
        <f>IF(SUM($J3:$M3)=0,"",J3/SUM($J3:$M3))</f>
        <v>0.84210526315789469</v>
      </c>
      <c r="O3" s="248">
        <f t="shared" ref="O3:Q3" si="1">IF(SUM($J3:$M3)=0,"",K3/SUM($J3:$M3))</f>
        <v>0.15789473684210525</v>
      </c>
      <c r="P3" s="248">
        <f t="shared" si="1"/>
        <v>0</v>
      </c>
      <c r="Q3" s="249">
        <f t="shared" si="1"/>
        <v>0</v>
      </c>
    </row>
    <row r="4" spans="1:17" ht="14.4" customHeight="1" thickBot="1" x14ac:dyDescent="0.35">
      <c r="A4" s="246"/>
      <c r="B4" s="381" t="s">
        <v>198</v>
      </c>
      <c r="C4" s="382"/>
      <c r="D4" s="382"/>
      <c r="E4" s="383"/>
      <c r="F4" s="378" t="s">
        <v>203</v>
      </c>
      <c r="G4" s="379"/>
      <c r="H4" s="379"/>
      <c r="I4" s="380"/>
      <c r="J4" s="381" t="s">
        <v>204</v>
      </c>
      <c r="K4" s="382"/>
      <c r="L4" s="382"/>
      <c r="M4" s="383"/>
      <c r="N4" s="378" t="s">
        <v>205</v>
      </c>
      <c r="O4" s="379"/>
      <c r="P4" s="379"/>
      <c r="Q4" s="380"/>
    </row>
    <row r="5" spans="1:17" ht="14.4" customHeight="1" thickBot="1" x14ac:dyDescent="0.35">
      <c r="A5" s="542" t="s">
        <v>197</v>
      </c>
      <c r="B5" s="543" t="s">
        <v>199</v>
      </c>
      <c r="C5" s="543" t="s">
        <v>200</v>
      </c>
      <c r="D5" s="543" t="s">
        <v>201</v>
      </c>
      <c r="E5" s="544" t="s">
        <v>202</v>
      </c>
      <c r="F5" s="545" t="s">
        <v>199</v>
      </c>
      <c r="G5" s="546" t="s">
        <v>200</v>
      </c>
      <c r="H5" s="546" t="s">
        <v>201</v>
      </c>
      <c r="I5" s="547" t="s">
        <v>202</v>
      </c>
      <c r="J5" s="543" t="s">
        <v>199</v>
      </c>
      <c r="K5" s="543" t="s">
        <v>200</v>
      </c>
      <c r="L5" s="543" t="s">
        <v>201</v>
      </c>
      <c r="M5" s="544" t="s">
        <v>202</v>
      </c>
      <c r="N5" s="545" t="s">
        <v>199</v>
      </c>
      <c r="O5" s="546" t="s">
        <v>200</v>
      </c>
      <c r="P5" s="546" t="s">
        <v>201</v>
      </c>
      <c r="Q5" s="547" t="s">
        <v>202</v>
      </c>
    </row>
    <row r="6" spans="1:17" ht="14.4" customHeight="1" x14ac:dyDescent="0.3">
      <c r="A6" s="552" t="s">
        <v>545</v>
      </c>
      <c r="B6" s="558"/>
      <c r="C6" s="505"/>
      <c r="D6" s="505"/>
      <c r="E6" s="506"/>
      <c r="F6" s="555"/>
      <c r="G6" s="526"/>
      <c r="H6" s="526"/>
      <c r="I6" s="561"/>
      <c r="J6" s="558"/>
      <c r="K6" s="505"/>
      <c r="L6" s="505"/>
      <c r="M6" s="506"/>
      <c r="N6" s="555"/>
      <c r="O6" s="526"/>
      <c r="P6" s="526"/>
      <c r="Q6" s="548"/>
    </row>
    <row r="7" spans="1:17" ht="14.4" customHeight="1" x14ac:dyDescent="0.3">
      <c r="A7" s="553" t="s">
        <v>546</v>
      </c>
      <c r="B7" s="559">
        <v>45</v>
      </c>
      <c r="C7" s="512">
        <v>6</v>
      </c>
      <c r="D7" s="512"/>
      <c r="E7" s="513"/>
      <c r="F7" s="556">
        <v>0.88235294117647056</v>
      </c>
      <c r="G7" s="549">
        <v>0.11764705882352941</v>
      </c>
      <c r="H7" s="549">
        <v>0</v>
      </c>
      <c r="I7" s="562">
        <v>0</v>
      </c>
      <c r="J7" s="559">
        <v>13</v>
      </c>
      <c r="K7" s="512">
        <v>5</v>
      </c>
      <c r="L7" s="512"/>
      <c r="M7" s="513"/>
      <c r="N7" s="556">
        <v>0.72222222222222221</v>
      </c>
      <c r="O7" s="549">
        <v>0.27777777777777779</v>
      </c>
      <c r="P7" s="549">
        <v>0</v>
      </c>
      <c r="Q7" s="550">
        <v>0</v>
      </c>
    </row>
    <row r="8" spans="1:17" ht="14.4" customHeight="1" x14ac:dyDescent="0.3">
      <c r="A8" s="553" t="s">
        <v>547</v>
      </c>
      <c r="B8" s="559">
        <v>52</v>
      </c>
      <c r="C8" s="512">
        <v>2</v>
      </c>
      <c r="D8" s="512"/>
      <c r="E8" s="513"/>
      <c r="F8" s="556">
        <v>0.96296296296296291</v>
      </c>
      <c r="G8" s="549">
        <v>3.7037037037037035E-2</v>
      </c>
      <c r="H8" s="549">
        <v>0</v>
      </c>
      <c r="I8" s="562">
        <v>0</v>
      </c>
      <c r="J8" s="559">
        <v>16</v>
      </c>
      <c r="K8" s="512">
        <v>1</v>
      </c>
      <c r="L8" s="512"/>
      <c r="M8" s="513"/>
      <c r="N8" s="556">
        <v>0.94117647058823528</v>
      </c>
      <c r="O8" s="549">
        <v>5.8823529411764705E-2</v>
      </c>
      <c r="P8" s="549">
        <v>0</v>
      </c>
      <c r="Q8" s="550">
        <v>0</v>
      </c>
    </row>
    <row r="9" spans="1:17" ht="14.4" customHeight="1" thickBot="1" x14ac:dyDescent="0.35">
      <c r="A9" s="554" t="s">
        <v>548</v>
      </c>
      <c r="B9" s="560">
        <v>5</v>
      </c>
      <c r="C9" s="519"/>
      <c r="D9" s="519"/>
      <c r="E9" s="520"/>
      <c r="F9" s="557">
        <v>1</v>
      </c>
      <c r="G9" s="527">
        <v>0</v>
      </c>
      <c r="H9" s="527">
        <v>0</v>
      </c>
      <c r="I9" s="563">
        <v>0</v>
      </c>
      <c r="J9" s="560">
        <v>3</v>
      </c>
      <c r="K9" s="519"/>
      <c r="L9" s="519"/>
      <c r="M9" s="520"/>
      <c r="N9" s="557">
        <v>1</v>
      </c>
      <c r="O9" s="527">
        <v>0</v>
      </c>
      <c r="P9" s="527">
        <v>0</v>
      </c>
      <c r="Q9" s="551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20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29" customWidth="1"/>
    <col min="2" max="2" width="34.21875" style="129" customWidth="1"/>
    <col min="3" max="3" width="11.109375" style="129" bestFit="1" customWidth="1"/>
    <col min="4" max="4" width="7.33203125" style="129" bestFit="1" customWidth="1"/>
    <col min="5" max="5" width="11.109375" style="129" bestFit="1" customWidth="1"/>
    <col min="6" max="6" width="5.33203125" style="129" customWidth="1"/>
    <col min="7" max="7" width="7.33203125" style="129" bestFit="1" customWidth="1"/>
    <col min="8" max="8" width="5.33203125" style="129" customWidth="1"/>
    <col min="9" max="9" width="11.109375" style="129" customWidth="1"/>
    <col min="10" max="10" width="5.33203125" style="129" customWidth="1"/>
    <col min="11" max="11" width="7.33203125" style="129" customWidth="1"/>
    <col min="12" max="12" width="5.33203125" style="129" customWidth="1"/>
    <col min="13" max="13" width="0" style="129" hidden="1" customWidth="1"/>
    <col min="14" max="16384" width="8.88671875" style="129"/>
  </cols>
  <sheetData>
    <row r="1" spans="1:14" ht="18.600000000000001" customHeight="1" thickBot="1" x14ac:dyDescent="0.4">
      <c r="A1" s="368" t="s">
        <v>138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" customHeight="1" thickBot="1" x14ac:dyDescent="0.35">
      <c r="A2" s="232" t="s">
        <v>270</v>
      </c>
      <c r="B2" s="206"/>
      <c r="C2" s="206"/>
      <c r="D2" s="206"/>
      <c r="E2" s="206"/>
      <c r="F2" s="206"/>
      <c r="G2" s="206"/>
      <c r="H2" s="206"/>
    </row>
    <row r="3" spans="1:14" ht="14.4" customHeight="1" thickBot="1" x14ac:dyDescent="0.3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148</v>
      </c>
      <c r="J3" s="384"/>
      <c r="K3" s="384"/>
      <c r="L3" s="386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87">
        <v>29</v>
      </c>
      <c r="B5" s="488" t="s">
        <v>549</v>
      </c>
      <c r="C5" s="491">
        <v>133832.27000000002</v>
      </c>
      <c r="D5" s="491">
        <v>359</v>
      </c>
      <c r="E5" s="491">
        <v>78240.020000000019</v>
      </c>
      <c r="F5" s="564">
        <v>0.58461251535223913</v>
      </c>
      <c r="G5" s="491">
        <v>252</v>
      </c>
      <c r="H5" s="564">
        <v>0.70194986072423393</v>
      </c>
      <c r="I5" s="491">
        <v>55592.25</v>
      </c>
      <c r="J5" s="564">
        <v>0.41538748464776093</v>
      </c>
      <c r="K5" s="491">
        <v>107</v>
      </c>
      <c r="L5" s="564">
        <v>0.29805013927576601</v>
      </c>
      <c r="M5" s="491" t="s">
        <v>68</v>
      </c>
      <c r="N5" s="150"/>
    </row>
    <row r="6" spans="1:14" ht="14.4" customHeight="1" x14ac:dyDescent="0.3">
      <c r="A6" s="487">
        <v>29</v>
      </c>
      <c r="B6" s="488" t="s">
        <v>550</v>
      </c>
      <c r="C6" s="491">
        <v>51583.24</v>
      </c>
      <c r="D6" s="491">
        <v>224</v>
      </c>
      <c r="E6" s="491">
        <v>34507.129999999997</v>
      </c>
      <c r="F6" s="564">
        <v>0.66896011185028315</v>
      </c>
      <c r="G6" s="491">
        <v>150</v>
      </c>
      <c r="H6" s="564">
        <v>0.6696428571428571</v>
      </c>
      <c r="I6" s="491">
        <v>17076.11</v>
      </c>
      <c r="J6" s="564">
        <v>0.33103988814971685</v>
      </c>
      <c r="K6" s="491">
        <v>74</v>
      </c>
      <c r="L6" s="564">
        <v>0.33035714285714285</v>
      </c>
      <c r="M6" s="491" t="s">
        <v>1</v>
      </c>
      <c r="N6" s="150"/>
    </row>
    <row r="7" spans="1:14" ht="14.4" customHeight="1" x14ac:dyDescent="0.3">
      <c r="A7" s="487">
        <v>29</v>
      </c>
      <c r="B7" s="488" t="s">
        <v>551</v>
      </c>
      <c r="C7" s="491">
        <v>0</v>
      </c>
      <c r="D7" s="491">
        <v>5</v>
      </c>
      <c r="E7" s="491">
        <v>0</v>
      </c>
      <c r="F7" s="564" t="s">
        <v>459</v>
      </c>
      <c r="G7" s="491">
        <v>4</v>
      </c>
      <c r="H7" s="564">
        <v>0.8</v>
      </c>
      <c r="I7" s="491">
        <v>0</v>
      </c>
      <c r="J7" s="564" t="s">
        <v>459</v>
      </c>
      <c r="K7" s="491">
        <v>1</v>
      </c>
      <c r="L7" s="564">
        <v>0.2</v>
      </c>
      <c r="M7" s="491" t="s">
        <v>1</v>
      </c>
      <c r="N7" s="150"/>
    </row>
    <row r="8" spans="1:14" ht="14.4" customHeight="1" x14ac:dyDescent="0.3">
      <c r="A8" s="487">
        <v>29</v>
      </c>
      <c r="B8" s="488" t="s">
        <v>552</v>
      </c>
      <c r="C8" s="491">
        <v>82249.030000000013</v>
      </c>
      <c r="D8" s="491">
        <v>130</v>
      </c>
      <c r="E8" s="491">
        <v>43732.890000000014</v>
      </c>
      <c r="F8" s="564">
        <v>0.5317131399604349</v>
      </c>
      <c r="G8" s="491">
        <v>98</v>
      </c>
      <c r="H8" s="564">
        <v>0.75384615384615383</v>
      </c>
      <c r="I8" s="491">
        <v>38516.14</v>
      </c>
      <c r="J8" s="564">
        <v>0.4682868600395651</v>
      </c>
      <c r="K8" s="491">
        <v>32</v>
      </c>
      <c r="L8" s="564">
        <v>0.24615384615384617</v>
      </c>
      <c r="M8" s="491" t="s">
        <v>1</v>
      </c>
      <c r="N8" s="150"/>
    </row>
    <row r="9" spans="1:14" ht="14.4" customHeight="1" x14ac:dyDescent="0.3">
      <c r="A9" s="487" t="s">
        <v>457</v>
      </c>
      <c r="B9" s="488" t="s">
        <v>3</v>
      </c>
      <c r="C9" s="491">
        <v>133832.27000000002</v>
      </c>
      <c r="D9" s="491">
        <v>359</v>
      </c>
      <c r="E9" s="491">
        <v>78240.020000000019</v>
      </c>
      <c r="F9" s="564">
        <v>0.58461251535223913</v>
      </c>
      <c r="G9" s="491">
        <v>252</v>
      </c>
      <c r="H9" s="564">
        <v>0.70194986072423393</v>
      </c>
      <c r="I9" s="491">
        <v>55592.25</v>
      </c>
      <c r="J9" s="564">
        <v>0.41538748464776093</v>
      </c>
      <c r="K9" s="491">
        <v>107</v>
      </c>
      <c r="L9" s="564">
        <v>0.29805013927576601</v>
      </c>
      <c r="M9" s="491" t="s">
        <v>464</v>
      </c>
      <c r="N9" s="150"/>
    </row>
    <row r="11" spans="1:14" ht="14.4" customHeight="1" x14ac:dyDescent="0.3">
      <c r="A11" s="487">
        <v>29</v>
      </c>
      <c r="B11" s="488" t="s">
        <v>549</v>
      </c>
      <c r="C11" s="491" t="s">
        <v>459</v>
      </c>
      <c r="D11" s="491" t="s">
        <v>459</v>
      </c>
      <c r="E11" s="491" t="s">
        <v>459</v>
      </c>
      <c r="F11" s="564" t="s">
        <v>459</v>
      </c>
      <c r="G11" s="491" t="s">
        <v>459</v>
      </c>
      <c r="H11" s="564" t="s">
        <v>459</v>
      </c>
      <c r="I11" s="491" t="s">
        <v>459</v>
      </c>
      <c r="J11" s="564" t="s">
        <v>459</v>
      </c>
      <c r="K11" s="491" t="s">
        <v>459</v>
      </c>
      <c r="L11" s="564" t="s">
        <v>459</v>
      </c>
      <c r="M11" s="491" t="s">
        <v>68</v>
      </c>
      <c r="N11" s="150"/>
    </row>
    <row r="12" spans="1:14" ht="14.4" customHeight="1" x14ac:dyDescent="0.3">
      <c r="A12" s="487" t="s">
        <v>553</v>
      </c>
      <c r="B12" s="488" t="s">
        <v>550</v>
      </c>
      <c r="C12" s="491">
        <v>51583.24</v>
      </c>
      <c r="D12" s="491">
        <v>224</v>
      </c>
      <c r="E12" s="491">
        <v>34507.129999999997</v>
      </c>
      <c r="F12" s="564">
        <v>0.66896011185028315</v>
      </c>
      <c r="G12" s="491">
        <v>150</v>
      </c>
      <c r="H12" s="564">
        <v>0.6696428571428571</v>
      </c>
      <c r="I12" s="491">
        <v>17076.11</v>
      </c>
      <c r="J12" s="564">
        <v>0.33103988814971685</v>
      </c>
      <c r="K12" s="491">
        <v>74</v>
      </c>
      <c r="L12" s="564">
        <v>0.33035714285714285</v>
      </c>
      <c r="M12" s="491" t="s">
        <v>1</v>
      </c>
      <c r="N12" s="150"/>
    </row>
    <row r="13" spans="1:14" ht="14.4" customHeight="1" x14ac:dyDescent="0.3">
      <c r="A13" s="487" t="s">
        <v>553</v>
      </c>
      <c r="B13" s="488" t="s">
        <v>551</v>
      </c>
      <c r="C13" s="491">
        <v>0</v>
      </c>
      <c r="D13" s="491">
        <v>5</v>
      </c>
      <c r="E13" s="491">
        <v>0</v>
      </c>
      <c r="F13" s="564" t="s">
        <v>459</v>
      </c>
      <c r="G13" s="491">
        <v>4</v>
      </c>
      <c r="H13" s="564">
        <v>0.8</v>
      </c>
      <c r="I13" s="491">
        <v>0</v>
      </c>
      <c r="J13" s="564" t="s">
        <v>459</v>
      </c>
      <c r="K13" s="491">
        <v>1</v>
      </c>
      <c r="L13" s="564">
        <v>0.2</v>
      </c>
      <c r="M13" s="491" t="s">
        <v>1</v>
      </c>
      <c r="N13" s="150"/>
    </row>
    <row r="14" spans="1:14" ht="14.4" customHeight="1" x14ac:dyDescent="0.3">
      <c r="A14" s="487" t="s">
        <v>553</v>
      </c>
      <c r="B14" s="488" t="s">
        <v>552</v>
      </c>
      <c r="C14" s="491">
        <v>82249.030000000013</v>
      </c>
      <c r="D14" s="491">
        <v>130</v>
      </c>
      <c r="E14" s="491">
        <v>43732.890000000014</v>
      </c>
      <c r="F14" s="564">
        <v>0.5317131399604349</v>
      </c>
      <c r="G14" s="491">
        <v>98</v>
      </c>
      <c r="H14" s="564">
        <v>0.75384615384615383</v>
      </c>
      <c r="I14" s="491">
        <v>38516.14</v>
      </c>
      <c r="J14" s="564">
        <v>0.4682868600395651</v>
      </c>
      <c r="K14" s="491">
        <v>32</v>
      </c>
      <c r="L14" s="564">
        <v>0.24615384615384617</v>
      </c>
      <c r="M14" s="491" t="s">
        <v>1</v>
      </c>
      <c r="N14" s="150"/>
    </row>
    <row r="15" spans="1:14" ht="14.4" customHeight="1" x14ac:dyDescent="0.3">
      <c r="A15" s="487" t="s">
        <v>553</v>
      </c>
      <c r="B15" s="488" t="s">
        <v>554</v>
      </c>
      <c r="C15" s="491">
        <v>133832.27000000002</v>
      </c>
      <c r="D15" s="491">
        <v>359</v>
      </c>
      <c r="E15" s="491">
        <v>78240.020000000019</v>
      </c>
      <c r="F15" s="564">
        <v>0.58461251535223913</v>
      </c>
      <c r="G15" s="491">
        <v>252</v>
      </c>
      <c r="H15" s="564">
        <v>0.70194986072423393</v>
      </c>
      <c r="I15" s="491">
        <v>55592.25</v>
      </c>
      <c r="J15" s="564">
        <v>0.41538748464776093</v>
      </c>
      <c r="K15" s="491">
        <v>107</v>
      </c>
      <c r="L15" s="564">
        <v>0.29805013927576601</v>
      </c>
      <c r="M15" s="491" t="s">
        <v>468</v>
      </c>
      <c r="N15" s="150"/>
    </row>
    <row r="16" spans="1:14" ht="14.4" customHeight="1" x14ac:dyDescent="0.3">
      <c r="A16" s="487" t="s">
        <v>459</v>
      </c>
      <c r="B16" s="488" t="s">
        <v>459</v>
      </c>
      <c r="C16" s="491" t="s">
        <v>459</v>
      </c>
      <c r="D16" s="491" t="s">
        <v>459</v>
      </c>
      <c r="E16" s="491" t="s">
        <v>459</v>
      </c>
      <c r="F16" s="564" t="s">
        <v>459</v>
      </c>
      <c r="G16" s="491" t="s">
        <v>459</v>
      </c>
      <c r="H16" s="564" t="s">
        <v>459</v>
      </c>
      <c r="I16" s="491" t="s">
        <v>459</v>
      </c>
      <c r="J16" s="564" t="s">
        <v>459</v>
      </c>
      <c r="K16" s="491" t="s">
        <v>459</v>
      </c>
      <c r="L16" s="564" t="s">
        <v>459</v>
      </c>
      <c r="M16" s="491" t="s">
        <v>469</v>
      </c>
      <c r="N16" s="150"/>
    </row>
    <row r="17" spans="1:14" ht="14.4" customHeight="1" x14ac:dyDescent="0.3">
      <c r="A17" s="487" t="s">
        <v>457</v>
      </c>
      <c r="B17" s="488" t="s">
        <v>555</v>
      </c>
      <c r="C17" s="491">
        <v>133832.27000000002</v>
      </c>
      <c r="D17" s="491">
        <v>359</v>
      </c>
      <c r="E17" s="491">
        <v>78240.020000000019</v>
      </c>
      <c r="F17" s="564">
        <v>0.58461251535223913</v>
      </c>
      <c r="G17" s="491">
        <v>252</v>
      </c>
      <c r="H17" s="564">
        <v>0.70194986072423393</v>
      </c>
      <c r="I17" s="491">
        <v>55592.25</v>
      </c>
      <c r="J17" s="564">
        <v>0.41538748464776093</v>
      </c>
      <c r="K17" s="491">
        <v>107</v>
      </c>
      <c r="L17" s="564">
        <v>0.29805013927576601</v>
      </c>
      <c r="M17" s="491" t="s">
        <v>464</v>
      </c>
      <c r="N17" s="150"/>
    </row>
    <row r="18" spans="1:14" ht="14.4" customHeight="1" x14ac:dyDescent="0.3">
      <c r="A18" s="565" t="s">
        <v>247</v>
      </c>
    </row>
    <row r="19" spans="1:14" ht="14.4" customHeight="1" x14ac:dyDescent="0.3">
      <c r="A19" s="566" t="s">
        <v>556</v>
      </c>
    </row>
    <row r="20" spans="1:14" ht="14.4" customHeight="1" x14ac:dyDescent="0.3">
      <c r="A20" s="565" t="s">
        <v>557</v>
      </c>
    </row>
  </sheetData>
  <autoFilter ref="A4:M4"/>
  <mergeCells count="4">
    <mergeCell ref="E3:H3"/>
    <mergeCell ref="C3:D3"/>
    <mergeCell ref="I3:L3"/>
    <mergeCell ref="A1:L1"/>
  </mergeCells>
  <conditionalFormatting sqref="F4 F10 F18:F1048576">
    <cfRule type="cellIs" dxfId="35" priority="15" stopIfTrue="1" operator="lessThan">
      <formula>0.6</formula>
    </cfRule>
  </conditionalFormatting>
  <conditionalFormatting sqref="B5:B9">
    <cfRule type="expression" dxfId="34" priority="10">
      <formula>AND(LEFT(M5,6)&lt;&gt;"mezera",M5&lt;&gt;"")</formula>
    </cfRule>
  </conditionalFormatting>
  <conditionalFormatting sqref="A5:A9">
    <cfRule type="expression" dxfId="33" priority="8">
      <formula>AND(M5&lt;&gt;"",M5&lt;&gt;"mezeraKL")</formula>
    </cfRule>
  </conditionalFormatting>
  <conditionalFormatting sqref="F5:F9">
    <cfRule type="cellIs" dxfId="32" priority="7" operator="lessThan">
      <formula>0.6</formula>
    </cfRule>
  </conditionalFormatting>
  <conditionalFormatting sqref="B5:L9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9">
    <cfRule type="expression" dxfId="29" priority="12">
      <formula>$M5&lt;&gt;""</formula>
    </cfRule>
  </conditionalFormatting>
  <conditionalFormatting sqref="B11:B17">
    <cfRule type="expression" dxfId="28" priority="4">
      <formula>AND(LEFT(M11,6)&lt;&gt;"mezera",M11&lt;&gt;"")</formula>
    </cfRule>
  </conditionalFormatting>
  <conditionalFormatting sqref="A11:A17">
    <cfRule type="expression" dxfId="27" priority="2">
      <formula>AND(M11&lt;&gt;"",M11&lt;&gt;"mezeraKL")</formula>
    </cfRule>
  </conditionalFormatting>
  <conditionalFormatting sqref="F11:F17">
    <cfRule type="cellIs" dxfId="26" priority="1" operator="lessThan">
      <formula>0.6</formula>
    </cfRule>
  </conditionalFormatting>
  <conditionalFormatting sqref="B11:L17">
    <cfRule type="expression" dxfId="25" priority="3">
      <formula>OR($M11="KL",$M11="SumaKL")</formula>
    </cfRule>
    <cfRule type="expression" dxfId="24" priority="5">
      <formula>$M11="SumaNS"</formula>
    </cfRule>
  </conditionalFormatting>
  <conditionalFormatting sqref="A11:L17">
    <cfRule type="expression" dxfId="23" priority="6">
      <formula>$M11&lt;&gt;""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3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29" customWidth="1"/>
    <col min="2" max="2" width="11.109375" style="207" bestFit="1" customWidth="1"/>
    <col min="3" max="3" width="11.109375" style="129" hidden="1" customWidth="1"/>
    <col min="4" max="4" width="7.33203125" style="207" bestFit="1" customWidth="1"/>
    <col min="5" max="5" width="7.33203125" style="129" hidden="1" customWidth="1"/>
    <col min="6" max="6" width="11.109375" style="207" bestFit="1" customWidth="1"/>
    <col min="7" max="7" width="5.33203125" style="210" customWidth="1"/>
    <col min="8" max="8" width="7.33203125" style="207" bestFit="1" customWidth="1"/>
    <col min="9" max="9" width="5.33203125" style="210" customWidth="1"/>
    <col min="10" max="10" width="11.109375" style="207" customWidth="1"/>
    <col min="11" max="11" width="5.33203125" style="210" customWidth="1"/>
    <col min="12" max="12" width="7.33203125" style="207" customWidth="1"/>
    <col min="13" max="13" width="5.33203125" style="210" customWidth="1"/>
    <col min="14" max="14" width="0" style="129" hidden="1" customWidth="1"/>
    <col min="15" max="16384" width="8.88671875" style="129"/>
  </cols>
  <sheetData>
    <row r="1" spans="1:13" ht="18.600000000000001" customHeight="1" thickBot="1" x14ac:dyDescent="0.4">
      <c r="A1" s="368" t="s">
        <v>149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" customHeight="1" thickBot="1" x14ac:dyDescent="0.35">
      <c r="A2" s="232" t="s">
        <v>270</v>
      </c>
      <c r="B2" s="214"/>
      <c r="C2" s="206"/>
      <c r="D2" s="214"/>
      <c r="E2" s="206"/>
      <c r="F2" s="214"/>
      <c r="G2" s="215"/>
      <c r="H2" s="214"/>
      <c r="I2" s="215"/>
    </row>
    <row r="3" spans="1:13" ht="14.4" customHeight="1" thickBot="1" x14ac:dyDescent="0.3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148</v>
      </c>
      <c r="K3" s="384"/>
      <c r="L3" s="384"/>
      <c r="M3" s="386"/>
    </row>
    <row r="4" spans="1:13" ht="14.4" customHeight="1" thickBot="1" x14ac:dyDescent="0.35">
      <c r="A4" s="542" t="s">
        <v>135</v>
      </c>
      <c r="B4" s="543" t="s">
        <v>19</v>
      </c>
      <c r="C4" s="570"/>
      <c r="D4" s="543" t="s">
        <v>20</v>
      </c>
      <c r="E4" s="570"/>
      <c r="F4" s="543" t="s">
        <v>19</v>
      </c>
      <c r="G4" s="546" t="s">
        <v>2</v>
      </c>
      <c r="H4" s="543" t="s">
        <v>20</v>
      </c>
      <c r="I4" s="546" t="s">
        <v>2</v>
      </c>
      <c r="J4" s="543" t="s">
        <v>19</v>
      </c>
      <c r="K4" s="546" t="s">
        <v>2</v>
      </c>
      <c r="L4" s="543" t="s">
        <v>20</v>
      </c>
      <c r="M4" s="547" t="s">
        <v>2</v>
      </c>
    </row>
    <row r="5" spans="1:13" ht="14.4" customHeight="1" x14ac:dyDescent="0.3">
      <c r="A5" s="567" t="s">
        <v>558</v>
      </c>
      <c r="B5" s="558">
        <v>19522.96</v>
      </c>
      <c r="C5" s="501">
        <v>1</v>
      </c>
      <c r="D5" s="571">
        <v>86</v>
      </c>
      <c r="E5" s="540" t="s">
        <v>558</v>
      </c>
      <c r="F5" s="558">
        <v>14844.970000000001</v>
      </c>
      <c r="G5" s="526">
        <v>0.76038520798075715</v>
      </c>
      <c r="H5" s="505">
        <v>58</v>
      </c>
      <c r="I5" s="548">
        <v>0.67441860465116277</v>
      </c>
      <c r="J5" s="576">
        <v>4677.99</v>
      </c>
      <c r="K5" s="526">
        <v>0.23961479201924299</v>
      </c>
      <c r="L5" s="505">
        <v>28</v>
      </c>
      <c r="M5" s="548">
        <v>0.32558139534883723</v>
      </c>
    </row>
    <row r="6" spans="1:13" ht="14.4" customHeight="1" x14ac:dyDescent="0.3">
      <c r="A6" s="568" t="s">
        <v>559</v>
      </c>
      <c r="B6" s="559">
        <v>4036.7</v>
      </c>
      <c r="C6" s="508">
        <v>1</v>
      </c>
      <c r="D6" s="572">
        <v>8</v>
      </c>
      <c r="E6" s="574" t="s">
        <v>559</v>
      </c>
      <c r="F6" s="559">
        <v>3431.98</v>
      </c>
      <c r="G6" s="549">
        <v>0.8501944657765006</v>
      </c>
      <c r="H6" s="512">
        <v>6</v>
      </c>
      <c r="I6" s="550">
        <v>0.75</v>
      </c>
      <c r="J6" s="577">
        <v>604.72</v>
      </c>
      <c r="K6" s="549">
        <v>0.1498055342234994</v>
      </c>
      <c r="L6" s="512">
        <v>2</v>
      </c>
      <c r="M6" s="550">
        <v>0.25</v>
      </c>
    </row>
    <row r="7" spans="1:13" ht="14.4" customHeight="1" x14ac:dyDescent="0.3">
      <c r="A7" s="568" t="s">
        <v>560</v>
      </c>
      <c r="B7" s="559">
        <v>78491.070000000007</v>
      </c>
      <c r="C7" s="508">
        <v>1</v>
      </c>
      <c r="D7" s="572">
        <v>156</v>
      </c>
      <c r="E7" s="574" t="s">
        <v>560</v>
      </c>
      <c r="F7" s="559">
        <v>38487.29</v>
      </c>
      <c r="G7" s="549">
        <v>0.49033972909274898</v>
      </c>
      <c r="H7" s="512">
        <v>117</v>
      </c>
      <c r="I7" s="550">
        <v>0.75</v>
      </c>
      <c r="J7" s="577">
        <v>40003.78</v>
      </c>
      <c r="K7" s="549">
        <v>0.50966027090725097</v>
      </c>
      <c r="L7" s="512">
        <v>39</v>
      </c>
      <c r="M7" s="550">
        <v>0.25</v>
      </c>
    </row>
    <row r="8" spans="1:13" ht="14.4" customHeight="1" x14ac:dyDescent="0.3">
      <c r="A8" s="568" t="s">
        <v>561</v>
      </c>
      <c r="B8" s="559">
        <v>12753.2</v>
      </c>
      <c r="C8" s="508">
        <v>1</v>
      </c>
      <c r="D8" s="572">
        <v>46</v>
      </c>
      <c r="E8" s="574" t="s">
        <v>561</v>
      </c>
      <c r="F8" s="559">
        <v>5865.11</v>
      </c>
      <c r="G8" s="549">
        <v>0.45989320327447225</v>
      </c>
      <c r="H8" s="512">
        <v>30</v>
      </c>
      <c r="I8" s="550">
        <v>0.65217391304347827</v>
      </c>
      <c r="J8" s="577">
        <v>6888.09</v>
      </c>
      <c r="K8" s="549">
        <v>0.54010679672552764</v>
      </c>
      <c r="L8" s="512">
        <v>16</v>
      </c>
      <c r="M8" s="550">
        <v>0.34782608695652173</v>
      </c>
    </row>
    <row r="9" spans="1:13" ht="14.4" customHeight="1" x14ac:dyDescent="0.3">
      <c r="A9" s="568" t="s">
        <v>562</v>
      </c>
      <c r="B9" s="559">
        <v>7577.06</v>
      </c>
      <c r="C9" s="508">
        <v>1</v>
      </c>
      <c r="D9" s="572">
        <v>32</v>
      </c>
      <c r="E9" s="574" t="s">
        <v>562</v>
      </c>
      <c r="F9" s="559">
        <v>6800</v>
      </c>
      <c r="G9" s="549">
        <v>0.89744571113334193</v>
      </c>
      <c r="H9" s="512">
        <v>23</v>
      </c>
      <c r="I9" s="550">
        <v>0.71875</v>
      </c>
      <c r="J9" s="577">
        <v>777.06000000000006</v>
      </c>
      <c r="K9" s="549">
        <v>0.10255428886665804</v>
      </c>
      <c r="L9" s="512">
        <v>9</v>
      </c>
      <c r="M9" s="550">
        <v>0.28125</v>
      </c>
    </row>
    <row r="10" spans="1:13" ht="14.4" customHeight="1" x14ac:dyDescent="0.3">
      <c r="A10" s="568" t="s">
        <v>563</v>
      </c>
      <c r="B10" s="559">
        <v>132.97999999999999</v>
      </c>
      <c r="C10" s="508">
        <v>1</v>
      </c>
      <c r="D10" s="572">
        <v>1</v>
      </c>
      <c r="E10" s="574" t="s">
        <v>563</v>
      </c>
      <c r="F10" s="559">
        <v>132.97999999999999</v>
      </c>
      <c r="G10" s="549">
        <v>1</v>
      </c>
      <c r="H10" s="512">
        <v>1</v>
      </c>
      <c r="I10" s="550">
        <v>1</v>
      </c>
      <c r="J10" s="577"/>
      <c r="K10" s="549">
        <v>0</v>
      </c>
      <c r="L10" s="512"/>
      <c r="M10" s="550">
        <v>0</v>
      </c>
    </row>
    <row r="11" spans="1:13" ht="14.4" customHeight="1" x14ac:dyDescent="0.3">
      <c r="A11" s="568" t="s">
        <v>564</v>
      </c>
      <c r="B11" s="559">
        <v>173.31</v>
      </c>
      <c r="C11" s="508">
        <v>1</v>
      </c>
      <c r="D11" s="572">
        <v>3</v>
      </c>
      <c r="E11" s="574" t="s">
        <v>564</v>
      </c>
      <c r="F11" s="559">
        <v>173.31</v>
      </c>
      <c r="G11" s="549">
        <v>1</v>
      </c>
      <c r="H11" s="512">
        <v>2</v>
      </c>
      <c r="I11" s="550">
        <v>0.66666666666666663</v>
      </c>
      <c r="J11" s="577">
        <v>0</v>
      </c>
      <c r="K11" s="549">
        <v>0</v>
      </c>
      <c r="L11" s="512">
        <v>1</v>
      </c>
      <c r="M11" s="550">
        <v>0.33333333333333331</v>
      </c>
    </row>
    <row r="12" spans="1:13" ht="14.4" customHeight="1" x14ac:dyDescent="0.3">
      <c r="A12" s="568" t="s">
        <v>565</v>
      </c>
      <c r="B12" s="559">
        <v>1083.8</v>
      </c>
      <c r="C12" s="508">
        <v>1</v>
      </c>
      <c r="D12" s="572">
        <v>11</v>
      </c>
      <c r="E12" s="574" t="s">
        <v>565</v>
      </c>
      <c r="F12" s="559">
        <v>966.52</v>
      </c>
      <c r="G12" s="549">
        <v>0.89178815279571877</v>
      </c>
      <c r="H12" s="512">
        <v>8</v>
      </c>
      <c r="I12" s="550">
        <v>0.72727272727272729</v>
      </c>
      <c r="J12" s="577">
        <v>117.28</v>
      </c>
      <c r="K12" s="549">
        <v>0.10821184720428124</v>
      </c>
      <c r="L12" s="512">
        <v>3</v>
      </c>
      <c r="M12" s="550">
        <v>0.27272727272727271</v>
      </c>
    </row>
    <row r="13" spans="1:13" ht="14.4" customHeight="1" thickBot="1" x14ac:dyDescent="0.35">
      <c r="A13" s="569" t="s">
        <v>566</v>
      </c>
      <c r="B13" s="560">
        <v>10061.19</v>
      </c>
      <c r="C13" s="515">
        <v>1</v>
      </c>
      <c r="D13" s="573">
        <v>16</v>
      </c>
      <c r="E13" s="575" t="s">
        <v>566</v>
      </c>
      <c r="F13" s="560">
        <v>7537.8600000000006</v>
      </c>
      <c r="G13" s="527">
        <v>0.74920163519424643</v>
      </c>
      <c r="H13" s="519">
        <v>7</v>
      </c>
      <c r="I13" s="551">
        <v>0.4375</v>
      </c>
      <c r="J13" s="578">
        <v>2523.33</v>
      </c>
      <c r="K13" s="527">
        <v>0.25079836480575357</v>
      </c>
      <c r="L13" s="519">
        <v>9</v>
      </c>
      <c r="M13" s="551">
        <v>0.5625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185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29" hidden="1" customWidth="1" outlineLevel="1"/>
    <col min="2" max="2" width="28.33203125" style="129" hidden="1" customWidth="1" outlineLevel="1"/>
    <col min="3" max="3" width="9" style="129" customWidth="1" collapsed="1"/>
    <col min="4" max="4" width="18.77734375" style="218" customWidth="1"/>
    <col min="5" max="5" width="13.5546875" style="208" customWidth="1"/>
    <col min="6" max="6" width="6" style="129" bestFit="1" customWidth="1"/>
    <col min="7" max="7" width="8.77734375" style="129" customWidth="1"/>
    <col min="8" max="8" width="5" style="129" bestFit="1" customWidth="1"/>
    <col min="9" max="9" width="8.5546875" style="129" hidden="1" customWidth="1" outlineLevel="1"/>
    <col min="10" max="10" width="25.77734375" style="129" customWidth="1" collapsed="1"/>
    <col min="11" max="11" width="8.77734375" style="129" customWidth="1"/>
    <col min="12" max="12" width="7.77734375" style="209" customWidth="1"/>
    <col min="13" max="13" width="11.109375" style="209" customWidth="1"/>
    <col min="14" max="14" width="7.77734375" style="129" customWidth="1"/>
    <col min="15" max="15" width="7.77734375" style="219" customWidth="1"/>
    <col min="16" max="16" width="11.109375" style="209" customWidth="1"/>
    <col min="17" max="17" width="5.44140625" style="210" bestFit="1" customWidth="1"/>
    <col min="18" max="18" width="7.77734375" style="129" customWidth="1"/>
    <col min="19" max="19" width="5.44140625" style="210" bestFit="1" customWidth="1"/>
    <col min="20" max="20" width="7.77734375" style="219" customWidth="1"/>
    <col min="21" max="21" width="5.44140625" style="210" bestFit="1" customWidth="1"/>
    <col min="22" max="16384" width="8.88671875" style="129"/>
  </cols>
  <sheetData>
    <row r="1" spans="1:21" ht="18.600000000000001" customHeight="1" thickBot="1" x14ac:dyDescent="0.4">
      <c r="A1" s="359" t="s">
        <v>917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" customHeight="1" thickBot="1" x14ac:dyDescent="0.35">
      <c r="A2" s="232" t="s">
        <v>270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" customHeight="1" thickBot="1" x14ac:dyDescent="0.3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133832.26999999999</v>
      </c>
      <c r="N3" s="66">
        <f>SUBTOTAL(9,N7:N1048576)</f>
        <v>486</v>
      </c>
      <c r="O3" s="66">
        <f>SUBTOTAL(9,O7:O1048576)</f>
        <v>359</v>
      </c>
      <c r="P3" s="66">
        <f>SUBTOTAL(9,P7:P1048576)</f>
        <v>78240.02</v>
      </c>
      <c r="Q3" s="67">
        <f>IF(M3=0,0,P3/M3)</f>
        <v>0.58461251535223913</v>
      </c>
      <c r="R3" s="66">
        <f>SUBTOTAL(9,R7:R1048576)</f>
        <v>328</v>
      </c>
      <c r="S3" s="67">
        <f>IF(N3=0,0,R3/N3)</f>
        <v>0.67489711934156382</v>
      </c>
      <c r="T3" s="66">
        <f>SUBTOTAL(9,T7:T1048576)</f>
        <v>252</v>
      </c>
      <c r="U3" s="68">
        <f>IF(O3=0,0,T3/O3)</f>
        <v>0.70194986072423393</v>
      </c>
    </row>
    <row r="4" spans="1:21" ht="14.4" customHeight="1" x14ac:dyDescent="0.3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" customHeight="1" thickBot="1" x14ac:dyDescent="0.3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8" customFormat="1" ht="14.4" customHeight="1" thickBot="1" x14ac:dyDescent="0.35">
      <c r="A6" s="579" t="s">
        <v>23</v>
      </c>
      <c r="B6" s="580" t="s">
        <v>5</v>
      </c>
      <c r="C6" s="579" t="s">
        <v>24</v>
      </c>
      <c r="D6" s="580" t="s">
        <v>6</v>
      </c>
      <c r="E6" s="580" t="s">
        <v>151</v>
      </c>
      <c r="F6" s="580" t="s">
        <v>25</v>
      </c>
      <c r="G6" s="580" t="s">
        <v>26</v>
      </c>
      <c r="H6" s="580" t="s">
        <v>8</v>
      </c>
      <c r="I6" s="580" t="s">
        <v>10</v>
      </c>
      <c r="J6" s="580" t="s">
        <v>11</v>
      </c>
      <c r="K6" s="580" t="s">
        <v>12</v>
      </c>
      <c r="L6" s="580" t="s">
        <v>27</v>
      </c>
      <c r="M6" s="581" t="s">
        <v>14</v>
      </c>
      <c r="N6" s="582" t="s">
        <v>28</v>
      </c>
      <c r="O6" s="582" t="s">
        <v>28</v>
      </c>
      <c r="P6" s="582" t="s">
        <v>14</v>
      </c>
      <c r="Q6" s="582" t="s">
        <v>2</v>
      </c>
      <c r="R6" s="582" t="s">
        <v>28</v>
      </c>
      <c r="S6" s="582" t="s">
        <v>2</v>
      </c>
      <c r="T6" s="582" t="s">
        <v>28</v>
      </c>
      <c r="U6" s="583" t="s">
        <v>2</v>
      </c>
    </row>
    <row r="7" spans="1:21" ht="14.4" customHeight="1" x14ac:dyDescent="0.3">
      <c r="A7" s="584">
        <v>29</v>
      </c>
      <c r="B7" s="585" t="s">
        <v>549</v>
      </c>
      <c r="C7" s="585" t="s">
        <v>553</v>
      </c>
      <c r="D7" s="586" t="s">
        <v>916</v>
      </c>
      <c r="E7" s="587" t="s">
        <v>562</v>
      </c>
      <c r="F7" s="585" t="s">
        <v>550</v>
      </c>
      <c r="G7" s="585" t="s">
        <v>567</v>
      </c>
      <c r="H7" s="585" t="s">
        <v>459</v>
      </c>
      <c r="I7" s="585" t="s">
        <v>568</v>
      </c>
      <c r="J7" s="585" t="s">
        <v>506</v>
      </c>
      <c r="K7" s="585" t="s">
        <v>569</v>
      </c>
      <c r="L7" s="588">
        <v>48.09</v>
      </c>
      <c r="M7" s="588">
        <v>96.18</v>
      </c>
      <c r="N7" s="585">
        <v>2</v>
      </c>
      <c r="O7" s="589">
        <v>1</v>
      </c>
      <c r="P7" s="588">
        <v>96.18</v>
      </c>
      <c r="Q7" s="590">
        <v>1</v>
      </c>
      <c r="R7" s="585">
        <v>2</v>
      </c>
      <c r="S7" s="590">
        <v>1</v>
      </c>
      <c r="T7" s="589">
        <v>1</v>
      </c>
      <c r="U7" s="122">
        <v>1</v>
      </c>
    </row>
    <row r="8" spans="1:21" ht="14.4" customHeight="1" x14ac:dyDescent="0.3">
      <c r="A8" s="591">
        <v>29</v>
      </c>
      <c r="B8" s="592" t="s">
        <v>549</v>
      </c>
      <c r="C8" s="592" t="s">
        <v>553</v>
      </c>
      <c r="D8" s="593" t="s">
        <v>916</v>
      </c>
      <c r="E8" s="594" t="s">
        <v>562</v>
      </c>
      <c r="F8" s="592" t="s">
        <v>550</v>
      </c>
      <c r="G8" s="592" t="s">
        <v>570</v>
      </c>
      <c r="H8" s="592" t="s">
        <v>459</v>
      </c>
      <c r="I8" s="592" t="s">
        <v>571</v>
      </c>
      <c r="J8" s="592" t="s">
        <v>572</v>
      </c>
      <c r="K8" s="592" t="s">
        <v>573</v>
      </c>
      <c r="L8" s="595">
        <v>11.73</v>
      </c>
      <c r="M8" s="595">
        <v>11.73</v>
      </c>
      <c r="N8" s="592">
        <v>1</v>
      </c>
      <c r="O8" s="596">
        <v>0.5</v>
      </c>
      <c r="P8" s="595">
        <v>11.73</v>
      </c>
      <c r="Q8" s="597">
        <v>1</v>
      </c>
      <c r="R8" s="592">
        <v>1</v>
      </c>
      <c r="S8" s="597">
        <v>1</v>
      </c>
      <c r="T8" s="596">
        <v>0.5</v>
      </c>
      <c r="U8" s="598">
        <v>1</v>
      </c>
    </row>
    <row r="9" spans="1:21" ht="14.4" customHeight="1" x14ac:dyDescent="0.3">
      <c r="A9" s="591">
        <v>29</v>
      </c>
      <c r="B9" s="592" t="s">
        <v>549</v>
      </c>
      <c r="C9" s="592" t="s">
        <v>553</v>
      </c>
      <c r="D9" s="593" t="s">
        <v>916</v>
      </c>
      <c r="E9" s="594" t="s">
        <v>562</v>
      </c>
      <c r="F9" s="592" t="s">
        <v>550</v>
      </c>
      <c r="G9" s="592" t="s">
        <v>574</v>
      </c>
      <c r="H9" s="592" t="s">
        <v>516</v>
      </c>
      <c r="I9" s="592" t="s">
        <v>575</v>
      </c>
      <c r="J9" s="592" t="s">
        <v>576</v>
      </c>
      <c r="K9" s="592" t="s">
        <v>577</v>
      </c>
      <c r="L9" s="595">
        <v>16.8</v>
      </c>
      <c r="M9" s="595">
        <v>67.2</v>
      </c>
      <c r="N9" s="592">
        <v>4</v>
      </c>
      <c r="O9" s="596">
        <v>4</v>
      </c>
      <c r="P9" s="595">
        <v>67.2</v>
      </c>
      <c r="Q9" s="597">
        <v>1</v>
      </c>
      <c r="R9" s="592">
        <v>4</v>
      </c>
      <c r="S9" s="597">
        <v>1</v>
      </c>
      <c r="T9" s="596">
        <v>4</v>
      </c>
      <c r="U9" s="598">
        <v>1</v>
      </c>
    </row>
    <row r="10" spans="1:21" ht="14.4" customHeight="1" x14ac:dyDescent="0.3">
      <c r="A10" s="591">
        <v>29</v>
      </c>
      <c r="B10" s="592" t="s">
        <v>549</v>
      </c>
      <c r="C10" s="592" t="s">
        <v>553</v>
      </c>
      <c r="D10" s="593" t="s">
        <v>916</v>
      </c>
      <c r="E10" s="594" t="s">
        <v>562</v>
      </c>
      <c r="F10" s="592" t="s">
        <v>550</v>
      </c>
      <c r="G10" s="592" t="s">
        <v>574</v>
      </c>
      <c r="H10" s="592" t="s">
        <v>516</v>
      </c>
      <c r="I10" s="592" t="s">
        <v>578</v>
      </c>
      <c r="J10" s="592" t="s">
        <v>576</v>
      </c>
      <c r="K10" s="592" t="s">
        <v>579</v>
      </c>
      <c r="L10" s="595">
        <v>84.03</v>
      </c>
      <c r="M10" s="595">
        <v>84.03</v>
      </c>
      <c r="N10" s="592">
        <v>1</v>
      </c>
      <c r="O10" s="596">
        <v>1</v>
      </c>
      <c r="P10" s="595">
        <v>84.03</v>
      </c>
      <c r="Q10" s="597">
        <v>1</v>
      </c>
      <c r="R10" s="592">
        <v>1</v>
      </c>
      <c r="S10" s="597">
        <v>1</v>
      </c>
      <c r="T10" s="596">
        <v>1</v>
      </c>
      <c r="U10" s="598">
        <v>1</v>
      </c>
    </row>
    <row r="11" spans="1:21" ht="14.4" customHeight="1" x14ac:dyDescent="0.3">
      <c r="A11" s="591">
        <v>29</v>
      </c>
      <c r="B11" s="592" t="s">
        <v>549</v>
      </c>
      <c r="C11" s="592" t="s">
        <v>553</v>
      </c>
      <c r="D11" s="593" t="s">
        <v>916</v>
      </c>
      <c r="E11" s="594" t="s">
        <v>562</v>
      </c>
      <c r="F11" s="592" t="s">
        <v>550</v>
      </c>
      <c r="G11" s="592" t="s">
        <v>580</v>
      </c>
      <c r="H11" s="592" t="s">
        <v>516</v>
      </c>
      <c r="I11" s="592" t="s">
        <v>581</v>
      </c>
      <c r="J11" s="592" t="s">
        <v>582</v>
      </c>
      <c r="K11" s="592" t="s">
        <v>583</v>
      </c>
      <c r="L11" s="595">
        <v>490.89</v>
      </c>
      <c r="M11" s="595">
        <v>490.89</v>
      </c>
      <c r="N11" s="592">
        <v>1</v>
      </c>
      <c r="O11" s="596">
        <v>0.5</v>
      </c>
      <c r="P11" s="595">
        <v>490.89</v>
      </c>
      <c r="Q11" s="597">
        <v>1</v>
      </c>
      <c r="R11" s="592">
        <v>1</v>
      </c>
      <c r="S11" s="597">
        <v>1</v>
      </c>
      <c r="T11" s="596">
        <v>0.5</v>
      </c>
      <c r="U11" s="598">
        <v>1</v>
      </c>
    </row>
    <row r="12" spans="1:21" ht="14.4" customHeight="1" x14ac:dyDescent="0.3">
      <c r="A12" s="591">
        <v>29</v>
      </c>
      <c r="B12" s="592" t="s">
        <v>549</v>
      </c>
      <c r="C12" s="592" t="s">
        <v>553</v>
      </c>
      <c r="D12" s="593" t="s">
        <v>916</v>
      </c>
      <c r="E12" s="594" t="s">
        <v>562</v>
      </c>
      <c r="F12" s="592" t="s">
        <v>550</v>
      </c>
      <c r="G12" s="592" t="s">
        <v>584</v>
      </c>
      <c r="H12" s="592" t="s">
        <v>516</v>
      </c>
      <c r="I12" s="592" t="s">
        <v>542</v>
      </c>
      <c r="J12" s="592" t="s">
        <v>517</v>
      </c>
      <c r="K12" s="592" t="s">
        <v>543</v>
      </c>
      <c r="L12" s="595">
        <v>24.22</v>
      </c>
      <c r="M12" s="595">
        <v>24.22</v>
      </c>
      <c r="N12" s="592">
        <v>1</v>
      </c>
      <c r="O12" s="596">
        <v>1</v>
      </c>
      <c r="P12" s="595"/>
      <c r="Q12" s="597">
        <v>0</v>
      </c>
      <c r="R12" s="592"/>
      <c r="S12" s="597">
        <v>0</v>
      </c>
      <c r="T12" s="596"/>
      <c r="U12" s="598">
        <v>0</v>
      </c>
    </row>
    <row r="13" spans="1:21" ht="14.4" customHeight="1" x14ac:dyDescent="0.3">
      <c r="A13" s="591">
        <v>29</v>
      </c>
      <c r="B13" s="592" t="s">
        <v>549</v>
      </c>
      <c r="C13" s="592" t="s">
        <v>553</v>
      </c>
      <c r="D13" s="593" t="s">
        <v>916</v>
      </c>
      <c r="E13" s="594" t="s">
        <v>562</v>
      </c>
      <c r="F13" s="592" t="s">
        <v>550</v>
      </c>
      <c r="G13" s="592" t="s">
        <v>585</v>
      </c>
      <c r="H13" s="592" t="s">
        <v>459</v>
      </c>
      <c r="I13" s="592" t="s">
        <v>586</v>
      </c>
      <c r="J13" s="592" t="s">
        <v>587</v>
      </c>
      <c r="K13" s="592" t="s">
        <v>588</v>
      </c>
      <c r="L13" s="595">
        <v>34.659999999999997</v>
      </c>
      <c r="M13" s="595">
        <v>34.659999999999997</v>
      </c>
      <c r="N13" s="592">
        <v>1</v>
      </c>
      <c r="O13" s="596">
        <v>0.5</v>
      </c>
      <c r="P13" s="595">
        <v>34.659999999999997</v>
      </c>
      <c r="Q13" s="597">
        <v>1</v>
      </c>
      <c r="R13" s="592">
        <v>1</v>
      </c>
      <c r="S13" s="597">
        <v>1</v>
      </c>
      <c r="T13" s="596">
        <v>0.5</v>
      </c>
      <c r="U13" s="598">
        <v>1</v>
      </c>
    </row>
    <row r="14" spans="1:21" ht="14.4" customHeight="1" x14ac:dyDescent="0.3">
      <c r="A14" s="591">
        <v>29</v>
      </c>
      <c r="B14" s="592" t="s">
        <v>549</v>
      </c>
      <c r="C14" s="592" t="s">
        <v>553</v>
      </c>
      <c r="D14" s="593" t="s">
        <v>916</v>
      </c>
      <c r="E14" s="594" t="s">
        <v>562</v>
      </c>
      <c r="F14" s="592" t="s">
        <v>550</v>
      </c>
      <c r="G14" s="592" t="s">
        <v>589</v>
      </c>
      <c r="H14" s="592" t="s">
        <v>459</v>
      </c>
      <c r="I14" s="592" t="s">
        <v>590</v>
      </c>
      <c r="J14" s="592" t="s">
        <v>591</v>
      </c>
      <c r="K14" s="592" t="s">
        <v>592</v>
      </c>
      <c r="L14" s="595">
        <v>0</v>
      </c>
      <c r="M14" s="595">
        <v>0</v>
      </c>
      <c r="N14" s="592">
        <v>1</v>
      </c>
      <c r="O14" s="596">
        <v>1</v>
      </c>
      <c r="P14" s="595"/>
      <c r="Q14" s="597"/>
      <c r="R14" s="592"/>
      <c r="S14" s="597">
        <v>0</v>
      </c>
      <c r="T14" s="596"/>
      <c r="U14" s="598">
        <v>0</v>
      </c>
    </row>
    <row r="15" spans="1:21" ht="14.4" customHeight="1" x14ac:dyDescent="0.3">
      <c r="A15" s="591">
        <v>29</v>
      </c>
      <c r="B15" s="592" t="s">
        <v>549</v>
      </c>
      <c r="C15" s="592" t="s">
        <v>553</v>
      </c>
      <c r="D15" s="593" t="s">
        <v>916</v>
      </c>
      <c r="E15" s="594" t="s">
        <v>562</v>
      </c>
      <c r="F15" s="592" t="s">
        <v>550</v>
      </c>
      <c r="G15" s="592" t="s">
        <v>593</v>
      </c>
      <c r="H15" s="592" t="s">
        <v>516</v>
      </c>
      <c r="I15" s="592" t="s">
        <v>594</v>
      </c>
      <c r="J15" s="592" t="s">
        <v>595</v>
      </c>
      <c r="K15" s="592" t="s">
        <v>596</v>
      </c>
      <c r="L15" s="595">
        <v>0</v>
      </c>
      <c r="M15" s="595">
        <v>0</v>
      </c>
      <c r="N15" s="592">
        <v>1</v>
      </c>
      <c r="O15" s="596">
        <v>1</v>
      </c>
      <c r="P15" s="595">
        <v>0</v>
      </c>
      <c r="Q15" s="597"/>
      <c r="R15" s="592">
        <v>1</v>
      </c>
      <c r="S15" s="597">
        <v>1</v>
      </c>
      <c r="T15" s="596">
        <v>1</v>
      </c>
      <c r="U15" s="598">
        <v>1</v>
      </c>
    </row>
    <row r="16" spans="1:21" ht="14.4" customHeight="1" x14ac:dyDescent="0.3">
      <c r="A16" s="591">
        <v>29</v>
      </c>
      <c r="B16" s="592" t="s">
        <v>549</v>
      </c>
      <c r="C16" s="592" t="s">
        <v>553</v>
      </c>
      <c r="D16" s="593" t="s">
        <v>916</v>
      </c>
      <c r="E16" s="594" t="s">
        <v>562</v>
      </c>
      <c r="F16" s="592" t="s">
        <v>550</v>
      </c>
      <c r="G16" s="592" t="s">
        <v>597</v>
      </c>
      <c r="H16" s="592" t="s">
        <v>459</v>
      </c>
      <c r="I16" s="592" t="s">
        <v>598</v>
      </c>
      <c r="J16" s="592" t="s">
        <v>599</v>
      </c>
      <c r="K16" s="592" t="s">
        <v>600</v>
      </c>
      <c r="L16" s="595">
        <v>154.36000000000001</v>
      </c>
      <c r="M16" s="595">
        <v>154.36000000000001</v>
      </c>
      <c r="N16" s="592">
        <v>1</v>
      </c>
      <c r="O16" s="596">
        <v>1</v>
      </c>
      <c r="P16" s="595"/>
      <c r="Q16" s="597">
        <v>0</v>
      </c>
      <c r="R16" s="592"/>
      <c r="S16" s="597">
        <v>0</v>
      </c>
      <c r="T16" s="596"/>
      <c r="U16" s="598">
        <v>0</v>
      </c>
    </row>
    <row r="17" spans="1:21" ht="14.4" customHeight="1" x14ac:dyDescent="0.3">
      <c r="A17" s="591">
        <v>29</v>
      </c>
      <c r="B17" s="592" t="s">
        <v>549</v>
      </c>
      <c r="C17" s="592" t="s">
        <v>553</v>
      </c>
      <c r="D17" s="593" t="s">
        <v>916</v>
      </c>
      <c r="E17" s="594" t="s">
        <v>562</v>
      </c>
      <c r="F17" s="592" t="s">
        <v>550</v>
      </c>
      <c r="G17" s="592" t="s">
        <v>601</v>
      </c>
      <c r="H17" s="592" t="s">
        <v>459</v>
      </c>
      <c r="I17" s="592" t="s">
        <v>602</v>
      </c>
      <c r="J17" s="592" t="s">
        <v>489</v>
      </c>
      <c r="K17" s="592" t="s">
        <v>603</v>
      </c>
      <c r="L17" s="595">
        <v>0</v>
      </c>
      <c r="M17" s="595">
        <v>0</v>
      </c>
      <c r="N17" s="592">
        <v>5</v>
      </c>
      <c r="O17" s="596">
        <v>3</v>
      </c>
      <c r="P17" s="595">
        <v>0</v>
      </c>
      <c r="Q17" s="597"/>
      <c r="R17" s="592">
        <v>1</v>
      </c>
      <c r="S17" s="597">
        <v>0.2</v>
      </c>
      <c r="T17" s="596">
        <v>1</v>
      </c>
      <c r="U17" s="598">
        <v>0.33333333333333331</v>
      </c>
    </row>
    <row r="18" spans="1:21" ht="14.4" customHeight="1" x14ac:dyDescent="0.3">
      <c r="A18" s="591">
        <v>29</v>
      </c>
      <c r="B18" s="592" t="s">
        <v>549</v>
      </c>
      <c r="C18" s="592" t="s">
        <v>553</v>
      </c>
      <c r="D18" s="593" t="s">
        <v>916</v>
      </c>
      <c r="E18" s="594" t="s">
        <v>562</v>
      </c>
      <c r="F18" s="592" t="s">
        <v>550</v>
      </c>
      <c r="G18" s="592" t="s">
        <v>604</v>
      </c>
      <c r="H18" s="592" t="s">
        <v>459</v>
      </c>
      <c r="I18" s="592" t="s">
        <v>605</v>
      </c>
      <c r="J18" s="592" t="s">
        <v>606</v>
      </c>
      <c r="K18" s="592" t="s">
        <v>607</v>
      </c>
      <c r="L18" s="595">
        <v>0</v>
      </c>
      <c r="M18" s="595">
        <v>0</v>
      </c>
      <c r="N18" s="592">
        <v>1</v>
      </c>
      <c r="O18" s="596">
        <v>0.5</v>
      </c>
      <c r="P18" s="595">
        <v>0</v>
      </c>
      <c r="Q18" s="597"/>
      <c r="R18" s="592">
        <v>1</v>
      </c>
      <c r="S18" s="597">
        <v>1</v>
      </c>
      <c r="T18" s="596">
        <v>0.5</v>
      </c>
      <c r="U18" s="598">
        <v>1</v>
      </c>
    </row>
    <row r="19" spans="1:21" ht="14.4" customHeight="1" x14ac:dyDescent="0.3">
      <c r="A19" s="591">
        <v>29</v>
      </c>
      <c r="B19" s="592" t="s">
        <v>549</v>
      </c>
      <c r="C19" s="592" t="s">
        <v>553</v>
      </c>
      <c r="D19" s="593" t="s">
        <v>916</v>
      </c>
      <c r="E19" s="594" t="s">
        <v>562</v>
      </c>
      <c r="F19" s="592" t="s">
        <v>550</v>
      </c>
      <c r="G19" s="592" t="s">
        <v>608</v>
      </c>
      <c r="H19" s="592" t="s">
        <v>459</v>
      </c>
      <c r="I19" s="592" t="s">
        <v>609</v>
      </c>
      <c r="J19" s="592" t="s">
        <v>508</v>
      </c>
      <c r="K19" s="592" t="s">
        <v>610</v>
      </c>
      <c r="L19" s="595">
        <v>299.24</v>
      </c>
      <c r="M19" s="595">
        <v>2393.92</v>
      </c>
      <c r="N19" s="592">
        <v>8</v>
      </c>
      <c r="O19" s="596">
        <v>4</v>
      </c>
      <c r="P19" s="595">
        <v>1795.44</v>
      </c>
      <c r="Q19" s="597">
        <v>0.75</v>
      </c>
      <c r="R19" s="592">
        <v>6</v>
      </c>
      <c r="S19" s="597">
        <v>0.75</v>
      </c>
      <c r="T19" s="596">
        <v>3</v>
      </c>
      <c r="U19" s="598">
        <v>0.75</v>
      </c>
    </row>
    <row r="20" spans="1:21" ht="14.4" customHeight="1" x14ac:dyDescent="0.3">
      <c r="A20" s="591">
        <v>29</v>
      </c>
      <c r="B20" s="592" t="s">
        <v>549</v>
      </c>
      <c r="C20" s="592" t="s">
        <v>553</v>
      </c>
      <c r="D20" s="593" t="s">
        <v>916</v>
      </c>
      <c r="E20" s="594" t="s">
        <v>562</v>
      </c>
      <c r="F20" s="592" t="s">
        <v>552</v>
      </c>
      <c r="G20" s="592" t="s">
        <v>611</v>
      </c>
      <c r="H20" s="592" t="s">
        <v>459</v>
      </c>
      <c r="I20" s="592" t="s">
        <v>612</v>
      </c>
      <c r="J20" s="592" t="s">
        <v>613</v>
      </c>
      <c r="K20" s="592" t="s">
        <v>614</v>
      </c>
      <c r="L20" s="595">
        <v>25</v>
      </c>
      <c r="M20" s="595">
        <v>50</v>
      </c>
      <c r="N20" s="592">
        <v>2</v>
      </c>
      <c r="O20" s="596">
        <v>1</v>
      </c>
      <c r="P20" s="595">
        <v>50</v>
      </c>
      <c r="Q20" s="597">
        <v>1</v>
      </c>
      <c r="R20" s="592">
        <v>2</v>
      </c>
      <c r="S20" s="597">
        <v>1</v>
      </c>
      <c r="T20" s="596">
        <v>1</v>
      </c>
      <c r="U20" s="598">
        <v>1</v>
      </c>
    </row>
    <row r="21" spans="1:21" ht="14.4" customHeight="1" x14ac:dyDescent="0.3">
      <c r="A21" s="591">
        <v>29</v>
      </c>
      <c r="B21" s="592" t="s">
        <v>549</v>
      </c>
      <c r="C21" s="592" t="s">
        <v>553</v>
      </c>
      <c r="D21" s="593" t="s">
        <v>916</v>
      </c>
      <c r="E21" s="594" t="s">
        <v>562</v>
      </c>
      <c r="F21" s="592" t="s">
        <v>552</v>
      </c>
      <c r="G21" s="592" t="s">
        <v>611</v>
      </c>
      <c r="H21" s="592" t="s">
        <v>459</v>
      </c>
      <c r="I21" s="592" t="s">
        <v>615</v>
      </c>
      <c r="J21" s="592" t="s">
        <v>613</v>
      </c>
      <c r="K21" s="592" t="s">
        <v>616</v>
      </c>
      <c r="L21" s="595">
        <v>100</v>
      </c>
      <c r="M21" s="595">
        <v>500</v>
      </c>
      <c r="N21" s="592">
        <v>5</v>
      </c>
      <c r="O21" s="596">
        <v>2</v>
      </c>
      <c r="P21" s="595">
        <v>500</v>
      </c>
      <c r="Q21" s="597">
        <v>1</v>
      </c>
      <c r="R21" s="592">
        <v>5</v>
      </c>
      <c r="S21" s="597">
        <v>1</v>
      </c>
      <c r="T21" s="596">
        <v>2</v>
      </c>
      <c r="U21" s="598">
        <v>1</v>
      </c>
    </row>
    <row r="22" spans="1:21" ht="14.4" customHeight="1" x14ac:dyDescent="0.3">
      <c r="A22" s="591">
        <v>29</v>
      </c>
      <c r="B22" s="592" t="s">
        <v>549</v>
      </c>
      <c r="C22" s="592" t="s">
        <v>553</v>
      </c>
      <c r="D22" s="593" t="s">
        <v>916</v>
      </c>
      <c r="E22" s="594" t="s">
        <v>562</v>
      </c>
      <c r="F22" s="592" t="s">
        <v>552</v>
      </c>
      <c r="G22" s="592" t="s">
        <v>611</v>
      </c>
      <c r="H22" s="592" t="s">
        <v>459</v>
      </c>
      <c r="I22" s="592" t="s">
        <v>617</v>
      </c>
      <c r="J22" s="592" t="s">
        <v>618</v>
      </c>
      <c r="K22" s="592" t="s">
        <v>619</v>
      </c>
      <c r="L22" s="595">
        <v>156</v>
      </c>
      <c r="M22" s="595">
        <v>312</v>
      </c>
      <c r="N22" s="592">
        <v>2</v>
      </c>
      <c r="O22" s="596">
        <v>1</v>
      </c>
      <c r="P22" s="595">
        <v>312</v>
      </c>
      <c r="Q22" s="597">
        <v>1</v>
      </c>
      <c r="R22" s="592">
        <v>2</v>
      </c>
      <c r="S22" s="597">
        <v>1</v>
      </c>
      <c r="T22" s="596">
        <v>1</v>
      </c>
      <c r="U22" s="598">
        <v>1</v>
      </c>
    </row>
    <row r="23" spans="1:21" ht="14.4" customHeight="1" x14ac:dyDescent="0.3">
      <c r="A23" s="591">
        <v>29</v>
      </c>
      <c r="B23" s="592" t="s">
        <v>549</v>
      </c>
      <c r="C23" s="592" t="s">
        <v>553</v>
      </c>
      <c r="D23" s="593" t="s">
        <v>916</v>
      </c>
      <c r="E23" s="594" t="s">
        <v>562</v>
      </c>
      <c r="F23" s="592" t="s">
        <v>552</v>
      </c>
      <c r="G23" s="592" t="s">
        <v>611</v>
      </c>
      <c r="H23" s="592" t="s">
        <v>459</v>
      </c>
      <c r="I23" s="592" t="s">
        <v>620</v>
      </c>
      <c r="J23" s="592" t="s">
        <v>621</v>
      </c>
      <c r="K23" s="592" t="s">
        <v>622</v>
      </c>
      <c r="L23" s="595">
        <v>833.75</v>
      </c>
      <c r="M23" s="595">
        <v>1667.5</v>
      </c>
      <c r="N23" s="592">
        <v>2</v>
      </c>
      <c r="O23" s="596">
        <v>1</v>
      </c>
      <c r="P23" s="595">
        <v>1667.5</v>
      </c>
      <c r="Q23" s="597">
        <v>1</v>
      </c>
      <c r="R23" s="592">
        <v>2</v>
      </c>
      <c r="S23" s="597">
        <v>1</v>
      </c>
      <c r="T23" s="596">
        <v>1</v>
      </c>
      <c r="U23" s="598">
        <v>1</v>
      </c>
    </row>
    <row r="24" spans="1:21" ht="14.4" customHeight="1" x14ac:dyDescent="0.3">
      <c r="A24" s="591">
        <v>29</v>
      </c>
      <c r="B24" s="592" t="s">
        <v>549</v>
      </c>
      <c r="C24" s="592" t="s">
        <v>553</v>
      </c>
      <c r="D24" s="593" t="s">
        <v>916</v>
      </c>
      <c r="E24" s="594" t="s">
        <v>562</v>
      </c>
      <c r="F24" s="592" t="s">
        <v>552</v>
      </c>
      <c r="G24" s="592" t="s">
        <v>623</v>
      </c>
      <c r="H24" s="592" t="s">
        <v>459</v>
      </c>
      <c r="I24" s="592" t="s">
        <v>624</v>
      </c>
      <c r="J24" s="592" t="s">
        <v>625</v>
      </c>
      <c r="K24" s="592" t="s">
        <v>626</v>
      </c>
      <c r="L24" s="595">
        <v>410</v>
      </c>
      <c r="M24" s="595">
        <v>1230</v>
      </c>
      <c r="N24" s="592">
        <v>3</v>
      </c>
      <c r="O24" s="596">
        <v>3</v>
      </c>
      <c r="P24" s="595">
        <v>1230</v>
      </c>
      <c r="Q24" s="597">
        <v>1</v>
      </c>
      <c r="R24" s="592">
        <v>3</v>
      </c>
      <c r="S24" s="597">
        <v>1</v>
      </c>
      <c r="T24" s="596">
        <v>3</v>
      </c>
      <c r="U24" s="598">
        <v>1</v>
      </c>
    </row>
    <row r="25" spans="1:21" ht="14.4" customHeight="1" x14ac:dyDescent="0.3">
      <c r="A25" s="591">
        <v>29</v>
      </c>
      <c r="B25" s="592" t="s">
        <v>549</v>
      </c>
      <c r="C25" s="592" t="s">
        <v>553</v>
      </c>
      <c r="D25" s="593" t="s">
        <v>916</v>
      </c>
      <c r="E25" s="594" t="s">
        <v>562</v>
      </c>
      <c r="F25" s="592" t="s">
        <v>552</v>
      </c>
      <c r="G25" s="592" t="s">
        <v>627</v>
      </c>
      <c r="H25" s="592" t="s">
        <v>459</v>
      </c>
      <c r="I25" s="592" t="s">
        <v>628</v>
      </c>
      <c r="J25" s="592" t="s">
        <v>629</v>
      </c>
      <c r="K25" s="592" t="s">
        <v>630</v>
      </c>
      <c r="L25" s="595">
        <v>50.5</v>
      </c>
      <c r="M25" s="595">
        <v>50.5</v>
      </c>
      <c r="N25" s="592">
        <v>1</v>
      </c>
      <c r="O25" s="596">
        <v>1</v>
      </c>
      <c r="P25" s="595">
        <v>50.5</v>
      </c>
      <c r="Q25" s="597">
        <v>1</v>
      </c>
      <c r="R25" s="592">
        <v>1</v>
      </c>
      <c r="S25" s="597">
        <v>1</v>
      </c>
      <c r="T25" s="596">
        <v>1</v>
      </c>
      <c r="U25" s="598">
        <v>1</v>
      </c>
    </row>
    <row r="26" spans="1:21" ht="14.4" customHeight="1" x14ac:dyDescent="0.3">
      <c r="A26" s="591">
        <v>29</v>
      </c>
      <c r="B26" s="592" t="s">
        <v>549</v>
      </c>
      <c r="C26" s="592" t="s">
        <v>553</v>
      </c>
      <c r="D26" s="593" t="s">
        <v>916</v>
      </c>
      <c r="E26" s="594" t="s">
        <v>562</v>
      </c>
      <c r="F26" s="592" t="s">
        <v>552</v>
      </c>
      <c r="G26" s="592" t="s">
        <v>627</v>
      </c>
      <c r="H26" s="592" t="s">
        <v>459</v>
      </c>
      <c r="I26" s="592" t="s">
        <v>631</v>
      </c>
      <c r="J26" s="592" t="s">
        <v>632</v>
      </c>
      <c r="K26" s="592" t="s">
        <v>633</v>
      </c>
      <c r="L26" s="595">
        <v>409.87</v>
      </c>
      <c r="M26" s="595">
        <v>409.87</v>
      </c>
      <c r="N26" s="592">
        <v>1</v>
      </c>
      <c r="O26" s="596">
        <v>1</v>
      </c>
      <c r="P26" s="595">
        <v>409.87</v>
      </c>
      <c r="Q26" s="597">
        <v>1</v>
      </c>
      <c r="R26" s="592">
        <v>1</v>
      </c>
      <c r="S26" s="597">
        <v>1</v>
      </c>
      <c r="T26" s="596">
        <v>1</v>
      </c>
      <c r="U26" s="598">
        <v>1</v>
      </c>
    </row>
    <row r="27" spans="1:21" ht="14.4" customHeight="1" x14ac:dyDescent="0.3">
      <c r="A27" s="591">
        <v>29</v>
      </c>
      <c r="B27" s="592" t="s">
        <v>549</v>
      </c>
      <c r="C27" s="592" t="s">
        <v>553</v>
      </c>
      <c r="D27" s="593" t="s">
        <v>916</v>
      </c>
      <c r="E27" s="594" t="s">
        <v>562</v>
      </c>
      <c r="F27" s="592" t="s">
        <v>552</v>
      </c>
      <c r="G27" s="592" t="s">
        <v>634</v>
      </c>
      <c r="H27" s="592" t="s">
        <v>459</v>
      </c>
      <c r="I27" s="592" t="s">
        <v>635</v>
      </c>
      <c r="J27" s="592" t="s">
        <v>636</v>
      </c>
      <c r="K27" s="592" t="s">
        <v>637</v>
      </c>
      <c r="L27" s="595">
        <v>0</v>
      </c>
      <c r="M27" s="595">
        <v>0</v>
      </c>
      <c r="N27" s="592">
        <v>1</v>
      </c>
      <c r="O27" s="596">
        <v>1</v>
      </c>
      <c r="P27" s="595"/>
      <c r="Q27" s="597"/>
      <c r="R27" s="592"/>
      <c r="S27" s="597">
        <v>0</v>
      </c>
      <c r="T27" s="596"/>
      <c r="U27" s="598">
        <v>0</v>
      </c>
    </row>
    <row r="28" spans="1:21" ht="14.4" customHeight="1" x14ac:dyDescent="0.3">
      <c r="A28" s="591">
        <v>29</v>
      </c>
      <c r="B28" s="592" t="s">
        <v>549</v>
      </c>
      <c r="C28" s="592" t="s">
        <v>553</v>
      </c>
      <c r="D28" s="593" t="s">
        <v>916</v>
      </c>
      <c r="E28" s="594" t="s">
        <v>562</v>
      </c>
      <c r="F28" s="592" t="s">
        <v>552</v>
      </c>
      <c r="G28" s="592" t="s">
        <v>634</v>
      </c>
      <c r="H28" s="592" t="s">
        <v>459</v>
      </c>
      <c r="I28" s="592" t="s">
        <v>638</v>
      </c>
      <c r="J28" s="592" t="s">
        <v>639</v>
      </c>
      <c r="K28" s="592"/>
      <c r="L28" s="595">
        <v>0</v>
      </c>
      <c r="M28" s="595">
        <v>0</v>
      </c>
      <c r="N28" s="592">
        <v>2</v>
      </c>
      <c r="O28" s="596">
        <v>2</v>
      </c>
      <c r="P28" s="595"/>
      <c r="Q28" s="597"/>
      <c r="R28" s="592"/>
      <c r="S28" s="597">
        <v>0</v>
      </c>
      <c r="T28" s="596"/>
      <c r="U28" s="598">
        <v>0</v>
      </c>
    </row>
    <row r="29" spans="1:21" ht="14.4" customHeight="1" x14ac:dyDescent="0.3">
      <c r="A29" s="591">
        <v>29</v>
      </c>
      <c r="B29" s="592" t="s">
        <v>549</v>
      </c>
      <c r="C29" s="592" t="s">
        <v>553</v>
      </c>
      <c r="D29" s="593" t="s">
        <v>916</v>
      </c>
      <c r="E29" s="594" t="s">
        <v>563</v>
      </c>
      <c r="F29" s="592" t="s">
        <v>550</v>
      </c>
      <c r="G29" s="592" t="s">
        <v>640</v>
      </c>
      <c r="H29" s="592" t="s">
        <v>459</v>
      </c>
      <c r="I29" s="592" t="s">
        <v>641</v>
      </c>
      <c r="J29" s="592" t="s">
        <v>642</v>
      </c>
      <c r="K29" s="592" t="s">
        <v>643</v>
      </c>
      <c r="L29" s="595">
        <v>132.97999999999999</v>
      </c>
      <c r="M29" s="595">
        <v>132.97999999999999</v>
      </c>
      <c r="N29" s="592">
        <v>1</v>
      </c>
      <c r="O29" s="596">
        <v>1</v>
      </c>
      <c r="P29" s="595">
        <v>132.97999999999999</v>
      </c>
      <c r="Q29" s="597">
        <v>1</v>
      </c>
      <c r="R29" s="592">
        <v>1</v>
      </c>
      <c r="S29" s="597">
        <v>1</v>
      </c>
      <c r="T29" s="596">
        <v>1</v>
      </c>
      <c r="U29" s="598">
        <v>1</v>
      </c>
    </row>
    <row r="30" spans="1:21" ht="14.4" customHeight="1" x14ac:dyDescent="0.3">
      <c r="A30" s="591">
        <v>29</v>
      </c>
      <c r="B30" s="592" t="s">
        <v>549</v>
      </c>
      <c r="C30" s="592" t="s">
        <v>553</v>
      </c>
      <c r="D30" s="593" t="s">
        <v>916</v>
      </c>
      <c r="E30" s="594" t="s">
        <v>565</v>
      </c>
      <c r="F30" s="592" t="s">
        <v>550</v>
      </c>
      <c r="G30" s="592" t="s">
        <v>644</v>
      </c>
      <c r="H30" s="592" t="s">
        <v>459</v>
      </c>
      <c r="I30" s="592" t="s">
        <v>645</v>
      </c>
      <c r="J30" s="592" t="s">
        <v>646</v>
      </c>
      <c r="K30" s="592" t="s">
        <v>647</v>
      </c>
      <c r="L30" s="595">
        <v>78.33</v>
      </c>
      <c r="M30" s="595">
        <v>78.33</v>
      </c>
      <c r="N30" s="592">
        <v>1</v>
      </c>
      <c r="O30" s="596">
        <v>1</v>
      </c>
      <c r="P30" s="595">
        <v>78.33</v>
      </c>
      <c r="Q30" s="597">
        <v>1</v>
      </c>
      <c r="R30" s="592">
        <v>1</v>
      </c>
      <c r="S30" s="597">
        <v>1</v>
      </c>
      <c r="T30" s="596">
        <v>1</v>
      </c>
      <c r="U30" s="598">
        <v>1</v>
      </c>
    </row>
    <row r="31" spans="1:21" ht="14.4" customHeight="1" x14ac:dyDescent="0.3">
      <c r="A31" s="591">
        <v>29</v>
      </c>
      <c r="B31" s="592" t="s">
        <v>549</v>
      </c>
      <c r="C31" s="592" t="s">
        <v>553</v>
      </c>
      <c r="D31" s="593" t="s">
        <v>916</v>
      </c>
      <c r="E31" s="594" t="s">
        <v>565</v>
      </c>
      <c r="F31" s="592" t="s">
        <v>550</v>
      </c>
      <c r="G31" s="592" t="s">
        <v>648</v>
      </c>
      <c r="H31" s="592" t="s">
        <v>459</v>
      </c>
      <c r="I31" s="592" t="s">
        <v>649</v>
      </c>
      <c r="J31" s="592" t="s">
        <v>650</v>
      </c>
      <c r="K31" s="592" t="s">
        <v>651</v>
      </c>
      <c r="L31" s="595">
        <v>98.75</v>
      </c>
      <c r="M31" s="595">
        <v>98.75</v>
      </c>
      <c r="N31" s="592">
        <v>1</v>
      </c>
      <c r="O31" s="596">
        <v>1</v>
      </c>
      <c r="P31" s="595">
        <v>98.75</v>
      </c>
      <c r="Q31" s="597">
        <v>1</v>
      </c>
      <c r="R31" s="592">
        <v>1</v>
      </c>
      <c r="S31" s="597">
        <v>1</v>
      </c>
      <c r="T31" s="596">
        <v>1</v>
      </c>
      <c r="U31" s="598">
        <v>1</v>
      </c>
    </row>
    <row r="32" spans="1:21" ht="14.4" customHeight="1" x14ac:dyDescent="0.3">
      <c r="A32" s="591">
        <v>29</v>
      </c>
      <c r="B32" s="592" t="s">
        <v>549</v>
      </c>
      <c r="C32" s="592" t="s">
        <v>553</v>
      </c>
      <c r="D32" s="593" t="s">
        <v>916</v>
      </c>
      <c r="E32" s="594" t="s">
        <v>565</v>
      </c>
      <c r="F32" s="592" t="s">
        <v>550</v>
      </c>
      <c r="G32" s="592" t="s">
        <v>640</v>
      </c>
      <c r="H32" s="592" t="s">
        <v>459</v>
      </c>
      <c r="I32" s="592" t="s">
        <v>641</v>
      </c>
      <c r="J32" s="592" t="s">
        <v>642</v>
      </c>
      <c r="K32" s="592" t="s">
        <v>643</v>
      </c>
      <c r="L32" s="595">
        <v>132.97999999999999</v>
      </c>
      <c r="M32" s="595">
        <v>132.97999999999999</v>
      </c>
      <c r="N32" s="592">
        <v>1</v>
      </c>
      <c r="O32" s="596">
        <v>1</v>
      </c>
      <c r="P32" s="595">
        <v>132.97999999999999</v>
      </c>
      <c r="Q32" s="597">
        <v>1</v>
      </c>
      <c r="R32" s="592">
        <v>1</v>
      </c>
      <c r="S32" s="597">
        <v>1</v>
      </c>
      <c r="T32" s="596">
        <v>1</v>
      </c>
      <c r="U32" s="598">
        <v>1</v>
      </c>
    </row>
    <row r="33" spans="1:21" ht="14.4" customHeight="1" x14ac:dyDescent="0.3">
      <c r="A33" s="591">
        <v>29</v>
      </c>
      <c r="B33" s="592" t="s">
        <v>549</v>
      </c>
      <c r="C33" s="592" t="s">
        <v>553</v>
      </c>
      <c r="D33" s="593" t="s">
        <v>916</v>
      </c>
      <c r="E33" s="594" t="s">
        <v>565</v>
      </c>
      <c r="F33" s="592" t="s">
        <v>550</v>
      </c>
      <c r="G33" s="592" t="s">
        <v>574</v>
      </c>
      <c r="H33" s="592" t="s">
        <v>516</v>
      </c>
      <c r="I33" s="592" t="s">
        <v>575</v>
      </c>
      <c r="J33" s="592" t="s">
        <v>576</v>
      </c>
      <c r="K33" s="592" t="s">
        <v>577</v>
      </c>
      <c r="L33" s="595">
        <v>16.8</v>
      </c>
      <c r="M33" s="595">
        <v>67.2</v>
      </c>
      <c r="N33" s="592">
        <v>4</v>
      </c>
      <c r="O33" s="596">
        <v>4</v>
      </c>
      <c r="P33" s="595">
        <v>33.6</v>
      </c>
      <c r="Q33" s="597">
        <v>0.5</v>
      </c>
      <c r="R33" s="592">
        <v>2</v>
      </c>
      <c r="S33" s="597">
        <v>0.5</v>
      </c>
      <c r="T33" s="596">
        <v>2</v>
      </c>
      <c r="U33" s="598">
        <v>0.5</v>
      </c>
    </row>
    <row r="34" spans="1:21" ht="14.4" customHeight="1" x14ac:dyDescent="0.3">
      <c r="A34" s="591">
        <v>29</v>
      </c>
      <c r="B34" s="592" t="s">
        <v>549</v>
      </c>
      <c r="C34" s="592" t="s">
        <v>553</v>
      </c>
      <c r="D34" s="593" t="s">
        <v>916</v>
      </c>
      <c r="E34" s="594" t="s">
        <v>565</v>
      </c>
      <c r="F34" s="592" t="s">
        <v>550</v>
      </c>
      <c r="G34" s="592" t="s">
        <v>652</v>
      </c>
      <c r="H34" s="592" t="s">
        <v>459</v>
      </c>
      <c r="I34" s="592" t="s">
        <v>653</v>
      </c>
      <c r="J34" s="592" t="s">
        <v>654</v>
      </c>
      <c r="K34" s="592" t="s">
        <v>655</v>
      </c>
      <c r="L34" s="595">
        <v>83.68</v>
      </c>
      <c r="M34" s="595">
        <v>83.68</v>
      </c>
      <c r="N34" s="592">
        <v>1</v>
      </c>
      <c r="O34" s="596">
        <v>1</v>
      </c>
      <c r="P34" s="595"/>
      <c r="Q34" s="597">
        <v>0</v>
      </c>
      <c r="R34" s="592"/>
      <c r="S34" s="597">
        <v>0</v>
      </c>
      <c r="T34" s="596"/>
      <c r="U34" s="598">
        <v>0</v>
      </c>
    </row>
    <row r="35" spans="1:21" ht="14.4" customHeight="1" x14ac:dyDescent="0.3">
      <c r="A35" s="591">
        <v>29</v>
      </c>
      <c r="B35" s="592" t="s">
        <v>549</v>
      </c>
      <c r="C35" s="592" t="s">
        <v>553</v>
      </c>
      <c r="D35" s="593" t="s">
        <v>916</v>
      </c>
      <c r="E35" s="594" t="s">
        <v>565</v>
      </c>
      <c r="F35" s="592" t="s">
        <v>550</v>
      </c>
      <c r="G35" s="592" t="s">
        <v>597</v>
      </c>
      <c r="H35" s="592" t="s">
        <v>516</v>
      </c>
      <c r="I35" s="592" t="s">
        <v>656</v>
      </c>
      <c r="J35" s="592" t="s">
        <v>599</v>
      </c>
      <c r="K35" s="592" t="s">
        <v>600</v>
      </c>
      <c r="L35" s="595">
        <v>154.36000000000001</v>
      </c>
      <c r="M35" s="595">
        <v>154.36000000000001</v>
      </c>
      <c r="N35" s="592">
        <v>1</v>
      </c>
      <c r="O35" s="596">
        <v>1</v>
      </c>
      <c r="P35" s="595">
        <v>154.36000000000001</v>
      </c>
      <c r="Q35" s="597">
        <v>1</v>
      </c>
      <c r="R35" s="592">
        <v>1</v>
      </c>
      <c r="S35" s="597">
        <v>1</v>
      </c>
      <c r="T35" s="596">
        <v>1</v>
      </c>
      <c r="U35" s="598">
        <v>1</v>
      </c>
    </row>
    <row r="36" spans="1:21" ht="14.4" customHeight="1" x14ac:dyDescent="0.3">
      <c r="A36" s="591">
        <v>29</v>
      </c>
      <c r="B36" s="592" t="s">
        <v>549</v>
      </c>
      <c r="C36" s="592" t="s">
        <v>553</v>
      </c>
      <c r="D36" s="593" t="s">
        <v>916</v>
      </c>
      <c r="E36" s="594" t="s">
        <v>565</v>
      </c>
      <c r="F36" s="592" t="s">
        <v>552</v>
      </c>
      <c r="G36" s="592" t="s">
        <v>623</v>
      </c>
      <c r="H36" s="592" t="s">
        <v>459</v>
      </c>
      <c r="I36" s="592" t="s">
        <v>624</v>
      </c>
      <c r="J36" s="592" t="s">
        <v>625</v>
      </c>
      <c r="K36" s="592" t="s">
        <v>626</v>
      </c>
      <c r="L36" s="595">
        <v>410</v>
      </c>
      <c r="M36" s="595">
        <v>410</v>
      </c>
      <c r="N36" s="592">
        <v>1</v>
      </c>
      <c r="O36" s="596">
        <v>1</v>
      </c>
      <c r="P36" s="595">
        <v>410</v>
      </c>
      <c r="Q36" s="597">
        <v>1</v>
      </c>
      <c r="R36" s="592">
        <v>1</v>
      </c>
      <c r="S36" s="597">
        <v>1</v>
      </c>
      <c r="T36" s="596">
        <v>1</v>
      </c>
      <c r="U36" s="598">
        <v>1</v>
      </c>
    </row>
    <row r="37" spans="1:21" ht="14.4" customHeight="1" x14ac:dyDescent="0.3">
      <c r="A37" s="591">
        <v>29</v>
      </c>
      <c r="B37" s="592" t="s">
        <v>549</v>
      </c>
      <c r="C37" s="592" t="s">
        <v>553</v>
      </c>
      <c r="D37" s="593" t="s">
        <v>916</v>
      </c>
      <c r="E37" s="594" t="s">
        <v>565</v>
      </c>
      <c r="F37" s="592" t="s">
        <v>552</v>
      </c>
      <c r="G37" s="592" t="s">
        <v>627</v>
      </c>
      <c r="H37" s="592" t="s">
        <v>459</v>
      </c>
      <c r="I37" s="592" t="s">
        <v>657</v>
      </c>
      <c r="J37" s="592" t="s">
        <v>629</v>
      </c>
      <c r="K37" s="592" t="s">
        <v>658</v>
      </c>
      <c r="L37" s="595">
        <v>58.5</v>
      </c>
      <c r="M37" s="595">
        <v>58.5</v>
      </c>
      <c r="N37" s="592">
        <v>1</v>
      </c>
      <c r="O37" s="596">
        <v>1</v>
      </c>
      <c r="P37" s="595">
        <v>58.5</v>
      </c>
      <c r="Q37" s="597">
        <v>1</v>
      </c>
      <c r="R37" s="592">
        <v>1</v>
      </c>
      <c r="S37" s="597">
        <v>1</v>
      </c>
      <c r="T37" s="596">
        <v>1</v>
      </c>
      <c r="U37" s="598">
        <v>1</v>
      </c>
    </row>
    <row r="38" spans="1:21" ht="14.4" customHeight="1" x14ac:dyDescent="0.3">
      <c r="A38" s="591">
        <v>29</v>
      </c>
      <c r="B38" s="592" t="s">
        <v>549</v>
      </c>
      <c r="C38" s="592" t="s">
        <v>553</v>
      </c>
      <c r="D38" s="593" t="s">
        <v>916</v>
      </c>
      <c r="E38" s="594" t="s">
        <v>566</v>
      </c>
      <c r="F38" s="592" t="s">
        <v>550</v>
      </c>
      <c r="G38" s="592" t="s">
        <v>659</v>
      </c>
      <c r="H38" s="592" t="s">
        <v>459</v>
      </c>
      <c r="I38" s="592" t="s">
        <v>660</v>
      </c>
      <c r="J38" s="592" t="s">
        <v>661</v>
      </c>
      <c r="K38" s="592" t="s">
        <v>662</v>
      </c>
      <c r="L38" s="595">
        <v>210.08</v>
      </c>
      <c r="M38" s="595">
        <v>420.16</v>
      </c>
      <c r="N38" s="592">
        <v>2</v>
      </c>
      <c r="O38" s="596">
        <v>2</v>
      </c>
      <c r="P38" s="595">
        <v>420.16</v>
      </c>
      <c r="Q38" s="597">
        <v>1</v>
      </c>
      <c r="R38" s="592">
        <v>2</v>
      </c>
      <c r="S38" s="597">
        <v>1</v>
      </c>
      <c r="T38" s="596">
        <v>2</v>
      </c>
      <c r="U38" s="598">
        <v>1</v>
      </c>
    </row>
    <row r="39" spans="1:21" ht="14.4" customHeight="1" x14ac:dyDescent="0.3">
      <c r="A39" s="591">
        <v>29</v>
      </c>
      <c r="B39" s="592" t="s">
        <v>549</v>
      </c>
      <c r="C39" s="592" t="s">
        <v>553</v>
      </c>
      <c r="D39" s="593" t="s">
        <v>916</v>
      </c>
      <c r="E39" s="594" t="s">
        <v>566</v>
      </c>
      <c r="F39" s="592" t="s">
        <v>550</v>
      </c>
      <c r="G39" s="592" t="s">
        <v>644</v>
      </c>
      <c r="H39" s="592" t="s">
        <v>459</v>
      </c>
      <c r="I39" s="592" t="s">
        <v>645</v>
      </c>
      <c r="J39" s="592" t="s">
        <v>646</v>
      </c>
      <c r="K39" s="592" t="s">
        <v>647</v>
      </c>
      <c r="L39" s="595">
        <v>78.33</v>
      </c>
      <c r="M39" s="595">
        <v>78.33</v>
      </c>
      <c r="N39" s="592">
        <v>1</v>
      </c>
      <c r="O39" s="596">
        <v>1</v>
      </c>
      <c r="P39" s="595">
        <v>78.33</v>
      </c>
      <c r="Q39" s="597">
        <v>1</v>
      </c>
      <c r="R39" s="592">
        <v>1</v>
      </c>
      <c r="S39" s="597">
        <v>1</v>
      </c>
      <c r="T39" s="596">
        <v>1</v>
      </c>
      <c r="U39" s="598">
        <v>1</v>
      </c>
    </row>
    <row r="40" spans="1:21" ht="14.4" customHeight="1" x14ac:dyDescent="0.3">
      <c r="A40" s="591">
        <v>29</v>
      </c>
      <c r="B40" s="592" t="s">
        <v>549</v>
      </c>
      <c r="C40" s="592" t="s">
        <v>553</v>
      </c>
      <c r="D40" s="593" t="s">
        <v>916</v>
      </c>
      <c r="E40" s="594" t="s">
        <v>566</v>
      </c>
      <c r="F40" s="592" t="s">
        <v>550</v>
      </c>
      <c r="G40" s="592" t="s">
        <v>663</v>
      </c>
      <c r="H40" s="592" t="s">
        <v>459</v>
      </c>
      <c r="I40" s="592" t="s">
        <v>664</v>
      </c>
      <c r="J40" s="592" t="s">
        <v>665</v>
      </c>
      <c r="K40" s="592" t="s">
        <v>666</v>
      </c>
      <c r="L40" s="595">
        <v>91.11</v>
      </c>
      <c r="M40" s="595">
        <v>182.22</v>
      </c>
      <c r="N40" s="592">
        <v>2</v>
      </c>
      <c r="O40" s="596">
        <v>0.5</v>
      </c>
      <c r="P40" s="595"/>
      <c r="Q40" s="597">
        <v>0</v>
      </c>
      <c r="R40" s="592"/>
      <c r="S40" s="597">
        <v>0</v>
      </c>
      <c r="T40" s="596"/>
      <c r="U40" s="598">
        <v>0</v>
      </c>
    </row>
    <row r="41" spans="1:21" ht="14.4" customHeight="1" x14ac:dyDescent="0.3">
      <c r="A41" s="591">
        <v>29</v>
      </c>
      <c r="B41" s="592" t="s">
        <v>549</v>
      </c>
      <c r="C41" s="592" t="s">
        <v>553</v>
      </c>
      <c r="D41" s="593" t="s">
        <v>916</v>
      </c>
      <c r="E41" s="594" t="s">
        <v>566</v>
      </c>
      <c r="F41" s="592" t="s">
        <v>550</v>
      </c>
      <c r="G41" s="592" t="s">
        <v>667</v>
      </c>
      <c r="H41" s="592" t="s">
        <v>459</v>
      </c>
      <c r="I41" s="592" t="s">
        <v>668</v>
      </c>
      <c r="J41" s="592" t="s">
        <v>669</v>
      </c>
      <c r="K41" s="592" t="s">
        <v>670</v>
      </c>
      <c r="L41" s="595">
        <v>107.27</v>
      </c>
      <c r="M41" s="595">
        <v>429.08</v>
      </c>
      <c r="N41" s="592">
        <v>4</v>
      </c>
      <c r="O41" s="596">
        <v>1.5</v>
      </c>
      <c r="P41" s="595"/>
      <c r="Q41" s="597">
        <v>0</v>
      </c>
      <c r="R41" s="592"/>
      <c r="S41" s="597">
        <v>0</v>
      </c>
      <c r="T41" s="596"/>
      <c r="U41" s="598">
        <v>0</v>
      </c>
    </row>
    <row r="42" spans="1:21" ht="14.4" customHeight="1" x14ac:dyDescent="0.3">
      <c r="A42" s="591">
        <v>29</v>
      </c>
      <c r="B42" s="592" t="s">
        <v>549</v>
      </c>
      <c r="C42" s="592" t="s">
        <v>553</v>
      </c>
      <c r="D42" s="593" t="s">
        <v>916</v>
      </c>
      <c r="E42" s="594" t="s">
        <v>566</v>
      </c>
      <c r="F42" s="592" t="s">
        <v>550</v>
      </c>
      <c r="G42" s="592" t="s">
        <v>671</v>
      </c>
      <c r="H42" s="592" t="s">
        <v>459</v>
      </c>
      <c r="I42" s="592" t="s">
        <v>672</v>
      </c>
      <c r="J42" s="592" t="s">
        <v>673</v>
      </c>
      <c r="K42" s="592" t="s">
        <v>674</v>
      </c>
      <c r="L42" s="595">
        <v>285.01</v>
      </c>
      <c r="M42" s="595">
        <v>570.02</v>
      </c>
      <c r="N42" s="592">
        <v>2</v>
      </c>
      <c r="O42" s="596">
        <v>2</v>
      </c>
      <c r="P42" s="595">
        <v>285.01</v>
      </c>
      <c r="Q42" s="597">
        <v>0.5</v>
      </c>
      <c r="R42" s="592">
        <v>1</v>
      </c>
      <c r="S42" s="597">
        <v>0.5</v>
      </c>
      <c r="T42" s="596">
        <v>1</v>
      </c>
      <c r="U42" s="598">
        <v>0.5</v>
      </c>
    </row>
    <row r="43" spans="1:21" ht="14.4" customHeight="1" x14ac:dyDescent="0.3">
      <c r="A43" s="591">
        <v>29</v>
      </c>
      <c r="B43" s="592" t="s">
        <v>549</v>
      </c>
      <c r="C43" s="592" t="s">
        <v>553</v>
      </c>
      <c r="D43" s="593" t="s">
        <v>916</v>
      </c>
      <c r="E43" s="594" t="s">
        <v>566</v>
      </c>
      <c r="F43" s="592" t="s">
        <v>550</v>
      </c>
      <c r="G43" s="592" t="s">
        <v>675</v>
      </c>
      <c r="H43" s="592" t="s">
        <v>516</v>
      </c>
      <c r="I43" s="592" t="s">
        <v>676</v>
      </c>
      <c r="J43" s="592" t="s">
        <v>677</v>
      </c>
      <c r="K43" s="592" t="s">
        <v>678</v>
      </c>
      <c r="L43" s="595">
        <v>218.62</v>
      </c>
      <c r="M43" s="595">
        <v>218.62</v>
      </c>
      <c r="N43" s="592">
        <v>1</v>
      </c>
      <c r="O43" s="596">
        <v>1</v>
      </c>
      <c r="P43" s="595"/>
      <c r="Q43" s="597">
        <v>0</v>
      </c>
      <c r="R43" s="592"/>
      <c r="S43" s="597">
        <v>0</v>
      </c>
      <c r="T43" s="596"/>
      <c r="U43" s="598">
        <v>0</v>
      </c>
    </row>
    <row r="44" spans="1:21" ht="14.4" customHeight="1" x14ac:dyDescent="0.3">
      <c r="A44" s="591">
        <v>29</v>
      </c>
      <c r="B44" s="592" t="s">
        <v>549</v>
      </c>
      <c r="C44" s="592" t="s">
        <v>553</v>
      </c>
      <c r="D44" s="593" t="s">
        <v>916</v>
      </c>
      <c r="E44" s="594" t="s">
        <v>566</v>
      </c>
      <c r="F44" s="592" t="s">
        <v>550</v>
      </c>
      <c r="G44" s="592" t="s">
        <v>597</v>
      </c>
      <c r="H44" s="592" t="s">
        <v>516</v>
      </c>
      <c r="I44" s="592" t="s">
        <v>656</v>
      </c>
      <c r="J44" s="592" t="s">
        <v>599</v>
      </c>
      <c r="K44" s="592" t="s">
        <v>600</v>
      </c>
      <c r="L44" s="595">
        <v>154.36000000000001</v>
      </c>
      <c r="M44" s="595">
        <v>154.36000000000001</v>
      </c>
      <c r="N44" s="592">
        <v>1</v>
      </c>
      <c r="O44" s="596">
        <v>1</v>
      </c>
      <c r="P44" s="595">
        <v>154.36000000000001</v>
      </c>
      <c r="Q44" s="597">
        <v>1</v>
      </c>
      <c r="R44" s="592">
        <v>1</v>
      </c>
      <c r="S44" s="597">
        <v>1</v>
      </c>
      <c r="T44" s="596">
        <v>1</v>
      </c>
      <c r="U44" s="598">
        <v>1</v>
      </c>
    </row>
    <row r="45" spans="1:21" ht="14.4" customHeight="1" x14ac:dyDescent="0.3">
      <c r="A45" s="591">
        <v>29</v>
      </c>
      <c r="B45" s="592" t="s">
        <v>549</v>
      </c>
      <c r="C45" s="592" t="s">
        <v>553</v>
      </c>
      <c r="D45" s="593" t="s">
        <v>916</v>
      </c>
      <c r="E45" s="594" t="s">
        <v>566</v>
      </c>
      <c r="F45" s="592" t="s">
        <v>551</v>
      </c>
      <c r="G45" s="592" t="s">
        <v>679</v>
      </c>
      <c r="H45" s="592" t="s">
        <v>459</v>
      </c>
      <c r="I45" s="592" t="s">
        <v>680</v>
      </c>
      <c r="J45" s="592" t="s">
        <v>681</v>
      </c>
      <c r="K45" s="592"/>
      <c r="L45" s="595">
        <v>0</v>
      </c>
      <c r="M45" s="595">
        <v>0</v>
      </c>
      <c r="N45" s="592">
        <v>1</v>
      </c>
      <c r="O45" s="596">
        <v>1</v>
      </c>
      <c r="P45" s="595"/>
      <c r="Q45" s="597"/>
      <c r="R45" s="592"/>
      <c r="S45" s="597">
        <v>0</v>
      </c>
      <c r="T45" s="596"/>
      <c r="U45" s="598">
        <v>0</v>
      </c>
    </row>
    <row r="46" spans="1:21" ht="14.4" customHeight="1" x14ac:dyDescent="0.3">
      <c r="A46" s="591">
        <v>29</v>
      </c>
      <c r="B46" s="592" t="s">
        <v>549</v>
      </c>
      <c r="C46" s="592" t="s">
        <v>553</v>
      </c>
      <c r="D46" s="593" t="s">
        <v>916</v>
      </c>
      <c r="E46" s="594" t="s">
        <v>566</v>
      </c>
      <c r="F46" s="592" t="s">
        <v>552</v>
      </c>
      <c r="G46" s="592" t="s">
        <v>682</v>
      </c>
      <c r="H46" s="592" t="s">
        <v>459</v>
      </c>
      <c r="I46" s="592" t="s">
        <v>683</v>
      </c>
      <c r="J46" s="592" t="s">
        <v>684</v>
      </c>
      <c r="K46" s="592" t="s">
        <v>685</v>
      </c>
      <c r="L46" s="595">
        <v>1021.4</v>
      </c>
      <c r="M46" s="595">
        <v>1021.4</v>
      </c>
      <c r="N46" s="592">
        <v>1</v>
      </c>
      <c r="O46" s="596">
        <v>1</v>
      </c>
      <c r="P46" s="595"/>
      <c r="Q46" s="597">
        <v>0</v>
      </c>
      <c r="R46" s="592"/>
      <c r="S46" s="597">
        <v>0</v>
      </c>
      <c r="T46" s="596"/>
      <c r="U46" s="598">
        <v>0</v>
      </c>
    </row>
    <row r="47" spans="1:21" ht="14.4" customHeight="1" x14ac:dyDescent="0.3">
      <c r="A47" s="591">
        <v>29</v>
      </c>
      <c r="B47" s="592" t="s">
        <v>549</v>
      </c>
      <c r="C47" s="592" t="s">
        <v>553</v>
      </c>
      <c r="D47" s="593" t="s">
        <v>916</v>
      </c>
      <c r="E47" s="594" t="s">
        <v>566</v>
      </c>
      <c r="F47" s="592" t="s">
        <v>552</v>
      </c>
      <c r="G47" s="592" t="s">
        <v>611</v>
      </c>
      <c r="H47" s="592" t="s">
        <v>459</v>
      </c>
      <c r="I47" s="592" t="s">
        <v>612</v>
      </c>
      <c r="J47" s="592" t="s">
        <v>613</v>
      </c>
      <c r="K47" s="592" t="s">
        <v>614</v>
      </c>
      <c r="L47" s="595">
        <v>25</v>
      </c>
      <c r="M47" s="595">
        <v>75</v>
      </c>
      <c r="N47" s="592">
        <v>3</v>
      </c>
      <c r="O47" s="596">
        <v>1</v>
      </c>
      <c r="P47" s="595"/>
      <c r="Q47" s="597">
        <v>0</v>
      </c>
      <c r="R47" s="592"/>
      <c r="S47" s="597">
        <v>0</v>
      </c>
      <c r="T47" s="596"/>
      <c r="U47" s="598">
        <v>0</v>
      </c>
    </row>
    <row r="48" spans="1:21" ht="14.4" customHeight="1" x14ac:dyDescent="0.3">
      <c r="A48" s="591">
        <v>29</v>
      </c>
      <c r="B48" s="592" t="s">
        <v>549</v>
      </c>
      <c r="C48" s="592" t="s">
        <v>553</v>
      </c>
      <c r="D48" s="593" t="s">
        <v>916</v>
      </c>
      <c r="E48" s="594" t="s">
        <v>566</v>
      </c>
      <c r="F48" s="592" t="s">
        <v>552</v>
      </c>
      <c r="G48" s="592" t="s">
        <v>611</v>
      </c>
      <c r="H48" s="592" t="s">
        <v>459</v>
      </c>
      <c r="I48" s="592" t="s">
        <v>615</v>
      </c>
      <c r="J48" s="592" t="s">
        <v>613</v>
      </c>
      <c r="K48" s="592" t="s">
        <v>616</v>
      </c>
      <c r="L48" s="595">
        <v>100</v>
      </c>
      <c r="M48" s="595">
        <v>200</v>
      </c>
      <c r="N48" s="592">
        <v>2</v>
      </c>
      <c r="O48" s="596">
        <v>1</v>
      </c>
      <c r="P48" s="595">
        <v>200</v>
      </c>
      <c r="Q48" s="597">
        <v>1</v>
      </c>
      <c r="R48" s="592">
        <v>2</v>
      </c>
      <c r="S48" s="597">
        <v>1</v>
      </c>
      <c r="T48" s="596">
        <v>1</v>
      </c>
      <c r="U48" s="598">
        <v>1</v>
      </c>
    </row>
    <row r="49" spans="1:21" ht="14.4" customHeight="1" x14ac:dyDescent="0.3">
      <c r="A49" s="591">
        <v>29</v>
      </c>
      <c r="B49" s="592" t="s">
        <v>549</v>
      </c>
      <c r="C49" s="592" t="s">
        <v>553</v>
      </c>
      <c r="D49" s="593" t="s">
        <v>916</v>
      </c>
      <c r="E49" s="594" t="s">
        <v>566</v>
      </c>
      <c r="F49" s="592" t="s">
        <v>552</v>
      </c>
      <c r="G49" s="592" t="s">
        <v>611</v>
      </c>
      <c r="H49" s="592" t="s">
        <v>459</v>
      </c>
      <c r="I49" s="592" t="s">
        <v>617</v>
      </c>
      <c r="J49" s="592" t="s">
        <v>618</v>
      </c>
      <c r="K49" s="592" t="s">
        <v>619</v>
      </c>
      <c r="L49" s="595">
        <v>156</v>
      </c>
      <c r="M49" s="595">
        <v>312</v>
      </c>
      <c r="N49" s="592">
        <v>2</v>
      </c>
      <c r="O49" s="596">
        <v>1</v>
      </c>
      <c r="P49" s="595"/>
      <c r="Q49" s="597">
        <v>0</v>
      </c>
      <c r="R49" s="592"/>
      <c r="S49" s="597">
        <v>0</v>
      </c>
      <c r="T49" s="596"/>
      <c r="U49" s="598">
        <v>0</v>
      </c>
    </row>
    <row r="50" spans="1:21" ht="14.4" customHeight="1" x14ac:dyDescent="0.3">
      <c r="A50" s="591">
        <v>29</v>
      </c>
      <c r="B50" s="592" t="s">
        <v>549</v>
      </c>
      <c r="C50" s="592" t="s">
        <v>553</v>
      </c>
      <c r="D50" s="593" t="s">
        <v>916</v>
      </c>
      <c r="E50" s="594" t="s">
        <v>566</v>
      </c>
      <c r="F50" s="592" t="s">
        <v>552</v>
      </c>
      <c r="G50" s="592" t="s">
        <v>611</v>
      </c>
      <c r="H50" s="592" t="s">
        <v>459</v>
      </c>
      <c r="I50" s="592" t="s">
        <v>686</v>
      </c>
      <c r="J50" s="592" t="s">
        <v>687</v>
      </c>
      <c r="K50" s="592" t="s">
        <v>688</v>
      </c>
      <c r="L50" s="595">
        <v>3200</v>
      </c>
      <c r="M50" s="595">
        <v>6400</v>
      </c>
      <c r="N50" s="592">
        <v>2</v>
      </c>
      <c r="O50" s="596">
        <v>1</v>
      </c>
      <c r="P50" s="595">
        <v>6400</v>
      </c>
      <c r="Q50" s="597">
        <v>1</v>
      </c>
      <c r="R50" s="592">
        <v>2</v>
      </c>
      <c r="S50" s="597">
        <v>1</v>
      </c>
      <c r="T50" s="596">
        <v>1</v>
      </c>
      <c r="U50" s="598">
        <v>1</v>
      </c>
    </row>
    <row r="51" spans="1:21" ht="14.4" customHeight="1" x14ac:dyDescent="0.3">
      <c r="A51" s="591">
        <v>29</v>
      </c>
      <c r="B51" s="592" t="s">
        <v>549</v>
      </c>
      <c r="C51" s="592" t="s">
        <v>553</v>
      </c>
      <c r="D51" s="593" t="s">
        <v>916</v>
      </c>
      <c r="E51" s="594" t="s">
        <v>566</v>
      </c>
      <c r="F51" s="592" t="s">
        <v>552</v>
      </c>
      <c r="G51" s="592" t="s">
        <v>634</v>
      </c>
      <c r="H51" s="592" t="s">
        <v>459</v>
      </c>
      <c r="I51" s="592" t="s">
        <v>638</v>
      </c>
      <c r="J51" s="592" t="s">
        <v>639</v>
      </c>
      <c r="K51" s="592"/>
      <c r="L51" s="595">
        <v>0</v>
      </c>
      <c r="M51" s="595">
        <v>0</v>
      </c>
      <c r="N51" s="592">
        <v>1</v>
      </c>
      <c r="O51" s="596">
        <v>1</v>
      </c>
      <c r="P51" s="595"/>
      <c r="Q51" s="597"/>
      <c r="R51" s="592"/>
      <c r="S51" s="597">
        <v>0</v>
      </c>
      <c r="T51" s="596"/>
      <c r="U51" s="598">
        <v>0</v>
      </c>
    </row>
    <row r="52" spans="1:21" ht="14.4" customHeight="1" x14ac:dyDescent="0.3">
      <c r="A52" s="591">
        <v>29</v>
      </c>
      <c r="B52" s="592" t="s">
        <v>549</v>
      </c>
      <c r="C52" s="592" t="s">
        <v>553</v>
      </c>
      <c r="D52" s="593" t="s">
        <v>916</v>
      </c>
      <c r="E52" s="594" t="s">
        <v>564</v>
      </c>
      <c r="F52" s="592" t="s">
        <v>550</v>
      </c>
      <c r="G52" s="592" t="s">
        <v>585</v>
      </c>
      <c r="H52" s="592" t="s">
        <v>459</v>
      </c>
      <c r="I52" s="592" t="s">
        <v>689</v>
      </c>
      <c r="J52" s="592" t="s">
        <v>587</v>
      </c>
      <c r="K52" s="592" t="s">
        <v>690</v>
      </c>
      <c r="L52" s="595">
        <v>173.31</v>
      </c>
      <c r="M52" s="595">
        <v>173.31</v>
      </c>
      <c r="N52" s="592">
        <v>1</v>
      </c>
      <c r="O52" s="596">
        <v>1</v>
      </c>
      <c r="P52" s="595">
        <v>173.31</v>
      </c>
      <c r="Q52" s="597">
        <v>1</v>
      </c>
      <c r="R52" s="592">
        <v>1</v>
      </c>
      <c r="S52" s="597">
        <v>1</v>
      </c>
      <c r="T52" s="596">
        <v>1</v>
      </c>
      <c r="U52" s="598">
        <v>1</v>
      </c>
    </row>
    <row r="53" spans="1:21" ht="14.4" customHeight="1" x14ac:dyDescent="0.3">
      <c r="A53" s="591">
        <v>29</v>
      </c>
      <c r="B53" s="592" t="s">
        <v>549</v>
      </c>
      <c r="C53" s="592" t="s">
        <v>553</v>
      </c>
      <c r="D53" s="593" t="s">
        <v>916</v>
      </c>
      <c r="E53" s="594" t="s">
        <v>564</v>
      </c>
      <c r="F53" s="592" t="s">
        <v>550</v>
      </c>
      <c r="G53" s="592" t="s">
        <v>691</v>
      </c>
      <c r="H53" s="592" t="s">
        <v>459</v>
      </c>
      <c r="I53" s="592" t="s">
        <v>692</v>
      </c>
      <c r="J53" s="592" t="s">
        <v>693</v>
      </c>
      <c r="K53" s="592" t="s">
        <v>694</v>
      </c>
      <c r="L53" s="595">
        <v>0</v>
      </c>
      <c r="M53" s="595">
        <v>0</v>
      </c>
      <c r="N53" s="592">
        <v>2</v>
      </c>
      <c r="O53" s="596">
        <v>0.5</v>
      </c>
      <c r="P53" s="595"/>
      <c r="Q53" s="597"/>
      <c r="R53" s="592"/>
      <c r="S53" s="597">
        <v>0</v>
      </c>
      <c r="T53" s="596"/>
      <c r="U53" s="598">
        <v>0</v>
      </c>
    </row>
    <row r="54" spans="1:21" ht="14.4" customHeight="1" x14ac:dyDescent="0.3">
      <c r="A54" s="591">
        <v>29</v>
      </c>
      <c r="B54" s="592" t="s">
        <v>549</v>
      </c>
      <c r="C54" s="592" t="s">
        <v>553</v>
      </c>
      <c r="D54" s="593" t="s">
        <v>916</v>
      </c>
      <c r="E54" s="594" t="s">
        <v>564</v>
      </c>
      <c r="F54" s="592" t="s">
        <v>550</v>
      </c>
      <c r="G54" s="592" t="s">
        <v>695</v>
      </c>
      <c r="H54" s="592" t="s">
        <v>516</v>
      </c>
      <c r="I54" s="592" t="s">
        <v>696</v>
      </c>
      <c r="J54" s="592" t="s">
        <v>697</v>
      </c>
      <c r="K54" s="592" t="s">
        <v>698</v>
      </c>
      <c r="L54" s="595">
        <v>0</v>
      </c>
      <c r="M54" s="595">
        <v>0</v>
      </c>
      <c r="N54" s="592">
        <v>1</v>
      </c>
      <c r="O54" s="596">
        <v>0.5</v>
      </c>
      <c r="P54" s="595"/>
      <c r="Q54" s="597"/>
      <c r="R54" s="592"/>
      <c r="S54" s="597">
        <v>0</v>
      </c>
      <c r="T54" s="596"/>
      <c r="U54" s="598">
        <v>0</v>
      </c>
    </row>
    <row r="55" spans="1:21" ht="14.4" customHeight="1" x14ac:dyDescent="0.3">
      <c r="A55" s="591">
        <v>29</v>
      </c>
      <c r="B55" s="592" t="s">
        <v>549</v>
      </c>
      <c r="C55" s="592" t="s">
        <v>553</v>
      </c>
      <c r="D55" s="593" t="s">
        <v>916</v>
      </c>
      <c r="E55" s="594" t="s">
        <v>564</v>
      </c>
      <c r="F55" s="592" t="s">
        <v>551</v>
      </c>
      <c r="G55" s="592" t="s">
        <v>679</v>
      </c>
      <c r="H55" s="592" t="s">
        <v>459</v>
      </c>
      <c r="I55" s="592" t="s">
        <v>699</v>
      </c>
      <c r="J55" s="592" t="s">
        <v>681</v>
      </c>
      <c r="K55" s="592"/>
      <c r="L55" s="595">
        <v>0</v>
      </c>
      <c r="M55" s="595">
        <v>0</v>
      </c>
      <c r="N55" s="592">
        <v>1</v>
      </c>
      <c r="O55" s="596">
        <v>1</v>
      </c>
      <c r="P55" s="595">
        <v>0</v>
      </c>
      <c r="Q55" s="597"/>
      <c r="R55" s="592">
        <v>1</v>
      </c>
      <c r="S55" s="597">
        <v>1</v>
      </c>
      <c r="T55" s="596">
        <v>1</v>
      </c>
      <c r="U55" s="598">
        <v>1</v>
      </c>
    </row>
    <row r="56" spans="1:21" ht="14.4" customHeight="1" x14ac:dyDescent="0.3">
      <c r="A56" s="591">
        <v>29</v>
      </c>
      <c r="B56" s="592" t="s">
        <v>549</v>
      </c>
      <c r="C56" s="592" t="s">
        <v>553</v>
      </c>
      <c r="D56" s="593" t="s">
        <v>916</v>
      </c>
      <c r="E56" s="594" t="s">
        <v>561</v>
      </c>
      <c r="F56" s="592" t="s">
        <v>550</v>
      </c>
      <c r="G56" s="592" t="s">
        <v>700</v>
      </c>
      <c r="H56" s="592" t="s">
        <v>459</v>
      </c>
      <c r="I56" s="592" t="s">
        <v>701</v>
      </c>
      <c r="J56" s="592" t="s">
        <v>702</v>
      </c>
      <c r="K56" s="592" t="s">
        <v>703</v>
      </c>
      <c r="L56" s="595">
        <v>80.23</v>
      </c>
      <c r="M56" s="595">
        <v>160.46</v>
      </c>
      <c r="N56" s="592">
        <v>2</v>
      </c>
      <c r="O56" s="596">
        <v>2</v>
      </c>
      <c r="P56" s="595">
        <v>160.46</v>
      </c>
      <c r="Q56" s="597">
        <v>1</v>
      </c>
      <c r="R56" s="592">
        <v>2</v>
      </c>
      <c r="S56" s="597">
        <v>1</v>
      </c>
      <c r="T56" s="596">
        <v>2</v>
      </c>
      <c r="U56" s="598">
        <v>1</v>
      </c>
    </row>
    <row r="57" spans="1:21" ht="14.4" customHeight="1" x14ac:dyDescent="0.3">
      <c r="A57" s="591">
        <v>29</v>
      </c>
      <c r="B57" s="592" t="s">
        <v>549</v>
      </c>
      <c r="C57" s="592" t="s">
        <v>553</v>
      </c>
      <c r="D57" s="593" t="s">
        <v>916</v>
      </c>
      <c r="E57" s="594" t="s">
        <v>561</v>
      </c>
      <c r="F57" s="592" t="s">
        <v>550</v>
      </c>
      <c r="G57" s="592" t="s">
        <v>644</v>
      </c>
      <c r="H57" s="592" t="s">
        <v>459</v>
      </c>
      <c r="I57" s="592" t="s">
        <v>704</v>
      </c>
      <c r="J57" s="592" t="s">
        <v>705</v>
      </c>
      <c r="K57" s="592" t="s">
        <v>647</v>
      </c>
      <c r="L57" s="595">
        <v>78.33</v>
      </c>
      <c r="M57" s="595">
        <v>78.33</v>
      </c>
      <c r="N57" s="592">
        <v>1</v>
      </c>
      <c r="O57" s="596">
        <v>1</v>
      </c>
      <c r="P57" s="595">
        <v>78.33</v>
      </c>
      <c r="Q57" s="597">
        <v>1</v>
      </c>
      <c r="R57" s="592">
        <v>1</v>
      </c>
      <c r="S57" s="597">
        <v>1</v>
      </c>
      <c r="T57" s="596">
        <v>1</v>
      </c>
      <c r="U57" s="598">
        <v>1</v>
      </c>
    </row>
    <row r="58" spans="1:21" ht="14.4" customHeight="1" x14ac:dyDescent="0.3">
      <c r="A58" s="591">
        <v>29</v>
      </c>
      <c r="B58" s="592" t="s">
        <v>549</v>
      </c>
      <c r="C58" s="592" t="s">
        <v>553</v>
      </c>
      <c r="D58" s="593" t="s">
        <v>916</v>
      </c>
      <c r="E58" s="594" t="s">
        <v>561</v>
      </c>
      <c r="F58" s="592" t="s">
        <v>550</v>
      </c>
      <c r="G58" s="592" t="s">
        <v>640</v>
      </c>
      <c r="H58" s="592" t="s">
        <v>459</v>
      </c>
      <c r="I58" s="592" t="s">
        <v>641</v>
      </c>
      <c r="J58" s="592" t="s">
        <v>642</v>
      </c>
      <c r="K58" s="592" t="s">
        <v>643</v>
      </c>
      <c r="L58" s="595">
        <v>132.97999999999999</v>
      </c>
      <c r="M58" s="595">
        <v>797.88</v>
      </c>
      <c r="N58" s="592">
        <v>6</v>
      </c>
      <c r="O58" s="596">
        <v>4</v>
      </c>
      <c r="P58" s="595">
        <v>664.9</v>
      </c>
      <c r="Q58" s="597">
        <v>0.83333333333333326</v>
      </c>
      <c r="R58" s="592">
        <v>5</v>
      </c>
      <c r="S58" s="597">
        <v>0.83333333333333337</v>
      </c>
      <c r="T58" s="596">
        <v>3</v>
      </c>
      <c r="U58" s="598">
        <v>0.75</v>
      </c>
    </row>
    <row r="59" spans="1:21" ht="14.4" customHeight="1" x14ac:dyDescent="0.3">
      <c r="A59" s="591">
        <v>29</v>
      </c>
      <c r="B59" s="592" t="s">
        <v>549</v>
      </c>
      <c r="C59" s="592" t="s">
        <v>553</v>
      </c>
      <c r="D59" s="593" t="s">
        <v>916</v>
      </c>
      <c r="E59" s="594" t="s">
        <v>561</v>
      </c>
      <c r="F59" s="592" t="s">
        <v>550</v>
      </c>
      <c r="G59" s="592" t="s">
        <v>640</v>
      </c>
      <c r="H59" s="592" t="s">
        <v>459</v>
      </c>
      <c r="I59" s="592" t="s">
        <v>706</v>
      </c>
      <c r="J59" s="592" t="s">
        <v>642</v>
      </c>
      <c r="K59" s="592" t="s">
        <v>707</v>
      </c>
      <c r="L59" s="595">
        <v>77.52</v>
      </c>
      <c r="M59" s="595">
        <v>155.04</v>
      </c>
      <c r="N59" s="592">
        <v>2</v>
      </c>
      <c r="O59" s="596">
        <v>1.5</v>
      </c>
      <c r="P59" s="595">
        <v>77.52</v>
      </c>
      <c r="Q59" s="597">
        <v>0.5</v>
      </c>
      <c r="R59" s="592">
        <v>1</v>
      </c>
      <c r="S59" s="597">
        <v>0.5</v>
      </c>
      <c r="T59" s="596">
        <v>1</v>
      </c>
      <c r="U59" s="598">
        <v>0.66666666666666663</v>
      </c>
    </row>
    <row r="60" spans="1:21" ht="14.4" customHeight="1" x14ac:dyDescent="0.3">
      <c r="A60" s="591">
        <v>29</v>
      </c>
      <c r="B60" s="592" t="s">
        <v>549</v>
      </c>
      <c r="C60" s="592" t="s">
        <v>553</v>
      </c>
      <c r="D60" s="593" t="s">
        <v>916</v>
      </c>
      <c r="E60" s="594" t="s">
        <v>561</v>
      </c>
      <c r="F60" s="592" t="s">
        <v>550</v>
      </c>
      <c r="G60" s="592" t="s">
        <v>708</v>
      </c>
      <c r="H60" s="592" t="s">
        <v>459</v>
      </c>
      <c r="I60" s="592" t="s">
        <v>709</v>
      </c>
      <c r="J60" s="592" t="s">
        <v>510</v>
      </c>
      <c r="K60" s="592" t="s">
        <v>703</v>
      </c>
      <c r="L60" s="595">
        <v>61.97</v>
      </c>
      <c r="M60" s="595">
        <v>185.91</v>
      </c>
      <c r="N60" s="592">
        <v>3</v>
      </c>
      <c r="O60" s="596">
        <v>1.5</v>
      </c>
      <c r="P60" s="595">
        <v>123.94</v>
      </c>
      <c r="Q60" s="597">
        <v>0.66666666666666663</v>
      </c>
      <c r="R60" s="592">
        <v>2</v>
      </c>
      <c r="S60" s="597">
        <v>0.66666666666666663</v>
      </c>
      <c r="T60" s="596">
        <v>1</v>
      </c>
      <c r="U60" s="598">
        <v>0.66666666666666663</v>
      </c>
    </row>
    <row r="61" spans="1:21" ht="14.4" customHeight="1" x14ac:dyDescent="0.3">
      <c r="A61" s="591">
        <v>29</v>
      </c>
      <c r="B61" s="592" t="s">
        <v>549</v>
      </c>
      <c r="C61" s="592" t="s">
        <v>553</v>
      </c>
      <c r="D61" s="593" t="s">
        <v>916</v>
      </c>
      <c r="E61" s="594" t="s">
        <v>561</v>
      </c>
      <c r="F61" s="592" t="s">
        <v>550</v>
      </c>
      <c r="G61" s="592" t="s">
        <v>710</v>
      </c>
      <c r="H61" s="592" t="s">
        <v>459</v>
      </c>
      <c r="I61" s="592" t="s">
        <v>711</v>
      </c>
      <c r="J61" s="592" t="s">
        <v>712</v>
      </c>
      <c r="K61" s="592" t="s">
        <v>713</v>
      </c>
      <c r="L61" s="595">
        <v>38.56</v>
      </c>
      <c r="M61" s="595">
        <v>38.56</v>
      </c>
      <c r="N61" s="592">
        <v>1</v>
      </c>
      <c r="O61" s="596">
        <v>1</v>
      </c>
      <c r="P61" s="595"/>
      <c r="Q61" s="597">
        <v>0</v>
      </c>
      <c r="R61" s="592"/>
      <c r="S61" s="597">
        <v>0</v>
      </c>
      <c r="T61" s="596"/>
      <c r="U61" s="598">
        <v>0</v>
      </c>
    </row>
    <row r="62" spans="1:21" ht="14.4" customHeight="1" x14ac:dyDescent="0.3">
      <c r="A62" s="591">
        <v>29</v>
      </c>
      <c r="B62" s="592" t="s">
        <v>549</v>
      </c>
      <c r="C62" s="592" t="s">
        <v>553</v>
      </c>
      <c r="D62" s="593" t="s">
        <v>916</v>
      </c>
      <c r="E62" s="594" t="s">
        <v>561</v>
      </c>
      <c r="F62" s="592" t="s">
        <v>550</v>
      </c>
      <c r="G62" s="592" t="s">
        <v>574</v>
      </c>
      <c r="H62" s="592" t="s">
        <v>516</v>
      </c>
      <c r="I62" s="592" t="s">
        <v>575</v>
      </c>
      <c r="J62" s="592" t="s">
        <v>576</v>
      </c>
      <c r="K62" s="592" t="s">
        <v>577</v>
      </c>
      <c r="L62" s="595">
        <v>16.8</v>
      </c>
      <c r="M62" s="595">
        <v>16.8</v>
      </c>
      <c r="N62" s="592">
        <v>1</v>
      </c>
      <c r="O62" s="596">
        <v>1</v>
      </c>
      <c r="P62" s="595">
        <v>16.8</v>
      </c>
      <c r="Q62" s="597">
        <v>1</v>
      </c>
      <c r="R62" s="592">
        <v>1</v>
      </c>
      <c r="S62" s="597">
        <v>1</v>
      </c>
      <c r="T62" s="596">
        <v>1</v>
      </c>
      <c r="U62" s="598">
        <v>1</v>
      </c>
    </row>
    <row r="63" spans="1:21" ht="14.4" customHeight="1" x14ac:dyDescent="0.3">
      <c r="A63" s="591">
        <v>29</v>
      </c>
      <c r="B63" s="592" t="s">
        <v>549</v>
      </c>
      <c r="C63" s="592" t="s">
        <v>553</v>
      </c>
      <c r="D63" s="593" t="s">
        <v>916</v>
      </c>
      <c r="E63" s="594" t="s">
        <v>561</v>
      </c>
      <c r="F63" s="592" t="s">
        <v>550</v>
      </c>
      <c r="G63" s="592" t="s">
        <v>714</v>
      </c>
      <c r="H63" s="592" t="s">
        <v>516</v>
      </c>
      <c r="I63" s="592" t="s">
        <v>715</v>
      </c>
      <c r="J63" s="592" t="s">
        <v>716</v>
      </c>
      <c r="K63" s="592" t="s">
        <v>717</v>
      </c>
      <c r="L63" s="595">
        <v>117.46</v>
      </c>
      <c r="M63" s="595">
        <v>117.46</v>
      </c>
      <c r="N63" s="592">
        <v>1</v>
      </c>
      <c r="O63" s="596">
        <v>1</v>
      </c>
      <c r="P63" s="595"/>
      <c r="Q63" s="597">
        <v>0</v>
      </c>
      <c r="R63" s="592"/>
      <c r="S63" s="597">
        <v>0</v>
      </c>
      <c r="T63" s="596"/>
      <c r="U63" s="598">
        <v>0</v>
      </c>
    </row>
    <row r="64" spans="1:21" ht="14.4" customHeight="1" x14ac:dyDescent="0.3">
      <c r="A64" s="591">
        <v>29</v>
      </c>
      <c r="B64" s="592" t="s">
        <v>549</v>
      </c>
      <c r="C64" s="592" t="s">
        <v>553</v>
      </c>
      <c r="D64" s="593" t="s">
        <v>916</v>
      </c>
      <c r="E64" s="594" t="s">
        <v>561</v>
      </c>
      <c r="F64" s="592" t="s">
        <v>550</v>
      </c>
      <c r="G64" s="592" t="s">
        <v>718</v>
      </c>
      <c r="H64" s="592" t="s">
        <v>459</v>
      </c>
      <c r="I64" s="592" t="s">
        <v>719</v>
      </c>
      <c r="J64" s="592" t="s">
        <v>720</v>
      </c>
      <c r="K64" s="592" t="s">
        <v>721</v>
      </c>
      <c r="L64" s="595">
        <v>0</v>
      </c>
      <c r="M64" s="595">
        <v>0</v>
      </c>
      <c r="N64" s="592">
        <v>2</v>
      </c>
      <c r="O64" s="596">
        <v>0.5</v>
      </c>
      <c r="P64" s="595"/>
      <c r="Q64" s="597"/>
      <c r="R64" s="592"/>
      <c r="S64" s="597">
        <v>0</v>
      </c>
      <c r="T64" s="596"/>
      <c r="U64" s="598">
        <v>0</v>
      </c>
    </row>
    <row r="65" spans="1:21" ht="14.4" customHeight="1" x14ac:dyDescent="0.3">
      <c r="A65" s="591">
        <v>29</v>
      </c>
      <c r="B65" s="592" t="s">
        <v>549</v>
      </c>
      <c r="C65" s="592" t="s">
        <v>553</v>
      </c>
      <c r="D65" s="593" t="s">
        <v>916</v>
      </c>
      <c r="E65" s="594" t="s">
        <v>561</v>
      </c>
      <c r="F65" s="592" t="s">
        <v>550</v>
      </c>
      <c r="G65" s="592" t="s">
        <v>593</v>
      </c>
      <c r="H65" s="592" t="s">
        <v>516</v>
      </c>
      <c r="I65" s="592" t="s">
        <v>594</v>
      </c>
      <c r="J65" s="592" t="s">
        <v>595</v>
      </c>
      <c r="K65" s="592" t="s">
        <v>596</v>
      </c>
      <c r="L65" s="595">
        <v>0</v>
      </c>
      <c r="M65" s="595">
        <v>0</v>
      </c>
      <c r="N65" s="592">
        <v>2</v>
      </c>
      <c r="O65" s="596">
        <v>1</v>
      </c>
      <c r="P65" s="595">
        <v>0</v>
      </c>
      <c r="Q65" s="597"/>
      <c r="R65" s="592">
        <v>2</v>
      </c>
      <c r="S65" s="597">
        <v>1</v>
      </c>
      <c r="T65" s="596">
        <v>1</v>
      </c>
      <c r="U65" s="598">
        <v>1</v>
      </c>
    </row>
    <row r="66" spans="1:21" ht="14.4" customHeight="1" x14ac:dyDescent="0.3">
      <c r="A66" s="591">
        <v>29</v>
      </c>
      <c r="B66" s="592" t="s">
        <v>549</v>
      </c>
      <c r="C66" s="592" t="s">
        <v>553</v>
      </c>
      <c r="D66" s="593" t="s">
        <v>916</v>
      </c>
      <c r="E66" s="594" t="s">
        <v>561</v>
      </c>
      <c r="F66" s="592" t="s">
        <v>550</v>
      </c>
      <c r="G66" s="592" t="s">
        <v>722</v>
      </c>
      <c r="H66" s="592" t="s">
        <v>459</v>
      </c>
      <c r="I66" s="592" t="s">
        <v>723</v>
      </c>
      <c r="J66" s="592" t="s">
        <v>724</v>
      </c>
      <c r="K66" s="592" t="s">
        <v>725</v>
      </c>
      <c r="L66" s="595">
        <v>33.44</v>
      </c>
      <c r="M66" s="595">
        <v>33.44</v>
      </c>
      <c r="N66" s="592">
        <v>1</v>
      </c>
      <c r="O66" s="596">
        <v>1</v>
      </c>
      <c r="P66" s="595">
        <v>33.44</v>
      </c>
      <c r="Q66" s="597">
        <v>1</v>
      </c>
      <c r="R66" s="592">
        <v>1</v>
      </c>
      <c r="S66" s="597">
        <v>1</v>
      </c>
      <c r="T66" s="596">
        <v>1</v>
      </c>
      <c r="U66" s="598">
        <v>1</v>
      </c>
    </row>
    <row r="67" spans="1:21" ht="14.4" customHeight="1" x14ac:dyDescent="0.3">
      <c r="A67" s="591">
        <v>29</v>
      </c>
      <c r="B67" s="592" t="s">
        <v>549</v>
      </c>
      <c r="C67" s="592" t="s">
        <v>553</v>
      </c>
      <c r="D67" s="593" t="s">
        <v>916</v>
      </c>
      <c r="E67" s="594" t="s">
        <v>561</v>
      </c>
      <c r="F67" s="592" t="s">
        <v>550</v>
      </c>
      <c r="G67" s="592" t="s">
        <v>726</v>
      </c>
      <c r="H67" s="592" t="s">
        <v>516</v>
      </c>
      <c r="I67" s="592" t="s">
        <v>727</v>
      </c>
      <c r="J67" s="592" t="s">
        <v>728</v>
      </c>
      <c r="K67" s="592" t="s">
        <v>729</v>
      </c>
      <c r="L67" s="595">
        <v>1887.9</v>
      </c>
      <c r="M67" s="595">
        <v>1887.9</v>
      </c>
      <c r="N67" s="592">
        <v>1</v>
      </c>
      <c r="O67" s="596">
        <v>1</v>
      </c>
      <c r="P67" s="595"/>
      <c r="Q67" s="597">
        <v>0</v>
      </c>
      <c r="R67" s="592"/>
      <c r="S67" s="597">
        <v>0</v>
      </c>
      <c r="T67" s="596"/>
      <c r="U67" s="598">
        <v>0</v>
      </c>
    </row>
    <row r="68" spans="1:21" ht="14.4" customHeight="1" x14ac:dyDescent="0.3">
      <c r="A68" s="591">
        <v>29</v>
      </c>
      <c r="B68" s="592" t="s">
        <v>549</v>
      </c>
      <c r="C68" s="592" t="s">
        <v>553</v>
      </c>
      <c r="D68" s="593" t="s">
        <v>916</v>
      </c>
      <c r="E68" s="594" t="s">
        <v>561</v>
      </c>
      <c r="F68" s="592" t="s">
        <v>550</v>
      </c>
      <c r="G68" s="592" t="s">
        <v>730</v>
      </c>
      <c r="H68" s="592" t="s">
        <v>459</v>
      </c>
      <c r="I68" s="592" t="s">
        <v>731</v>
      </c>
      <c r="J68" s="592" t="s">
        <v>732</v>
      </c>
      <c r="K68" s="592" t="s">
        <v>733</v>
      </c>
      <c r="L68" s="595">
        <v>50.32</v>
      </c>
      <c r="M68" s="595">
        <v>150.96</v>
      </c>
      <c r="N68" s="592">
        <v>3</v>
      </c>
      <c r="O68" s="596">
        <v>1.5</v>
      </c>
      <c r="P68" s="595"/>
      <c r="Q68" s="597">
        <v>0</v>
      </c>
      <c r="R68" s="592"/>
      <c r="S68" s="597">
        <v>0</v>
      </c>
      <c r="T68" s="596"/>
      <c r="U68" s="598">
        <v>0</v>
      </c>
    </row>
    <row r="69" spans="1:21" ht="14.4" customHeight="1" x14ac:dyDescent="0.3">
      <c r="A69" s="591">
        <v>29</v>
      </c>
      <c r="B69" s="592" t="s">
        <v>549</v>
      </c>
      <c r="C69" s="592" t="s">
        <v>553</v>
      </c>
      <c r="D69" s="593" t="s">
        <v>916</v>
      </c>
      <c r="E69" s="594" t="s">
        <v>561</v>
      </c>
      <c r="F69" s="592" t="s">
        <v>550</v>
      </c>
      <c r="G69" s="592" t="s">
        <v>730</v>
      </c>
      <c r="H69" s="592" t="s">
        <v>459</v>
      </c>
      <c r="I69" s="592" t="s">
        <v>734</v>
      </c>
      <c r="J69" s="592" t="s">
        <v>732</v>
      </c>
      <c r="K69" s="592" t="s">
        <v>735</v>
      </c>
      <c r="L69" s="595">
        <v>50.32</v>
      </c>
      <c r="M69" s="595">
        <v>150.96</v>
      </c>
      <c r="N69" s="592">
        <v>3</v>
      </c>
      <c r="O69" s="596">
        <v>3</v>
      </c>
      <c r="P69" s="595">
        <v>150.96</v>
      </c>
      <c r="Q69" s="597">
        <v>1</v>
      </c>
      <c r="R69" s="592">
        <v>3</v>
      </c>
      <c r="S69" s="597">
        <v>1</v>
      </c>
      <c r="T69" s="596">
        <v>3</v>
      </c>
      <c r="U69" s="598">
        <v>1</v>
      </c>
    </row>
    <row r="70" spans="1:21" ht="14.4" customHeight="1" x14ac:dyDescent="0.3">
      <c r="A70" s="591">
        <v>29</v>
      </c>
      <c r="B70" s="592" t="s">
        <v>549</v>
      </c>
      <c r="C70" s="592" t="s">
        <v>553</v>
      </c>
      <c r="D70" s="593" t="s">
        <v>916</v>
      </c>
      <c r="E70" s="594" t="s">
        <v>561</v>
      </c>
      <c r="F70" s="592" t="s">
        <v>550</v>
      </c>
      <c r="G70" s="592" t="s">
        <v>597</v>
      </c>
      <c r="H70" s="592" t="s">
        <v>516</v>
      </c>
      <c r="I70" s="592" t="s">
        <v>736</v>
      </c>
      <c r="J70" s="592" t="s">
        <v>737</v>
      </c>
      <c r="K70" s="592" t="s">
        <v>738</v>
      </c>
      <c r="L70" s="595">
        <v>149.52000000000001</v>
      </c>
      <c r="M70" s="595">
        <v>448.56000000000006</v>
      </c>
      <c r="N70" s="592">
        <v>3</v>
      </c>
      <c r="O70" s="596">
        <v>3</v>
      </c>
      <c r="P70" s="595">
        <v>448.56000000000006</v>
      </c>
      <c r="Q70" s="597">
        <v>1</v>
      </c>
      <c r="R70" s="592">
        <v>3</v>
      </c>
      <c r="S70" s="597">
        <v>1</v>
      </c>
      <c r="T70" s="596">
        <v>3</v>
      </c>
      <c r="U70" s="598">
        <v>1</v>
      </c>
    </row>
    <row r="71" spans="1:21" ht="14.4" customHeight="1" x14ac:dyDescent="0.3">
      <c r="A71" s="591">
        <v>29</v>
      </c>
      <c r="B71" s="592" t="s">
        <v>549</v>
      </c>
      <c r="C71" s="592" t="s">
        <v>553</v>
      </c>
      <c r="D71" s="593" t="s">
        <v>916</v>
      </c>
      <c r="E71" s="594" t="s">
        <v>561</v>
      </c>
      <c r="F71" s="592" t="s">
        <v>550</v>
      </c>
      <c r="G71" s="592" t="s">
        <v>597</v>
      </c>
      <c r="H71" s="592" t="s">
        <v>459</v>
      </c>
      <c r="I71" s="592" t="s">
        <v>739</v>
      </c>
      <c r="J71" s="592" t="s">
        <v>740</v>
      </c>
      <c r="K71" s="592" t="s">
        <v>741</v>
      </c>
      <c r="L71" s="595">
        <v>149.52000000000001</v>
      </c>
      <c r="M71" s="595">
        <v>149.52000000000001</v>
      </c>
      <c r="N71" s="592">
        <v>1</v>
      </c>
      <c r="O71" s="596">
        <v>1</v>
      </c>
      <c r="P71" s="595">
        <v>149.52000000000001</v>
      </c>
      <c r="Q71" s="597">
        <v>1</v>
      </c>
      <c r="R71" s="592">
        <v>1</v>
      </c>
      <c r="S71" s="597">
        <v>1</v>
      </c>
      <c r="T71" s="596">
        <v>1</v>
      </c>
      <c r="U71" s="598">
        <v>1</v>
      </c>
    </row>
    <row r="72" spans="1:21" ht="14.4" customHeight="1" x14ac:dyDescent="0.3">
      <c r="A72" s="591">
        <v>29</v>
      </c>
      <c r="B72" s="592" t="s">
        <v>549</v>
      </c>
      <c r="C72" s="592" t="s">
        <v>553</v>
      </c>
      <c r="D72" s="593" t="s">
        <v>916</v>
      </c>
      <c r="E72" s="594" t="s">
        <v>561</v>
      </c>
      <c r="F72" s="592" t="s">
        <v>550</v>
      </c>
      <c r="G72" s="592" t="s">
        <v>608</v>
      </c>
      <c r="H72" s="592" t="s">
        <v>459</v>
      </c>
      <c r="I72" s="592" t="s">
        <v>742</v>
      </c>
      <c r="J72" s="592" t="s">
        <v>508</v>
      </c>
      <c r="K72" s="592" t="s">
        <v>743</v>
      </c>
      <c r="L72" s="595">
        <v>99.75</v>
      </c>
      <c r="M72" s="595">
        <v>199.5</v>
      </c>
      <c r="N72" s="592">
        <v>2</v>
      </c>
      <c r="O72" s="596">
        <v>2</v>
      </c>
      <c r="P72" s="595"/>
      <c r="Q72" s="597">
        <v>0</v>
      </c>
      <c r="R72" s="592"/>
      <c r="S72" s="597">
        <v>0</v>
      </c>
      <c r="T72" s="596"/>
      <c r="U72" s="598">
        <v>0</v>
      </c>
    </row>
    <row r="73" spans="1:21" ht="14.4" customHeight="1" x14ac:dyDescent="0.3">
      <c r="A73" s="591">
        <v>29</v>
      </c>
      <c r="B73" s="592" t="s">
        <v>549</v>
      </c>
      <c r="C73" s="592" t="s">
        <v>553</v>
      </c>
      <c r="D73" s="593" t="s">
        <v>916</v>
      </c>
      <c r="E73" s="594" t="s">
        <v>561</v>
      </c>
      <c r="F73" s="592" t="s">
        <v>550</v>
      </c>
      <c r="G73" s="592" t="s">
        <v>608</v>
      </c>
      <c r="H73" s="592" t="s">
        <v>459</v>
      </c>
      <c r="I73" s="592" t="s">
        <v>609</v>
      </c>
      <c r="J73" s="592" t="s">
        <v>508</v>
      </c>
      <c r="K73" s="592" t="s">
        <v>610</v>
      </c>
      <c r="L73" s="595">
        <v>299.24</v>
      </c>
      <c r="M73" s="595">
        <v>598.48</v>
      </c>
      <c r="N73" s="592">
        <v>2</v>
      </c>
      <c r="O73" s="596">
        <v>2</v>
      </c>
      <c r="P73" s="595">
        <v>299.24</v>
      </c>
      <c r="Q73" s="597">
        <v>0.5</v>
      </c>
      <c r="R73" s="592">
        <v>1</v>
      </c>
      <c r="S73" s="597">
        <v>0.5</v>
      </c>
      <c r="T73" s="596">
        <v>1</v>
      </c>
      <c r="U73" s="598">
        <v>0.5</v>
      </c>
    </row>
    <row r="74" spans="1:21" ht="14.4" customHeight="1" x14ac:dyDescent="0.3">
      <c r="A74" s="591">
        <v>29</v>
      </c>
      <c r="B74" s="592" t="s">
        <v>549</v>
      </c>
      <c r="C74" s="592" t="s">
        <v>553</v>
      </c>
      <c r="D74" s="593" t="s">
        <v>916</v>
      </c>
      <c r="E74" s="594" t="s">
        <v>561</v>
      </c>
      <c r="F74" s="592" t="s">
        <v>552</v>
      </c>
      <c r="G74" s="592" t="s">
        <v>611</v>
      </c>
      <c r="H74" s="592" t="s">
        <v>459</v>
      </c>
      <c r="I74" s="592" t="s">
        <v>615</v>
      </c>
      <c r="J74" s="592" t="s">
        <v>613</v>
      </c>
      <c r="K74" s="592" t="s">
        <v>616</v>
      </c>
      <c r="L74" s="595">
        <v>100</v>
      </c>
      <c r="M74" s="595">
        <v>700</v>
      </c>
      <c r="N74" s="592">
        <v>7</v>
      </c>
      <c r="O74" s="596">
        <v>2</v>
      </c>
      <c r="P74" s="595">
        <v>300</v>
      </c>
      <c r="Q74" s="597">
        <v>0.42857142857142855</v>
      </c>
      <c r="R74" s="592">
        <v>3</v>
      </c>
      <c r="S74" s="597">
        <v>0.42857142857142855</v>
      </c>
      <c r="T74" s="596">
        <v>1</v>
      </c>
      <c r="U74" s="598">
        <v>0.5</v>
      </c>
    </row>
    <row r="75" spans="1:21" ht="14.4" customHeight="1" x14ac:dyDescent="0.3">
      <c r="A75" s="591">
        <v>29</v>
      </c>
      <c r="B75" s="592" t="s">
        <v>549</v>
      </c>
      <c r="C75" s="592" t="s">
        <v>553</v>
      </c>
      <c r="D75" s="593" t="s">
        <v>916</v>
      </c>
      <c r="E75" s="594" t="s">
        <v>561</v>
      </c>
      <c r="F75" s="592" t="s">
        <v>552</v>
      </c>
      <c r="G75" s="592" t="s">
        <v>611</v>
      </c>
      <c r="H75" s="592" t="s">
        <v>459</v>
      </c>
      <c r="I75" s="592" t="s">
        <v>744</v>
      </c>
      <c r="J75" s="592" t="s">
        <v>745</v>
      </c>
      <c r="K75" s="592" t="s">
        <v>746</v>
      </c>
      <c r="L75" s="595">
        <v>1197.75</v>
      </c>
      <c r="M75" s="595">
        <v>2395.5</v>
      </c>
      <c r="N75" s="592">
        <v>2</v>
      </c>
      <c r="O75" s="596">
        <v>1</v>
      </c>
      <c r="P75" s="595"/>
      <c r="Q75" s="597">
        <v>0</v>
      </c>
      <c r="R75" s="592"/>
      <c r="S75" s="597">
        <v>0</v>
      </c>
      <c r="T75" s="596"/>
      <c r="U75" s="598">
        <v>0</v>
      </c>
    </row>
    <row r="76" spans="1:21" ht="14.4" customHeight="1" x14ac:dyDescent="0.3">
      <c r="A76" s="591">
        <v>29</v>
      </c>
      <c r="B76" s="592" t="s">
        <v>549</v>
      </c>
      <c r="C76" s="592" t="s">
        <v>553</v>
      </c>
      <c r="D76" s="593" t="s">
        <v>916</v>
      </c>
      <c r="E76" s="594" t="s">
        <v>561</v>
      </c>
      <c r="F76" s="592" t="s">
        <v>552</v>
      </c>
      <c r="G76" s="592" t="s">
        <v>611</v>
      </c>
      <c r="H76" s="592" t="s">
        <v>459</v>
      </c>
      <c r="I76" s="592" t="s">
        <v>747</v>
      </c>
      <c r="J76" s="592" t="s">
        <v>748</v>
      </c>
      <c r="K76" s="592" t="s">
        <v>749</v>
      </c>
      <c r="L76" s="595">
        <v>3.8</v>
      </c>
      <c r="M76" s="595">
        <v>3.8</v>
      </c>
      <c r="N76" s="592">
        <v>1</v>
      </c>
      <c r="O76" s="596">
        <v>1</v>
      </c>
      <c r="P76" s="595">
        <v>3.8</v>
      </c>
      <c r="Q76" s="597">
        <v>1</v>
      </c>
      <c r="R76" s="592">
        <v>1</v>
      </c>
      <c r="S76" s="597">
        <v>1</v>
      </c>
      <c r="T76" s="596">
        <v>1</v>
      </c>
      <c r="U76" s="598">
        <v>1</v>
      </c>
    </row>
    <row r="77" spans="1:21" ht="14.4" customHeight="1" x14ac:dyDescent="0.3">
      <c r="A77" s="591">
        <v>29</v>
      </c>
      <c r="B77" s="592" t="s">
        <v>549</v>
      </c>
      <c r="C77" s="592" t="s">
        <v>553</v>
      </c>
      <c r="D77" s="593" t="s">
        <v>916</v>
      </c>
      <c r="E77" s="594" t="s">
        <v>561</v>
      </c>
      <c r="F77" s="592" t="s">
        <v>552</v>
      </c>
      <c r="G77" s="592" t="s">
        <v>623</v>
      </c>
      <c r="H77" s="592" t="s">
        <v>459</v>
      </c>
      <c r="I77" s="592" t="s">
        <v>624</v>
      </c>
      <c r="J77" s="592" t="s">
        <v>625</v>
      </c>
      <c r="K77" s="592" t="s">
        <v>626</v>
      </c>
      <c r="L77" s="595">
        <v>410</v>
      </c>
      <c r="M77" s="595">
        <v>2460</v>
      </c>
      <c r="N77" s="592">
        <v>6</v>
      </c>
      <c r="O77" s="596">
        <v>6</v>
      </c>
      <c r="P77" s="595">
        <v>2050</v>
      </c>
      <c r="Q77" s="597">
        <v>0.83333333333333337</v>
      </c>
      <c r="R77" s="592">
        <v>5</v>
      </c>
      <c r="S77" s="597">
        <v>0.83333333333333337</v>
      </c>
      <c r="T77" s="596">
        <v>5</v>
      </c>
      <c r="U77" s="598">
        <v>0.83333333333333337</v>
      </c>
    </row>
    <row r="78" spans="1:21" ht="14.4" customHeight="1" x14ac:dyDescent="0.3">
      <c r="A78" s="591">
        <v>29</v>
      </c>
      <c r="B78" s="592" t="s">
        <v>549</v>
      </c>
      <c r="C78" s="592" t="s">
        <v>553</v>
      </c>
      <c r="D78" s="593" t="s">
        <v>916</v>
      </c>
      <c r="E78" s="594" t="s">
        <v>561</v>
      </c>
      <c r="F78" s="592" t="s">
        <v>552</v>
      </c>
      <c r="G78" s="592" t="s">
        <v>627</v>
      </c>
      <c r="H78" s="592" t="s">
        <v>459</v>
      </c>
      <c r="I78" s="592" t="s">
        <v>750</v>
      </c>
      <c r="J78" s="592" t="s">
        <v>751</v>
      </c>
      <c r="K78" s="592" t="s">
        <v>752</v>
      </c>
      <c r="L78" s="595">
        <v>492.18</v>
      </c>
      <c r="M78" s="595">
        <v>492.18</v>
      </c>
      <c r="N78" s="592">
        <v>1</v>
      </c>
      <c r="O78" s="596">
        <v>1</v>
      </c>
      <c r="P78" s="595">
        <v>492.18</v>
      </c>
      <c r="Q78" s="597">
        <v>1</v>
      </c>
      <c r="R78" s="592">
        <v>1</v>
      </c>
      <c r="S78" s="597">
        <v>1</v>
      </c>
      <c r="T78" s="596">
        <v>1</v>
      </c>
      <c r="U78" s="598">
        <v>1</v>
      </c>
    </row>
    <row r="79" spans="1:21" ht="14.4" customHeight="1" x14ac:dyDescent="0.3">
      <c r="A79" s="591">
        <v>29</v>
      </c>
      <c r="B79" s="592" t="s">
        <v>549</v>
      </c>
      <c r="C79" s="592" t="s">
        <v>553</v>
      </c>
      <c r="D79" s="593" t="s">
        <v>916</v>
      </c>
      <c r="E79" s="594" t="s">
        <v>561</v>
      </c>
      <c r="F79" s="592" t="s">
        <v>552</v>
      </c>
      <c r="G79" s="592" t="s">
        <v>627</v>
      </c>
      <c r="H79" s="592" t="s">
        <v>459</v>
      </c>
      <c r="I79" s="592" t="s">
        <v>753</v>
      </c>
      <c r="J79" s="592" t="s">
        <v>754</v>
      </c>
      <c r="K79" s="592" t="s">
        <v>755</v>
      </c>
      <c r="L79" s="595">
        <v>378.48</v>
      </c>
      <c r="M79" s="595">
        <v>378.48</v>
      </c>
      <c r="N79" s="592">
        <v>1</v>
      </c>
      <c r="O79" s="596">
        <v>1</v>
      </c>
      <c r="P79" s="595">
        <v>378.48</v>
      </c>
      <c r="Q79" s="597">
        <v>1</v>
      </c>
      <c r="R79" s="592">
        <v>1</v>
      </c>
      <c r="S79" s="597">
        <v>1</v>
      </c>
      <c r="T79" s="596">
        <v>1</v>
      </c>
      <c r="U79" s="598">
        <v>1</v>
      </c>
    </row>
    <row r="80" spans="1:21" ht="14.4" customHeight="1" x14ac:dyDescent="0.3">
      <c r="A80" s="591">
        <v>29</v>
      </c>
      <c r="B80" s="592" t="s">
        <v>549</v>
      </c>
      <c r="C80" s="592" t="s">
        <v>553</v>
      </c>
      <c r="D80" s="593" t="s">
        <v>916</v>
      </c>
      <c r="E80" s="594" t="s">
        <v>561</v>
      </c>
      <c r="F80" s="592" t="s">
        <v>552</v>
      </c>
      <c r="G80" s="592" t="s">
        <v>627</v>
      </c>
      <c r="H80" s="592" t="s">
        <v>459</v>
      </c>
      <c r="I80" s="592" t="s">
        <v>756</v>
      </c>
      <c r="J80" s="592" t="s">
        <v>629</v>
      </c>
      <c r="K80" s="592" t="s">
        <v>757</v>
      </c>
      <c r="L80" s="595">
        <v>58.5</v>
      </c>
      <c r="M80" s="595">
        <v>58.5</v>
      </c>
      <c r="N80" s="592">
        <v>1</v>
      </c>
      <c r="O80" s="596">
        <v>1</v>
      </c>
      <c r="P80" s="595">
        <v>58.5</v>
      </c>
      <c r="Q80" s="597">
        <v>1</v>
      </c>
      <c r="R80" s="592">
        <v>1</v>
      </c>
      <c r="S80" s="597">
        <v>1</v>
      </c>
      <c r="T80" s="596">
        <v>1</v>
      </c>
      <c r="U80" s="598">
        <v>1</v>
      </c>
    </row>
    <row r="81" spans="1:21" ht="14.4" customHeight="1" x14ac:dyDescent="0.3">
      <c r="A81" s="591">
        <v>29</v>
      </c>
      <c r="B81" s="592" t="s">
        <v>549</v>
      </c>
      <c r="C81" s="592" t="s">
        <v>553</v>
      </c>
      <c r="D81" s="593" t="s">
        <v>916</v>
      </c>
      <c r="E81" s="594" t="s">
        <v>561</v>
      </c>
      <c r="F81" s="592" t="s">
        <v>552</v>
      </c>
      <c r="G81" s="592" t="s">
        <v>627</v>
      </c>
      <c r="H81" s="592" t="s">
        <v>459</v>
      </c>
      <c r="I81" s="592" t="s">
        <v>758</v>
      </c>
      <c r="J81" s="592" t="s">
        <v>759</v>
      </c>
      <c r="K81" s="592" t="s">
        <v>760</v>
      </c>
      <c r="L81" s="595">
        <v>274</v>
      </c>
      <c r="M81" s="595">
        <v>274</v>
      </c>
      <c r="N81" s="592">
        <v>1</v>
      </c>
      <c r="O81" s="596">
        <v>1</v>
      </c>
      <c r="P81" s="595"/>
      <c r="Q81" s="597">
        <v>0</v>
      </c>
      <c r="R81" s="592"/>
      <c r="S81" s="597">
        <v>0</v>
      </c>
      <c r="T81" s="596"/>
      <c r="U81" s="598">
        <v>0</v>
      </c>
    </row>
    <row r="82" spans="1:21" ht="14.4" customHeight="1" x14ac:dyDescent="0.3">
      <c r="A82" s="591">
        <v>29</v>
      </c>
      <c r="B82" s="592" t="s">
        <v>549</v>
      </c>
      <c r="C82" s="592" t="s">
        <v>553</v>
      </c>
      <c r="D82" s="593" t="s">
        <v>916</v>
      </c>
      <c r="E82" s="594" t="s">
        <v>561</v>
      </c>
      <c r="F82" s="592" t="s">
        <v>552</v>
      </c>
      <c r="G82" s="592" t="s">
        <v>627</v>
      </c>
      <c r="H82" s="592" t="s">
        <v>459</v>
      </c>
      <c r="I82" s="592" t="s">
        <v>761</v>
      </c>
      <c r="J82" s="592" t="s">
        <v>762</v>
      </c>
      <c r="K82" s="592" t="s">
        <v>763</v>
      </c>
      <c r="L82" s="595">
        <v>378.48</v>
      </c>
      <c r="M82" s="595">
        <v>378.48</v>
      </c>
      <c r="N82" s="592">
        <v>1</v>
      </c>
      <c r="O82" s="596">
        <v>1</v>
      </c>
      <c r="P82" s="595">
        <v>378.48</v>
      </c>
      <c r="Q82" s="597">
        <v>1</v>
      </c>
      <c r="R82" s="592">
        <v>1</v>
      </c>
      <c r="S82" s="597">
        <v>1</v>
      </c>
      <c r="T82" s="596">
        <v>1</v>
      </c>
      <c r="U82" s="598">
        <v>1</v>
      </c>
    </row>
    <row r="83" spans="1:21" ht="14.4" customHeight="1" x14ac:dyDescent="0.3">
      <c r="A83" s="591">
        <v>29</v>
      </c>
      <c r="B83" s="592" t="s">
        <v>549</v>
      </c>
      <c r="C83" s="592" t="s">
        <v>553</v>
      </c>
      <c r="D83" s="593" t="s">
        <v>916</v>
      </c>
      <c r="E83" s="594" t="s">
        <v>561</v>
      </c>
      <c r="F83" s="592" t="s">
        <v>552</v>
      </c>
      <c r="G83" s="592" t="s">
        <v>627</v>
      </c>
      <c r="H83" s="592" t="s">
        <v>459</v>
      </c>
      <c r="I83" s="592" t="s">
        <v>764</v>
      </c>
      <c r="J83" s="592" t="s">
        <v>765</v>
      </c>
      <c r="K83" s="592" t="s">
        <v>766</v>
      </c>
      <c r="L83" s="595">
        <v>442.5</v>
      </c>
      <c r="M83" s="595">
        <v>442.5</v>
      </c>
      <c r="N83" s="592">
        <v>1</v>
      </c>
      <c r="O83" s="596">
        <v>1</v>
      </c>
      <c r="P83" s="595"/>
      <c r="Q83" s="597">
        <v>0</v>
      </c>
      <c r="R83" s="592"/>
      <c r="S83" s="597">
        <v>0</v>
      </c>
      <c r="T83" s="596"/>
      <c r="U83" s="598">
        <v>0</v>
      </c>
    </row>
    <row r="84" spans="1:21" ht="14.4" customHeight="1" x14ac:dyDescent="0.3">
      <c r="A84" s="591">
        <v>29</v>
      </c>
      <c r="B84" s="592" t="s">
        <v>549</v>
      </c>
      <c r="C84" s="592" t="s">
        <v>553</v>
      </c>
      <c r="D84" s="593" t="s">
        <v>916</v>
      </c>
      <c r="E84" s="594" t="s">
        <v>561</v>
      </c>
      <c r="F84" s="592" t="s">
        <v>552</v>
      </c>
      <c r="G84" s="592" t="s">
        <v>634</v>
      </c>
      <c r="H84" s="592" t="s">
        <v>459</v>
      </c>
      <c r="I84" s="592" t="s">
        <v>638</v>
      </c>
      <c r="J84" s="592" t="s">
        <v>639</v>
      </c>
      <c r="K84" s="592"/>
      <c r="L84" s="595">
        <v>0</v>
      </c>
      <c r="M84" s="595">
        <v>0</v>
      </c>
      <c r="N84" s="592">
        <v>1</v>
      </c>
      <c r="O84" s="596">
        <v>1</v>
      </c>
      <c r="P84" s="595"/>
      <c r="Q84" s="597"/>
      <c r="R84" s="592"/>
      <c r="S84" s="597">
        <v>0</v>
      </c>
      <c r="T84" s="596"/>
      <c r="U84" s="598">
        <v>0</v>
      </c>
    </row>
    <row r="85" spans="1:21" ht="14.4" customHeight="1" x14ac:dyDescent="0.3">
      <c r="A85" s="591">
        <v>29</v>
      </c>
      <c r="B85" s="592" t="s">
        <v>549</v>
      </c>
      <c r="C85" s="592" t="s">
        <v>553</v>
      </c>
      <c r="D85" s="593" t="s">
        <v>916</v>
      </c>
      <c r="E85" s="594" t="s">
        <v>558</v>
      </c>
      <c r="F85" s="592" t="s">
        <v>550</v>
      </c>
      <c r="G85" s="592" t="s">
        <v>659</v>
      </c>
      <c r="H85" s="592" t="s">
        <v>459</v>
      </c>
      <c r="I85" s="592" t="s">
        <v>660</v>
      </c>
      <c r="J85" s="592" t="s">
        <v>661</v>
      </c>
      <c r="K85" s="592" t="s">
        <v>662</v>
      </c>
      <c r="L85" s="595">
        <v>210.08</v>
      </c>
      <c r="M85" s="595">
        <v>210.08</v>
      </c>
      <c r="N85" s="592">
        <v>1</v>
      </c>
      <c r="O85" s="596">
        <v>1</v>
      </c>
      <c r="P85" s="595"/>
      <c r="Q85" s="597">
        <v>0</v>
      </c>
      <c r="R85" s="592"/>
      <c r="S85" s="597">
        <v>0</v>
      </c>
      <c r="T85" s="596"/>
      <c r="U85" s="598">
        <v>0</v>
      </c>
    </row>
    <row r="86" spans="1:21" ht="14.4" customHeight="1" x14ac:dyDescent="0.3">
      <c r="A86" s="591">
        <v>29</v>
      </c>
      <c r="B86" s="592" t="s">
        <v>549</v>
      </c>
      <c r="C86" s="592" t="s">
        <v>553</v>
      </c>
      <c r="D86" s="593" t="s">
        <v>916</v>
      </c>
      <c r="E86" s="594" t="s">
        <v>558</v>
      </c>
      <c r="F86" s="592" t="s">
        <v>550</v>
      </c>
      <c r="G86" s="592" t="s">
        <v>767</v>
      </c>
      <c r="H86" s="592" t="s">
        <v>459</v>
      </c>
      <c r="I86" s="592" t="s">
        <v>768</v>
      </c>
      <c r="J86" s="592" t="s">
        <v>769</v>
      </c>
      <c r="K86" s="592" t="s">
        <v>770</v>
      </c>
      <c r="L86" s="595">
        <v>86.02</v>
      </c>
      <c r="M86" s="595">
        <v>258.06</v>
      </c>
      <c r="N86" s="592">
        <v>3</v>
      </c>
      <c r="O86" s="596">
        <v>1.5</v>
      </c>
      <c r="P86" s="595"/>
      <c r="Q86" s="597">
        <v>0</v>
      </c>
      <c r="R86" s="592"/>
      <c r="S86" s="597">
        <v>0</v>
      </c>
      <c r="T86" s="596"/>
      <c r="U86" s="598">
        <v>0</v>
      </c>
    </row>
    <row r="87" spans="1:21" ht="14.4" customHeight="1" x14ac:dyDescent="0.3">
      <c r="A87" s="591">
        <v>29</v>
      </c>
      <c r="B87" s="592" t="s">
        <v>549</v>
      </c>
      <c r="C87" s="592" t="s">
        <v>553</v>
      </c>
      <c r="D87" s="593" t="s">
        <v>916</v>
      </c>
      <c r="E87" s="594" t="s">
        <v>558</v>
      </c>
      <c r="F87" s="592" t="s">
        <v>550</v>
      </c>
      <c r="G87" s="592" t="s">
        <v>771</v>
      </c>
      <c r="H87" s="592" t="s">
        <v>459</v>
      </c>
      <c r="I87" s="592" t="s">
        <v>772</v>
      </c>
      <c r="J87" s="592" t="s">
        <v>773</v>
      </c>
      <c r="K87" s="592" t="s">
        <v>774</v>
      </c>
      <c r="L87" s="595">
        <v>214.39</v>
      </c>
      <c r="M87" s="595">
        <v>214.39</v>
      </c>
      <c r="N87" s="592">
        <v>1</v>
      </c>
      <c r="O87" s="596">
        <v>0.5</v>
      </c>
      <c r="P87" s="595"/>
      <c r="Q87" s="597">
        <v>0</v>
      </c>
      <c r="R87" s="592"/>
      <c r="S87" s="597">
        <v>0</v>
      </c>
      <c r="T87" s="596"/>
      <c r="U87" s="598">
        <v>0</v>
      </c>
    </row>
    <row r="88" spans="1:21" ht="14.4" customHeight="1" x14ac:dyDescent="0.3">
      <c r="A88" s="591">
        <v>29</v>
      </c>
      <c r="B88" s="592" t="s">
        <v>549</v>
      </c>
      <c r="C88" s="592" t="s">
        <v>553</v>
      </c>
      <c r="D88" s="593" t="s">
        <v>916</v>
      </c>
      <c r="E88" s="594" t="s">
        <v>558</v>
      </c>
      <c r="F88" s="592" t="s">
        <v>550</v>
      </c>
      <c r="G88" s="592" t="s">
        <v>775</v>
      </c>
      <c r="H88" s="592" t="s">
        <v>516</v>
      </c>
      <c r="I88" s="592" t="s">
        <v>776</v>
      </c>
      <c r="J88" s="592" t="s">
        <v>777</v>
      </c>
      <c r="K88" s="592" t="s">
        <v>647</v>
      </c>
      <c r="L88" s="595">
        <v>170.52</v>
      </c>
      <c r="M88" s="595">
        <v>170.52</v>
      </c>
      <c r="N88" s="592">
        <v>1</v>
      </c>
      <c r="O88" s="596">
        <v>1</v>
      </c>
      <c r="P88" s="595">
        <v>170.52</v>
      </c>
      <c r="Q88" s="597">
        <v>1</v>
      </c>
      <c r="R88" s="592">
        <v>1</v>
      </c>
      <c r="S88" s="597">
        <v>1</v>
      </c>
      <c r="T88" s="596">
        <v>1</v>
      </c>
      <c r="U88" s="598">
        <v>1</v>
      </c>
    </row>
    <row r="89" spans="1:21" ht="14.4" customHeight="1" x14ac:dyDescent="0.3">
      <c r="A89" s="591">
        <v>29</v>
      </c>
      <c r="B89" s="592" t="s">
        <v>549</v>
      </c>
      <c r="C89" s="592" t="s">
        <v>553</v>
      </c>
      <c r="D89" s="593" t="s">
        <v>916</v>
      </c>
      <c r="E89" s="594" t="s">
        <v>558</v>
      </c>
      <c r="F89" s="592" t="s">
        <v>550</v>
      </c>
      <c r="G89" s="592" t="s">
        <v>644</v>
      </c>
      <c r="H89" s="592" t="s">
        <v>459</v>
      </c>
      <c r="I89" s="592" t="s">
        <v>645</v>
      </c>
      <c r="J89" s="592" t="s">
        <v>646</v>
      </c>
      <c r="K89" s="592" t="s">
        <v>647</v>
      </c>
      <c r="L89" s="595">
        <v>78.33</v>
      </c>
      <c r="M89" s="595">
        <v>313.32</v>
      </c>
      <c r="N89" s="592">
        <v>4</v>
      </c>
      <c r="O89" s="596">
        <v>4</v>
      </c>
      <c r="P89" s="595">
        <v>156.66</v>
      </c>
      <c r="Q89" s="597">
        <v>0.5</v>
      </c>
      <c r="R89" s="592">
        <v>2</v>
      </c>
      <c r="S89" s="597">
        <v>0.5</v>
      </c>
      <c r="T89" s="596">
        <v>2</v>
      </c>
      <c r="U89" s="598">
        <v>0.5</v>
      </c>
    </row>
    <row r="90" spans="1:21" ht="14.4" customHeight="1" x14ac:dyDescent="0.3">
      <c r="A90" s="591">
        <v>29</v>
      </c>
      <c r="B90" s="592" t="s">
        <v>549</v>
      </c>
      <c r="C90" s="592" t="s">
        <v>553</v>
      </c>
      <c r="D90" s="593" t="s">
        <v>916</v>
      </c>
      <c r="E90" s="594" t="s">
        <v>558</v>
      </c>
      <c r="F90" s="592" t="s">
        <v>550</v>
      </c>
      <c r="G90" s="592" t="s">
        <v>778</v>
      </c>
      <c r="H90" s="592" t="s">
        <v>459</v>
      </c>
      <c r="I90" s="592" t="s">
        <v>779</v>
      </c>
      <c r="J90" s="592" t="s">
        <v>780</v>
      </c>
      <c r="K90" s="592" t="s">
        <v>781</v>
      </c>
      <c r="L90" s="595">
        <v>42.05</v>
      </c>
      <c r="M90" s="595">
        <v>42.05</v>
      </c>
      <c r="N90" s="592">
        <v>1</v>
      </c>
      <c r="O90" s="596">
        <v>1</v>
      </c>
      <c r="P90" s="595">
        <v>42.05</v>
      </c>
      <c r="Q90" s="597">
        <v>1</v>
      </c>
      <c r="R90" s="592">
        <v>1</v>
      </c>
      <c r="S90" s="597">
        <v>1</v>
      </c>
      <c r="T90" s="596">
        <v>1</v>
      </c>
      <c r="U90" s="598">
        <v>1</v>
      </c>
    </row>
    <row r="91" spans="1:21" ht="14.4" customHeight="1" x14ac:dyDescent="0.3">
      <c r="A91" s="591">
        <v>29</v>
      </c>
      <c r="B91" s="592" t="s">
        <v>549</v>
      </c>
      <c r="C91" s="592" t="s">
        <v>553</v>
      </c>
      <c r="D91" s="593" t="s">
        <v>916</v>
      </c>
      <c r="E91" s="594" t="s">
        <v>558</v>
      </c>
      <c r="F91" s="592" t="s">
        <v>550</v>
      </c>
      <c r="G91" s="592" t="s">
        <v>778</v>
      </c>
      <c r="H91" s="592" t="s">
        <v>459</v>
      </c>
      <c r="I91" s="592" t="s">
        <v>782</v>
      </c>
      <c r="J91" s="592" t="s">
        <v>783</v>
      </c>
      <c r="K91" s="592" t="s">
        <v>784</v>
      </c>
      <c r="L91" s="595">
        <v>47.47</v>
      </c>
      <c r="M91" s="595">
        <v>47.47</v>
      </c>
      <c r="N91" s="592">
        <v>1</v>
      </c>
      <c r="O91" s="596">
        <v>1</v>
      </c>
      <c r="P91" s="595">
        <v>47.47</v>
      </c>
      <c r="Q91" s="597">
        <v>1</v>
      </c>
      <c r="R91" s="592">
        <v>1</v>
      </c>
      <c r="S91" s="597">
        <v>1</v>
      </c>
      <c r="T91" s="596">
        <v>1</v>
      </c>
      <c r="U91" s="598">
        <v>1</v>
      </c>
    </row>
    <row r="92" spans="1:21" ht="14.4" customHeight="1" x14ac:dyDescent="0.3">
      <c r="A92" s="591">
        <v>29</v>
      </c>
      <c r="B92" s="592" t="s">
        <v>549</v>
      </c>
      <c r="C92" s="592" t="s">
        <v>553</v>
      </c>
      <c r="D92" s="593" t="s">
        <v>916</v>
      </c>
      <c r="E92" s="594" t="s">
        <v>558</v>
      </c>
      <c r="F92" s="592" t="s">
        <v>550</v>
      </c>
      <c r="G92" s="592" t="s">
        <v>785</v>
      </c>
      <c r="H92" s="592" t="s">
        <v>459</v>
      </c>
      <c r="I92" s="592" t="s">
        <v>786</v>
      </c>
      <c r="J92" s="592" t="s">
        <v>787</v>
      </c>
      <c r="K92" s="592" t="s">
        <v>788</v>
      </c>
      <c r="L92" s="595">
        <v>159.16999999999999</v>
      </c>
      <c r="M92" s="595">
        <v>159.16999999999999</v>
      </c>
      <c r="N92" s="592">
        <v>1</v>
      </c>
      <c r="O92" s="596">
        <v>1</v>
      </c>
      <c r="P92" s="595">
        <v>159.16999999999999</v>
      </c>
      <c r="Q92" s="597">
        <v>1</v>
      </c>
      <c r="R92" s="592">
        <v>1</v>
      </c>
      <c r="S92" s="597">
        <v>1</v>
      </c>
      <c r="T92" s="596">
        <v>1</v>
      </c>
      <c r="U92" s="598">
        <v>1</v>
      </c>
    </row>
    <row r="93" spans="1:21" ht="14.4" customHeight="1" x14ac:dyDescent="0.3">
      <c r="A93" s="591">
        <v>29</v>
      </c>
      <c r="B93" s="592" t="s">
        <v>549</v>
      </c>
      <c r="C93" s="592" t="s">
        <v>553</v>
      </c>
      <c r="D93" s="593" t="s">
        <v>916</v>
      </c>
      <c r="E93" s="594" t="s">
        <v>558</v>
      </c>
      <c r="F93" s="592" t="s">
        <v>550</v>
      </c>
      <c r="G93" s="592" t="s">
        <v>789</v>
      </c>
      <c r="H93" s="592" t="s">
        <v>459</v>
      </c>
      <c r="I93" s="592" t="s">
        <v>790</v>
      </c>
      <c r="J93" s="592" t="s">
        <v>791</v>
      </c>
      <c r="K93" s="592" t="s">
        <v>792</v>
      </c>
      <c r="L93" s="595">
        <v>176.61</v>
      </c>
      <c r="M93" s="595">
        <v>176.61</v>
      </c>
      <c r="N93" s="592">
        <v>1</v>
      </c>
      <c r="O93" s="596">
        <v>1</v>
      </c>
      <c r="P93" s="595">
        <v>176.61</v>
      </c>
      <c r="Q93" s="597">
        <v>1</v>
      </c>
      <c r="R93" s="592">
        <v>1</v>
      </c>
      <c r="S93" s="597">
        <v>1</v>
      </c>
      <c r="T93" s="596">
        <v>1</v>
      </c>
      <c r="U93" s="598">
        <v>1</v>
      </c>
    </row>
    <row r="94" spans="1:21" ht="14.4" customHeight="1" x14ac:dyDescent="0.3">
      <c r="A94" s="591">
        <v>29</v>
      </c>
      <c r="B94" s="592" t="s">
        <v>549</v>
      </c>
      <c r="C94" s="592" t="s">
        <v>553</v>
      </c>
      <c r="D94" s="593" t="s">
        <v>916</v>
      </c>
      <c r="E94" s="594" t="s">
        <v>558</v>
      </c>
      <c r="F94" s="592" t="s">
        <v>550</v>
      </c>
      <c r="G94" s="592" t="s">
        <v>567</v>
      </c>
      <c r="H94" s="592" t="s">
        <v>459</v>
      </c>
      <c r="I94" s="592" t="s">
        <v>568</v>
      </c>
      <c r="J94" s="592" t="s">
        <v>506</v>
      </c>
      <c r="K94" s="592" t="s">
        <v>569</v>
      </c>
      <c r="L94" s="595">
        <v>48.09</v>
      </c>
      <c r="M94" s="595">
        <v>96.18</v>
      </c>
      <c r="N94" s="592">
        <v>2</v>
      </c>
      <c r="O94" s="596">
        <v>1.5</v>
      </c>
      <c r="P94" s="595">
        <v>48.09</v>
      </c>
      <c r="Q94" s="597">
        <v>0.5</v>
      </c>
      <c r="R94" s="592">
        <v>1</v>
      </c>
      <c r="S94" s="597">
        <v>0.5</v>
      </c>
      <c r="T94" s="596">
        <v>1</v>
      </c>
      <c r="U94" s="598">
        <v>0.66666666666666663</v>
      </c>
    </row>
    <row r="95" spans="1:21" ht="14.4" customHeight="1" x14ac:dyDescent="0.3">
      <c r="A95" s="591">
        <v>29</v>
      </c>
      <c r="B95" s="592" t="s">
        <v>549</v>
      </c>
      <c r="C95" s="592" t="s">
        <v>553</v>
      </c>
      <c r="D95" s="593" t="s">
        <v>916</v>
      </c>
      <c r="E95" s="594" t="s">
        <v>558</v>
      </c>
      <c r="F95" s="592" t="s">
        <v>550</v>
      </c>
      <c r="G95" s="592" t="s">
        <v>793</v>
      </c>
      <c r="H95" s="592" t="s">
        <v>459</v>
      </c>
      <c r="I95" s="592" t="s">
        <v>794</v>
      </c>
      <c r="J95" s="592" t="s">
        <v>795</v>
      </c>
      <c r="K95" s="592" t="s">
        <v>796</v>
      </c>
      <c r="L95" s="595">
        <v>0</v>
      </c>
      <c r="M95" s="595">
        <v>0</v>
      </c>
      <c r="N95" s="592">
        <v>1</v>
      </c>
      <c r="O95" s="596">
        <v>1</v>
      </c>
      <c r="P95" s="595"/>
      <c r="Q95" s="597"/>
      <c r="R95" s="592"/>
      <c r="S95" s="597">
        <v>0</v>
      </c>
      <c r="T95" s="596"/>
      <c r="U95" s="598">
        <v>0</v>
      </c>
    </row>
    <row r="96" spans="1:21" ht="14.4" customHeight="1" x14ac:dyDescent="0.3">
      <c r="A96" s="591">
        <v>29</v>
      </c>
      <c r="B96" s="592" t="s">
        <v>549</v>
      </c>
      <c r="C96" s="592" t="s">
        <v>553</v>
      </c>
      <c r="D96" s="593" t="s">
        <v>916</v>
      </c>
      <c r="E96" s="594" t="s">
        <v>558</v>
      </c>
      <c r="F96" s="592" t="s">
        <v>550</v>
      </c>
      <c r="G96" s="592" t="s">
        <v>708</v>
      </c>
      <c r="H96" s="592" t="s">
        <v>459</v>
      </c>
      <c r="I96" s="592" t="s">
        <v>709</v>
      </c>
      <c r="J96" s="592" t="s">
        <v>510</v>
      </c>
      <c r="K96" s="592" t="s">
        <v>703</v>
      </c>
      <c r="L96" s="595">
        <v>61.97</v>
      </c>
      <c r="M96" s="595">
        <v>61.97</v>
      </c>
      <c r="N96" s="592">
        <v>1</v>
      </c>
      <c r="O96" s="596">
        <v>1</v>
      </c>
      <c r="P96" s="595"/>
      <c r="Q96" s="597">
        <v>0</v>
      </c>
      <c r="R96" s="592"/>
      <c r="S96" s="597">
        <v>0</v>
      </c>
      <c r="T96" s="596"/>
      <c r="U96" s="598">
        <v>0</v>
      </c>
    </row>
    <row r="97" spans="1:21" ht="14.4" customHeight="1" x14ac:dyDescent="0.3">
      <c r="A97" s="591">
        <v>29</v>
      </c>
      <c r="B97" s="592" t="s">
        <v>549</v>
      </c>
      <c r="C97" s="592" t="s">
        <v>553</v>
      </c>
      <c r="D97" s="593" t="s">
        <v>916</v>
      </c>
      <c r="E97" s="594" t="s">
        <v>558</v>
      </c>
      <c r="F97" s="592" t="s">
        <v>550</v>
      </c>
      <c r="G97" s="592" t="s">
        <v>797</v>
      </c>
      <c r="H97" s="592" t="s">
        <v>516</v>
      </c>
      <c r="I97" s="592" t="s">
        <v>798</v>
      </c>
      <c r="J97" s="592" t="s">
        <v>799</v>
      </c>
      <c r="K97" s="592" t="s">
        <v>800</v>
      </c>
      <c r="L97" s="595">
        <v>176.32</v>
      </c>
      <c r="M97" s="595">
        <v>176.32</v>
      </c>
      <c r="N97" s="592">
        <v>1</v>
      </c>
      <c r="O97" s="596">
        <v>0.5</v>
      </c>
      <c r="P97" s="595"/>
      <c r="Q97" s="597">
        <v>0</v>
      </c>
      <c r="R97" s="592"/>
      <c r="S97" s="597">
        <v>0</v>
      </c>
      <c r="T97" s="596"/>
      <c r="U97" s="598">
        <v>0</v>
      </c>
    </row>
    <row r="98" spans="1:21" ht="14.4" customHeight="1" x14ac:dyDescent="0.3">
      <c r="A98" s="591">
        <v>29</v>
      </c>
      <c r="B98" s="592" t="s">
        <v>549</v>
      </c>
      <c r="C98" s="592" t="s">
        <v>553</v>
      </c>
      <c r="D98" s="593" t="s">
        <v>916</v>
      </c>
      <c r="E98" s="594" t="s">
        <v>558</v>
      </c>
      <c r="F98" s="592" t="s">
        <v>550</v>
      </c>
      <c r="G98" s="592" t="s">
        <v>574</v>
      </c>
      <c r="H98" s="592" t="s">
        <v>516</v>
      </c>
      <c r="I98" s="592" t="s">
        <v>575</v>
      </c>
      <c r="J98" s="592" t="s">
        <v>576</v>
      </c>
      <c r="K98" s="592" t="s">
        <v>577</v>
      </c>
      <c r="L98" s="595">
        <v>16.8</v>
      </c>
      <c r="M98" s="595">
        <v>50.400000000000006</v>
      </c>
      <c r="N98" s="592">
        <v>3</v>
      </c>
      <c r="O98" s="596">
        <v>1</v>
      </c>
      <c r="P98" s="595">
        <v>50.400000000000006</v>
      </c>
      <c r="Q98" s="597">
        <v>1</v>
      </c>
      <c r="R98" s="592">
        <v>3</v>
      </c>
      <c r="S98" s="597">
        <v>1</v>
      </c>
      <c r="T98" s="596">
        <v>1</v>
      </c>
      <c r="U98" s="598">
        <v>1</v>
      </c>
    </row>
    <row r="99" spans="1:21" ht="14.4" customHeight="1" x14ac:dyDescent="0.3">
      <c r="A99" s="591">
        <v>29</v>
      </c>
      <c r="B99" s="592" t="s">
        <v>549</v>
      </c>
      <c r="C99" s="592" t="s">
        <v>553</v>
      </c>
      <c r="D99" s="593" t="s">
        <v>916</v>
      </c>
      <c r="E99" s="594" t="s">
        <v>558</v>
      </c>
      <c r="F99" s="592" t="s">
        <v>550</v>
      </c>
      <c r="G99" s="592" t="s">
        <v>574</v>
      </c>
      <c r="H99" s="592" t="s">
        <v>516</v>
      </c>
      <c r="I99" s="592" t="s">
        <v>578</v>
      </c>
      <c r="J99" s="592" t="s">
        <v>576</v>
      </c>
      <c r="K99" s="592" t="s">
        <v>579</v>
      </c>
      <c r="L99" s="595">
        <v>84.03</v>
      </c>
      <c r="M99" s="595">
        <v>252.09</v>
      </c>
      <c r="N99" s="592">
        <v>3</v>
      </c>
      <c r="O99" s="596">
        <v>1</v>
      </c>
      <c r="P99" s="595"/>
      <c r="Q99" s="597">
        <v>0</v>
      </c>
      <c r="R99" s="592"/>
      <c r="S99" s="597">
        <v>0</v>
      </c>
      <c r="T99" s="596"/>
      <c r="U99" s="598">
        <v>0</v>
      </c>
    </row>
    <row r="100" spans="1:21" ht="14.4" customHeight="1" x14ac:dyDescent="0.3">
      <c r="A100" s="591">
        <v>29</v>
      </c>
      <c r="B100" s="592" t="s">
        <v>549</v>
      </c>
      <c r="C100" s="592" t="s">
        <v>553</v>
      </c>
      <c r="D100" s="593" t="s">
        <v>916</v>
      </c>
      <c r="E100" s="594" t="s">
        <v>558</v>
      </c>
      <c r="F100" s="592" t="s">
        <v>550</v>
      </c>
      <c r="G100" s="592" t="s">
        <v>580</v>
      </c>
      <c r="H100" s="592" t="s">
        <v>516</v>
      </c>
      <c r="I100" s="592" t="s">
        <v>801</v>
      </c>
      <c r="J100" s="592" t="s">
        <v>582</v>
      </c>
      <c r="K100" s="592" t="s">
        <v>802</v>
      </c>
      <c r="L100" s="595">
        <v>368.16</v>
      </c>
      <c r="M100" s="595">
        <v>1472.64</v>
      </c>
      <c r="N100" s="592">
        <v>4</v>
      </c>
      <c r="O100" s="596">
        <v>3</v>
      </c>
      <c r="P100" s="595">
        <v>1472.64</v>
      </c>
      <c r="Q100" s="597">
        <v>1</v>
      </c>
      <c r="R100" s="592">
        <v>4</v>
      </c>
      <c r="S100" s="597">
        <v>1</v>
      </c>
      <c r="T100" s="596">
        <v>3</v>
      </c>
      <c r="U100" s="598">
        <v>1</v>
      </c>
    </row>
    <row r="101" spans="1:21" ht="14.4" customHeight="1" x14ac:dyDescent="0.3">
      <c r="A101" s="591">
        <v>29</v>
      </c>
      <c r="B101" s="592" t="s">
        <v>549</v>
      </c>
      <c r="C101" s="592" t="s">
        <v>553</v>
      </c>
      <c r="D101" s="593" t="s">
        <v>916</v>
      </c>
      <c r="E101" s="594" t="s">
        <v>558</v>
      </c>
      <c r="F101" s="592" t="s">
        <v>550</v>
      </c>
      <c r="G101" s="592" t="s">
        <v>580</v>
      </c>
      <c r="H101" s="592" t="s">
        <v>516</v>
      </c>
      <c r="I101" s="592" t="s">
        <v>581</v>
      </c>
      <c r="J101" s="592" t="s">
        <v>582</v>
      </c>
      <c r="K101" s="592" t="s">
        <v>583</v>
      </c>
      <c r="L101" s="595">
        <v>490.89</v>
      </c>
      <c r="M101" s="595">
        <v>2454.4499999999998</v>
      </c>
      <c r="N101" s="592">
        <v>5</v>
      </c>
      <c r="O101" s="596">
        <v>4</v>
      </c>
      <c r="P101" s="595">
        <v>1963.56</v>
      </c>
      <c r="Q101" s="597">
        <v>0.8</v>
      </c>
      <c r="R101" s="592">
        <v>4</v>
      </c>
      <c r="S101" s="597">
        <v>0.8</v>
      </c>
      <c r="T101" s="596">
        <v>3</v>
      </c>
      <c r="U101" s="598">
        <v>0.75</v>
      </c>
    </row>
    <row r="102" spans="1:21" ht="14.4" customHeight="1" x14ac:dyDescent="0.3">
      <c r="A102" s="591">
        <v>29</v>
      </c>
      <c r="B102" s="592" t="s">
        <v>549</v>
      </c>
      <c r="C102" s="592" t="s">
        <v>553</v>
      </c>
      <c r="D102" s="593" t="s">
        <v>916</v>
      </c>
      <c r="E102" s="594" t="s">
        <v>558</v>
      </c>
      <c r="F102" s="592" t="s">
        <v>550</v>
      </c>
      <c r="G102" s="592" t="s">
        <v>580</v>
      </c>
      <c r="H102" s="592" t="s">
        <v>516</v>
      </c>
      <c r="I102" s="592" t="s">
        <v>803</v>
      </c>
      <c r="J102" s="592" t="s">
        <v>582</v>
      </c>
      <c r="K102" s="592" t="s">
        <v>802</v>
      </c>
      <c r="L102" s="595">
        <v>368.16</v>
      </c>
      <c r="M102" s="595">
        <v>736.32</v>
      </c>
      <c r="N102" s="592">
        <v>2</v>
      </c>
      <c r="O102" s="596">
        <v>2</v>
      </c>
      <c r="P102" s="595">
        <v>368.16</v>
      </c>
      <c r="Q102" s="597">
        <v>0.5</v>
      </c>
      <c r="R102" s="592">
        <v>1</v>
      </c>
      <c r="S102" s="597">
        <v>0.5</v>
      </c>
      <c r="T102" s="596">
        <v>1</v>
      </c>
      <c r="U102" s="598">
        <v>0.5</v>
      </c>
    </row>
    <row r="103" spans="1:21" ht="14.4" customHeight="1" x14ac:dyDescent="0.3">
      <c r="A103" s="591">
        <v>29</v>
      </c>
      <c r="B103" s="592" t="s">
        <v>549</v>
      </c>
      <c r="C103" s="592" t="s">
        <v>553</v>
      </c>
      <c r="D103" s="593" t="s">
        <v>916</v>
      </c>
      <c r="E103" s="594" t="s">
        <v>558</v>
      </c>
      <c r="F103" s="592" t="s">
        <v>550</v>
      </c>
      <c r="G103" s="592" t="s">
        <v>584</v>
      </c>
      <c r="H103" s="592" t="s">
        <v>459</v>
      </c>
      <c r="I103" s="592" t="s">
        <v>804</v>
      </c>
      <c r="J103" s="592" t="s">
        <v>517</v>
      </c>
      <c r="K103" s="592" t="s">
        <v>805</v>
      </c>
      <c r="L103" s="595">
        <v>0</v>
      </c>
      <c r="M103" s="595">
        <v>0</v>
      </c>
      <c r="N103" s="592">
        <v>1</v>
      </c>
      <c r="O103" s="596">
        <v>1</v>
      </c>
      <c r="P103" s="595">
        <v>0</v>
      </c>
      <c r="Q103" s="597"/>
      <c r="R103" s="592">
        <v>1</v>
      </c>
      <c r="S103" s="597">
        <v>1</v>
      </c>
      <c r="T103" s="596">
        <v>1</v>
      </c>
      <c r="U103" s="598">
        <v>1</v>
      </c>
    </row>
    <row r="104" spans="1:21" ht="14.4" customHeight="1" x14ac:dyDescent="0.3">
      <c r="A104" s="591">
        <v>29</v>
      </c>
      <c r="B104" s="592" t="s">
        <v>549</v>
      </c>
      <c r="C104" s="592" t="s">
        <v>553</v>
      </c>
      <c r="D104" s="593" t="s">
        <v>916</v>
      </c>
      <c r="E104" s="594" t="s">
        <v>558</v>
      </c>
      <c r="F104" s="592" t="s">
        <v>550</v>
      </c>
      <c r="G104" s="592" t="s">
        <v>585</v>
      </c>
      <c r="H104" s="592" t="s">
        <v>459</v>
      </c>
      <c r="I104" s="592" t="s">
        <v>586</v>
      </c>
      <c r="J104" s="592" t="s">
        <v>587</v>
      </c>
      <c r="K104" s="592" t="s">
        <v>588</v>
      </c>
      <c r="L104" s="595">
        <v>34.659999999999997</v>
      </c>
      <c r="M104" s="595">
        <v>34.659999999999997</v>
      </c>
      <c r="N104" s="592">
        <v>1</v>
      </c>
      <c r="O104" s="596">
        <v>0.5</v>
      </c>
      <c r="P104" s="595">
        <v>34.659999999999997</v>
      </c>
      <c r="Q104" s="597">
        <v>1</v>
      </c>
      <c r="R104" s="592">
        <v>1</v>
      </c>
      <c r="S104" s="597">
        <v>1</v>
      </c>
      <c r="T104" s="596">
        <v>0.5</v>
      </c>
      <c r="U104" s="598">
        <v>1</v>
      </c>
    </row>
    <row r="105" spans="1:21" ht="14.4" customHeight="1" x14ac:dyDescent="0.3">
      <c r="A105" s="591">
        <v>29</v>
      </c>
      <c r="B105" s="592" t="s">
        <v>549</v>
      </c>
      <c r="C105" s="592" t="s">
        <v>553</v>
      </c>
      <c r="D105" s="593" t="s">
        <v>916</v>
      </c>
      <c r="E105" s="594" t="s">
        <v>558</v>
      </c>
      <c r="F105" s="592" t="s">
        <v>550</v>
      </c>
      <c r="G105" s="592" t="s">
        <v>593</v>
      </c>
      <c r="H105" s="592" t="s">
        <v>516</v>
      </c>
      <c r="I105" s="592" t="s">
        <v>594</v>
      </c>
      <c r="J105" s="592" t="s">
        <v>595</v>
      </c>
      <c r="K105" s="592" t="s">
        <v>596</v>
      </c>
      <c r="L105" s="595">
        <v>0</v>
      </c>
      <c r="M105" s="595">
        <v>0</v>
      </c>
      <c r="N105" s="592">
        <v>5</v>
      </c>
      <c r="O105" s="596">
        <v>4.5</v>
      </c>
      <c r="P105" s="595">
        <v>0</v>
      </c>
      <c r="Q105" s="597"/>
      <c r="R105" s="592">
        <v>3</v>
      </c>
      <c r="S105" s="597">
        <v>0.6</v>
      </c>
      <c r="T105" s="596">
        <v>2.5</v>
      </c>
      <c r="U105" s="598">
        <v>0.55555555555555558</v>
      </c>
    </row>
    <row r="106" spans="1:21" ht="14.4" customHeight="1" x14ac:dyDescent="0.3">
      <c r="A106" s="591">
        <v>29</v>
      </c>
      <c r="B106" s="592" t="s">
        <v>549</v>
      </c>
      <c r="C106" s="592" t="s">
        <v>553</v>
      </c>
      <c r="D106" s="593" t="s">
        <v>916</v>
      </c>
      <c r="E106" s="594" t="s">
        <v>558</v>
      </c>
      <c r="F106" s="592" t="s">
        <v>550</v>
      </c>
      <c r="G106" s="592" t="s">
        <v>722</v>
      </c>
      <c r="H106" s="592" t="s">
        <v>459</v>
      </c>
      <c r="I106" s="592" t="s">
        <v>723</v>
      </c>
      <c r="J106" s="592" t="s">
        <v>724</v>
      </c>
      <c r="K106" s="592" t="s">
        <v>725</v>
      </c>
      <c r="L106" s="595">
        <v>33.44</v>
      </c>
      <c r="M106" s="595">
        <v>33.44</v>
      </c>
      <c r="N106" s="592">
        <v>1</v>
      </c>
      <c r="O106" s="596">
        <v>1</v>
      </c>
      <c r="P106" s="595">
        <v>33.44</v>
      </c>
      <c r="Q106" s="597">
        <v>1</v>
      </c>
      <c r="R106" s="592">
        <v>1</v>
      </c>
      <c r="S106" s="597">
        <v>1</v>
      </c>
      <c r="T106" s="596">
        <v>1</v>
      </c>
      <c r="U106" s="598">
        <v>1</v>
      </c>
    </row>
    <row r="107" spans="1:21" ht="14.4" customHeight="1" x14ac:dyDescent="0.3">
      <c r="A107" s="591">
        <v>29</v>
      </c>
      <c r="B107" s="592" t="s">
        <v>549</v>
      </c>
      <c r="C107" s="592" t="s">
        <v>553</v>
      </c>
      <c r="D107" s="593" t="s">
        <v>916</v>
      </c>
      <c r="E107" s="594" t="s">
        <v>558</v>
      </c>
      <c r="F107" s="592" t="s">
        <v>550</v>
      </c>
      <c r="G107" s="592" t="s">
        <v>806</v>
      </c>
      <c r="H107" s="592" t="s">
        <v>459</v>
      </c>
      <c r="I107" s="592" t="s">
        <v>807</v>
      </c>
      <c r="J107" s="592" t="s">
        <v>808</v>
      </c>
      <c r="K107" s="592" t="s">
        <v>809</v>
      </c>
      <c r="L107" s="595">
        <v>219.37</v>
      </c>
      <c r="M107" s="595">
        <v>438.74</v>
      </c>
      <c r="N107" s="592">
        <v>2</v>
      </c>
      <c r="O107" s="596">
        <v>1</v>
      </c>
      <c r="P107" s="595">
        <v>438.74</v>
      </c>
      <c r="Q107" s="597">
        <v>1</v>
      </c>
      <c r="R107" s="592">
        <v>2</v>
      </c>
      <c r="S107" s="597">
        <v>1</v>
      </c>
      <c r="T107" s="596">
        <v>1</v>
      </c>
      <c r="U107" s="598">
        <v>1</v>
      </c>
    </row>
    <row r="108" spans="1:21" ht="14.4" customHeight="1" x14ac:dyDescent="0.3">
      <c r="A108" s="591">
        <v>29</v>
      </c>
      <c r="B108" s="592" t="s">
        <v>549</v>
      </c>
      <c r="C108" s="592" t="s">
        <v>553</v>
      </c>
      <c r="D108" s="593" t="s">
        <v>916</v>
      </c>
      <c r="E108" s="594" t="s">
        <v>558</v>
      </c>
      <c r="F108" s="592" t="s">
        <v>550</v>
      </c>
      <c r="G108" s="592" t="s">
        <v>810</v>
      </c>
      <c r="H108" s="592" t="s">
        <v>459</v>
      </c>
      <c r="I108" s="592" t="s">
        <v>811</v>
      </c>
      <c r="J108" s="592" t="s">
        <v>812</v>
      </c>
      <c r="K108" s="592" t="s">
        <v>813</v>
      </c>
      <c r="L108" s="595">
        <v>172.7</v>
      </c>
      <c r="M108" s="595">
        <v>172.7</v>
      </c>
      <c r="N108" s="592">
        <v>1</v>
      </c>
      <c r="O108" s="596">
        <v>1</v>
      </c>
      <c r="P108" s="595"/>
      <c r="Q108" s="597">
        <v>0</v>
      </c>
      <c r="R108" s="592"/>
      <c r="S108" s="597">
        <v>0</v>
      </c>
      <c r="T108" s="596"/>
      <c r="U108" s="598">
        <v>0</v>
      </c>
    </row>
    <row r="109" spans="1:21" ht="14.4" customHeight="1" x14ac:dyDescent="0.3">
      <c r="A109" s="591">
        <v>29</v>
      </c>
      <c r="B109" s="592" t="s">
        <v>549</v>
      </c>
      <c r="C109" s="592" t="s">
        <v>553</v>
      </c>
      <c r="D109" s="593" t="s">
        <v>916</v>
      </c>
      <c r="E109" s="594" t="s">
        <v>558</v>
      </c>
      <c r="F109" s="592" t="s">
        <v>550</v>
      </c>
      <c r="G109" s="592" t="s">
        <v>730</v>
      </c>
      <c r="H109" s="592" t="s">
        <v>459</v>
      </c>
      <c r="I109" s="592" t="s">
        <v>814</v>
      </c>
      <c r="J109" s="592" t="s">
        <v>815</v>
      </c>
      <c r="K109" s="592" t="s">
        <v>816</v>
      </c>
      <c r="L109" s="595">
        <v>66.63</v>
      </c>
      <c r="M109" s="595">
        <v>66.63</v>
      </c>
      <c r="N109" s="592">
        <v>1</v>
      </c>
      <c r="O109" s="596">
        <v>1</v>
      </c>
      <c r="P109" s="595">
        <v>66.63</v>
      </c>
      <c r="Q109" s="597">
        <v>1</v>
      </c>
      <c r="R109" s="592">
        <v>1</v>
      </c>
      <c r="S109" s="597">
        <v>1</v>
      </c>
      <c r="T109" s="596">
        <v>1</v>
      </c>
      <c r="U109" s="598">
        <v>1</v>
      </c>
    </row>
    <row r="110" spans="1:21" ht="14.4" customHeight="1" x14ac:dyDescent="0.3">
      <c r="A110" s="591">
        <v>29</v>
      </c>
      <c r="B110" s="592" t="s">
        <v>549</v>
      </c>
      <c r="C110" s="592" t="s">
        <v>553</v>
      </c>
      <c r="D110" s="593" t="s">
        <v>916</v>
      </c>
      <c r="E110" s="594" t="s">
        <v>558</v>
      </c>
      <c r="F110" s="592" t="s">
        <v>550</v>
      </c>
      <c r="G110" s="592" t="s">
        <v>817</v>
      </c>
      <c r="H110" s="592" t="s">
        <v>459</v>
      </c>
      <c r="I110" s="592" t="s">
        <v>818</v>
      </c>
      <c r="J110" s="592" t="s">
        <v>819</v>
      </c>
      <c r="K110" s="592" t="s">
        <v>820</v>
      </c>
      <c r="L110" s="595">
        <v>0</v>
      </c>
      <c r="M110" s="595">
        <v>0</v>
      </c>
      <c r="N110" s="592">
        <v>3</v>
      </c>
      <c r="O110" s="596">
        <v>3</v>
      </c>
      <c r="P110" s="595">
        <v>0</v>
      </c>
      <c r="Q110" s="597"/>
      <c r="R110" s="592">
        <v>2</v>
      </c>
      <c r="S110" s="597">
        <v>0.66666666666666663</v>
      </c>
      <c r="T110" s="596">
        <v>2</v>
      </c>
      <c r="U110" s="598">
        <v>0.66666666666666663</v>
      </c>
    </row>
    <row r="111" spans="1:21" ht="14.4" customHeight="1" x14ac:dyDescent="0.3">
      <c r="A111" s="591">
        <v>29</v>
      </c>
      <c r="B111" s="592" t="s">
        <v>549</v>
      </c>
      <c r="C111" s="592" t="s">
        <v>553</v>
      </c>
      <c r="D111" s="593" t="s">
        <v>916</v>
      </c>
      <c r="E111" s="594" t="s">
        <v>558</v>
      </c>
      <c r="F111" s="592" t="s">
        <v>550</v>
      </c>
      <c r="G111" s="592" t="s">
        <v>597</v>
      </c>
      <c r="H111" s="592" t="s">
        <v>459</v>
      </c>
      <c r="I111" s="592" t="s">
        <v>821</v>
      </c>
      <c r="J111" s="592" t="s">
        <v>822</v>
      </c>
      <c r="K111" s="592" t="s">
        <v>823</v>
      </c>
      <c r="L111" s="595">
        <v>154.36000000000001</v>
      </c>
      <c r="M111" s="595">
        <v>154.36000000000001</v>
      </c>
      <c r="N111" s="592">
        <v>1</v>
      </c>
      <c r="O111" s="596">
        <v>1</v>
      </c>
      <c r="P111" s="595">
        <v>154.36000000000001</v>
      </c>
      <c r="Q111" s="597">
        <v>1</v>
      </c>
      <c r="R111" s="592">
        <v>1</v>
      </c>
      <c r="S111" s="597">
        <v>1</v>
      </c>
      <c r="T111" s="596">
        <v>1</v>
      </c>
      <c r="U111" s="598">
        <v>1</v>
      </c>
    </row>
    <row r="112" spans="1:21" ht="14.4" customHeight="1" x14ac:dyDescent="0.3">
      <c r="A112" s="591">
        <v>29</v>
      </c>
      <c r="B112" s="592" t="s">
        <v>549</v>
      </c>
      <c r="C112" s="592" t="s">
        <v>553</v>
      </c>
      <c r="D112" s="593" t="s">
        <v>916</v>
      </c>
      <c r="E112" s="594" t="s">
        <v>558</v>
      </c>
      <c r="F112" s="592" t="s">
        <v>550</v>
      </c>
      <c r="G112" s="592" t="s">
        <v>597</v>
      </c>
      <c r="H112" s="592" t="s">
        <v>516</v>
      </c>
      <c r="I112" s="592" t="s">
        <v>656</v>
      </c>
      <c r="J112" s="592" t="s">
        <v>599</v>
      </c>
      <c r="K112" s="592" t="s">
        <v>600</v>
      </c>
      <c r="L112" s="595">
        <v>154.36000000000001</v>
      </c>
      <c r="M112" s="595">
        <v>1080.52</v>
      </c>
      <c r="N112" s="592">
        <v>7</v>
      </c>
      <c r="O112" s="596">
        <v>5.5</v>
      </c>
      <c r="P112" s="595">
        <v>617.44000000000005</v>
      </c>
      <c r="Q112" s="597">
        <v>0.57142857142857151</v>
      </c>
      <c r="R112" s="592">
        <v>4</v>
      </c>
      <c r="S112" s="597">
        <v>0.5714285714285714</v>
      </c>
      <c r="T112" s="596">
        <v>3</v>
      </c>
      <c r="U112" s="598">
        <v>0.54545454545454541</v>
      </c>
    </row>
    <row r="113" spans="1:21" ht="14.4" customHeight="1" x14ac:dyDescent="0.3">
      <c r="A113" s="591">
        <v>29</v>
      </c>
      <c r="B113" s="592" t="s">
        <v>549</v>
      </c>
      <c r="C113" s="592" t="s">
        <v>553</v>
      </c>
      <c r="D113" s="593" t="s">
        <v>916</v>
      </c>
      <c r="E113" s="594" t="s">
        <v>558</v>
      </c>
      <c r="F113" s="592" t="s">
        <v>550</v>
      </c>
      <c r="G113" s="592" t="s">
        <v>604</v>
      </c>
      <c r="H113" s="592" t="s">
        <v>459</v>
      </c>
      <c r="I113" s="592" t="s">
        <v>605</v>
      </c>
      <c r="J113" s="592" t="s">
        <v>606</v>
      </c>
      <c r="K113" s="592" t="s">
        <v>607</v>
      </c>
      <c r="L113" s="595">
        <v>0</v>
      </c>
      <c r="M113" s="595">
        <v>0</v>
      </c>
      <c r="N113" s="592">
        <v>3</v>
      </c>
      <c r="O113" s="596">
        <v>2</v>
      </c>
      <c r="P113" s="595">
        <v>0</v>
      </c>
      <c r="Q113" s="597"/>
      <c r="R113" s="592">
        <v>2</v>
      </c>
      <c r="S113" s="597">
        <v>0.66666666666666663</v>
      </c>
      <c r="T113" s="596">
        <v>1.5</v>
      </c>
      <c r="U113" s="598">
        <v>0.75</v>
      </c>
    </row>
    <row r="114" spans="1:21" ht="14.4" customHeight="1" x14ac:dyDescent="0.3">
      <c r="A114" s="591">
        <v>29</v>
      </c>
      <c r="B114" s="592" t="s">
        <v>549</v>
      </c>
      <c r="C114" s="592" t="s">
        <v>553</v>
      </c>
      <c r="D114" s="593" t="s">
        <v>916</v>
      </c>
      <c r="E114" s="594" t="s">
        <v>558</v>
      </c>
      <c r="F114" s="592" t="s">
        <v>550</v>
      </c>
      <c r="G114" s="592" t="s">
        <v>608</v>
      </c>
      <c r="H114" s="592" t="s">
        <v>459</v>
      </c>
      <c r="I114" s="592" t="s">
        <v>609</v>
      </c>
      <c r="J114" s="592" t="s">
        <v>508</v>
      </c>
      <c r="K114" s="592" t="s">
        <v>610</v>
      </c>
      <c r="L114" s="595">
        <v>299.24</v>
      </c>
      <c r="M114" s="595">
        <v>1196.96</v>
      </c>
      <c r="N114" s="592">
        <v>4</v>
      </c>
      <c r="O114" s="596">
        <v>3.5</v>
      </c>
      <c r="P114" s="595">
        <v>1196.96</v>
      </c>
      <c r="Q114" s="597">
        <v>1</v>
      </c>
      <c r="R114" s="592">
        <v>4</v>
      </c>
      <c r="S114" s="597">
        <v>1</v>
      </c>
      <c r="T114" s="596">
        <v>3.5</v>
      </c>
      <c r="U114" s="598">
        <v>1</v>
      </c>
    </row>
    <row r="115" spans="1:21" ht="14.4" customHeight="1" x14ac:dyDescent="0.3">
      <c r="A115" s="591">
        <v>29</v>
      </c>
      <c r="B115" s="592" t="s">
        <v>549</v>
      </c>
      <c r="C115" s="592" t="s">
        <v>553</v>
      </c>
      <c r="D115" s="593" t="s">
        <v>916</v>
      </c>
      <c r="E115" s="594" t="s">
        <v>558</v>
      </c>
      <c r="F115" s="592" t="s">
        <v>551</v>
      </c>
      <c r="G115" s="592" t="s">
        <v>679</v>
      </c>
      <c r="H115" s="592" t="s">
        <v>459</v>
      </c>
      <c r="I115" s="592" t="s">
        <v>824</v>
      </c>
      <c r="J115" s="592" t="s">
        <v>681</v>
      </c>
      <c r="K115" s="592"/>
      <c r="L115" s="595">
        <v>0</v>
      </c>
      <c r="M115" s="595">
        <v>0</v>
      </c>
      <c r="N115" s="592">
        <v>2</v>
      </c>
      <c r="O115" s="596">
        <v>2</v>
      </c>
      <c r="P115" s="595">
        <v>0</v>
      </c>
      <c r="Q115" s="597"/>
      <c r="R115" s="592">
        <v>2</v>
      </c>
      <c r="S115" s="597">
        <v>1</v>
      </c>
      <c r="T115" s="596">
        <v>2</v>
      </c>
      <c r="U115" s="598">
        <v>1</v>
      </c>
    </row>
    <row r="116" spans="1:21" ht="14.4" customHeight="1" x14ac:dyDescent="0.3">
      <c r="A116" s="591">
        <v>29</v>
      </c>
      <c r="B116" s="592" t="s">
        <v>549</v>
      </c>
      <c r="C116" s="592" t="s">
        <v>553</v>
      </c>
      <c r="D116" s="593" t="s">
        <v>916</v>
      </c>
      <c r="E116" s="594" t="s">
        <v>558</v>
      </c>
      <c r="F116" s="592" t="s">
        <v>552</v>
      </c>
      <c r="G116" s="592" t="s">
        <v>611</v>
      </c>
      <c r="H116" s="592" t="s">
        <v>459</v>
      </c>
      <c r="I116" s="592" t="s">
        <v>825</v>
      </c>
      <c r="J116" s="592" t="s">
        <v>613</v>
      </c>
      <c r="K116" s="592" t="s">
        <v>826</v>
      </c>
      <c r="L116" s="595">
        <v>56.25</v>
      </c>
      <c r="M116" s="595">
        <v>56.25</v>
      </c>
      <c r="N116" s="592">
        <v>1</v>
      </c>
      <c r="O116" s="596">
        <v>1</v>
      </c>
      <c r="P116" s="595">
        <v>56.25</v>
      </c>
      <c r="Q116" s="597">
        <v>1</v>
      </c>
      <c r="R116" s="592">
        <v>1</v>
      </c>
      <c r="S116" s="597">
        <v>1</v>
      </c>
      <c r="T116" s="596">
        <v>1</v>
      </c>
      <c r="U116" s="598">
        <v>1</v>
      </c>
    </row>
    <row r="117" spans="1:21" ht="14.4" customHeight="1" x14ac:dyDescent="0.3">
      <c r="A117" s="591">
        <v>29</v>
      </c>
      <c r="B117" s="592" t="s">
        <v>549</v>
      </c>
      <c r="C117" s="592" t="s">
        <v>553</v>
      </c>
      <c r="D117" s="593" t="s">
        <v>916</v>
      </c>
      <c r="E117" s="594" t="s">
        <v>558</v>
      </c>
      <c r="F117" s="592" t="s">
        <v>552</v>
      </c>
      <c r="G117" s="592" t="s">
        <v>611</v>
      </c>
      <c r="H117" s="592" t="s">
        <v>459</v>
      </c>
      <c r="I117" s="592" t="s">
        <v>615</v>
      </c>
      <c r="J117" s="592" t="s">
        <v>613</v>
      </c>
      <c r="K117" s="592" t="s">
        <v>616</v>
      </c>
      <c r="L117" s="595">
        <v>100</v>
      </c>
      <c r="M117" s="595">
        <v>500</v>
      </c>
      <c r="N117" s="592">
        <v>5</v>
      </c>
      <c r="O117" s="596">
        <v>5</v>
      </c>
      <c r="P117" s="595">
        <v>200</v>
      </c>
      <c r="Q117" s="597">
        <v>0.4</v>
      </c>
      <c r="R117" s="592">
        <v>2</v>
      </c>
      <c r="S117" s="597">
        <v>0.4</v>
      </c>
      <c r="T117" s="596">
        <v>2</v>
      </c>
      <c r="U117" s="598">
        <v>0.4</v>
      </c>
    </row>
    <row r="118" spans="1:21" ht="14.4" customHeight="1" x14ac:dyDescent="0.3">
      <c r="A118" s="591">
        <v>29</v>
      </c>
      <c r="B118" s="592" t="s">
        <v>549</v>
      </c>
      <c r="C118" s="592" t="s">
        <v>553</v>
      </c>
      <c r="D118" s="593" t="s">
        <v>916</v>
      </c>
      <c r="E118" s="594" t="s">
        <v>558</v>
      </c>
      <c r="F118" s="592" t="s">
        <v>552</v>
      </c>
      <c r="G118" s="592" t="s">
        <v>611</v>
      </c>
      <c r="H118" s="592" t="s">
        <v>459</v>
      </c>
      <c r="I118" s="592" t="s">
        <v>617</v>
      </c>
      <c r="J118" s="592" t="s">
        <v>618</v>
      </c>
      <c r="K118" s="592" t="s">
        <v>619</v>
      </c>
      <c r="L118" s="595">
        <v>156</v>
      </c>
      <c r="M118" s="595">
        <v>468</v>
      </c>
      <c r="N118" s="592">
        <v>3</v>
      </c>
      <c r="O118" s="596">
        <v>3</v>
      </c>
      <c r="P118" s="595">
        <v>156</v>
      </c>
      <c r="Q118" s="597">
        <v>0.33333333333333331</v>
      </c>
      <c r="R118" s="592">
        <v>1</v>
      </c>
      <c r="S118" s="597">
        <v>0.33333333333333331</v>
      </c>
      <c r="T118" s="596">
        <v>1</v>
      </c>
      <c r="U118" s="598">
        <v>0.33333333333333331</v>
      </c>
    </row>
    <row r="119" spans="1:21" ht="14.4" customHeight="1" x14ac:dyDescent="0.3">
      <c r="A119" s="591">
        <v>29</v>
      </c>
      <c r="B119" s="592" t="s">
        <v>549</v>
      </c>
      <c r="C119" s="592" t="s">
        <v>553</v>
      </c>
      <c r="D119" s="593" t="s">
        <v>916</v>
      </c>
      <c r="E119" s="594" t="s">
        <v>558</v>
      </c>
      <c r="F119" s="592" t="s">
        <v>552</v>
      </c>
      <c r="G119" s="592" t="s">
        <v>611</v>
      </c>
      <c r="H119" s="592" t="s">
        <v>459</v>
      </c>
      <c r="I119" s="592" t="s">
        <v>827</v>
      </c>
      <c r="J119" s="592" t="s">
        <v>828</v>
      </c>
      <c r="K119" s="592" t="s">
        <v>829</v>
      </c>
      <c r="L119" s="595">
        <v>50</v>
      </c>
      <c r="M119" s="595">
        <v>100</v>
      </c>
      <c r="N119" s="592">
        <v>2</v>
      </c>
      <c r="O119" s="596">
        <v>1</v>
      </c>
      <c r="P119" s="595"/>
      <c r="Q119" s="597">
        <v>0</v>
      </c>
      <c r="R119" s="592"/>
      <c r="S119" s="597">
        <v>0</v>
      </c>
      <c r="T119" s="596"/>
      <c r="U119" s="598">
        <v>0</v>
      </c>
    </row>
    <row r="120" spans="1:21" ht="14.4" customHeight="1" x14ac:dyDescent="0.3">
      <c r="A120" s="591">
        <v>29</v>
      </c>
      <c r="B120" s="592" t="s">
        <v>549</v>
      </c>
      <c r="C120" s="592" t="s">
        <v>553</v>
      </c>
      <c r="D120" s="593" t="s">
        <v>916</v>
      </c>
      <c r="E120" s="594" t="s">
        <v>558</v>
      </c>
      <c r="F120" s="592" t="s">
        <v>552</v>
      </c>
      <c r="G120" s="592" t="s">
        <v>611</v>
      </c>
      <c r="H120" s="592" t="s">
        <v>459</v>
      </c>
      <c r="I120" s="592" t="s">
        <v>830</v>
      </c>
      <c r="J120" s="592" t="s">
        <v>831</v>
      </c>
      <c r="K120" s="592" t="s">
        <v>832</v>
      </c>
      <c r="L120" s="595">
        <v>493.5</v>
      </c>
      <c r="M120" s="595">
        <v>493.5</v>
      </c>
      <c r="N120" s="592">
        <v>1</v>
      </c>
      <c r="O120" s="596">
        <v>1</v>
      </c>
      <c r="P120" s="595"/>
      <c r="Q120" s="597">
        <v>0</v>
      </c>
      <c r="R120" s="592"/>
      <c r="S120" s="597">
        <v>0</v>
      </c>
      <c r="T120" s="596"/>
      <c r="U120" s="598">
        <v>0</v>
      </c>
    </row>
    <row r="121" spans="1:21" ht="14.4" customHeight="1" x14ac:dyDescent="0.3">
      <c r="A121" s="591">
        <v>29</v>
      </c>
      <c r="B121" s="592" t="s">
        <v>549</v>
      </c>
      <c r="C121" s="592" t="s">
        <v>553</v>
      </c>
      <c r="D121" s="593" t="s">
        <v>916</v>
      </c>
      <c r="E121" s="594" t="s">
        <v>558</v>
      </c>
      <c r="F121" s="592" t="s">
        <v>552</v>
      </c>
      <c r="G121" s="592" t="s">
        <v>623</v>
      </c>
      <c r="H121" s="592" t="s">
        <v>459</v>
      </c>
      <c r="I121" s="592" t="s">
        <v>624</v>
      </c>
      <c r="J121" s="592" t="s">
        <v>625</v>
      </c>
      <c r="K121" s="592" t="s">
        <v>626</v>
      </c>
      <c r="L121" s="595">
        <v>410</v>
      </c>
      <c r="M121" s="595">
        <v>5740</v>
      </c>
      <c r="N121" s="592">
        <v>14</v>
      </c>
      <c r="O121" s="596">
        <v>14</v>
      </c>
      <c r="P121" s="595">
        <v>5740</v>
      </c>
      <c r="Q121" s="597">
        <v>1</v>
      </c>
      <c r="R121" s="592">
        <v>14</v>
      </c>
      <c r="S121" s="597">
        <v>1</v>
      </c>
      <c r="T121" s="596">
        <v>14</v>
      </c>
      <c r="U121" s="598">
        <v>1</v>
      </c>
    </row>
    <row r="122" spans="1:21" ht="14.4" customHeight="1" x14ac:dyDescent="0.3">
      <c r="A122" s="591">
        <v>29</v>
      </c>
      <c r="B122" s="592" t="s">
        <v>549</v>
      </c>
      <c r="C122" s="592" t="s">
        <v>553</v>
      </c>
      <c r="D122" s="593" t="s">
        <v>916</v>
      </c>
      <c r="E122" s="594" t="s">
        <v>558</v>
      </c>
      <c r="F122" s="592" t="s">
        <v>552</v>
      </c>
      <c r="G122" s="592" t="s">
        <v>623</v>
      </c>
      <c r="H122" s="592" t="s">
        <v>459</v>
      </c>
      <c r="I122" s="592" t="s">
        <v>833</v>
      </c>
      <c r="J122" s="592" t="s">
        <v>834</v>
      </c>
      <c r="K122" s="592" t="s">
        <v>835</v>
      </c>
      <c r="L122" s="595">
        <v>566</v>
      </c>
      <c r="M122" s="595">
        <v>566</v>
      </c>
      <c r="N122" s="592">
        <v>1</v>
      </c>
      <c r="O122" s="596">
        <v>1</v>
      </c>
      <c r="P122" s="595">
        <v>566</v>
      </c>
      <c r="Q122" s="597">
        <v>1</v>
      </c>
      <c r="R122" s="592">
        <v>1</v>
      </c>
      <c r="S122" s="597">
        <v>1</v>
      </c>
      <c r="T122" s="596">
        <v>1</v>
      </c>
      <c r="U122" s="598">
        <v>1</v>
      </c>
    </row>
    <row r="123" spans="1:21" ht="14.4" customHeight="1" x14ac:dyDescent="0.3">
      <c r="A123" s="591">
        <v>29</v>
      </c>
      <c r="B123" s="592" t="s">
        <v>549</v>
      </c>
      <c r="C123" s="592" t="s">
        <v>553</v>
      </c>
      <c r="D123" s="593" t="s">
        <v>916</v>
      </c>
      <c r="E123" s="594" t="s">
        <v>558</v>
      </c>
      <c r="F123" s="592" t="s">
        <v>552</v>
      </c>
      <c r="G123" s="592" t="s">
        <v>623</v>
      </c>
      <c r="H123" s="592" t="s">
        <v>459</v>
      </c>
      <c r="I123" s="592" t="s">
        <v>836</v>
      </c>
      <c r="J123" s="592" t="s">
        <v>834</v>
      </c>
      <c r="K123" s="592" t="s">
        <v>837</v>
      </c>
      <c r="L123" s="595">
        <v>600</v>
      </c>
      <c r="M123" s="595">
        <v>600</v>
      </c>
      <c r="N123" s="592">
        <v>1</v>
      </c>
      <c r="O123" s="596">
        <v>1</v>
      </c>
      <c r="P123" s="595"/>
      <c r="Q123" s="597">
        <v>0</v>
      </c>
      <c r="R123" s="592"/>
      <c r="S123" s="597">
        <v>0</v>
      </c>
      <c r="T123" s="596"/>
      <c r="U123" s="598">
        <v>0</v>
      </c>
    </row>
    <row r="124" spans="1:21" ht="14.4" customHeight="1" x14ac:dyDescent="0.3">
      <c r="A124" s="591">
        <v>29</v>
      </c>
      <c r="B124" s="592" t="s">
        <v>549</v>
      </c>
      <c r="C124" s="592" t="s">
        <v>553</v>
      </c>
      <c r="D124" s="593" t="s">
        <v>916</v>
      </c>
      <c r="E124" s="594" t="s">
        <v>558</v>
      </c>
      <c r="F124" s="592" t="s">
        <v>552</v>
      </c>
      <c r="G124" s="592" t="s">
        <v>627</v>
      </c>
      <c r="H124" s="592" t="s">
        <v>459</v>
      </c>
      <c r="I124" s="592" t="s">
        <v>750</v>
      </c>
      <c r="J124" s="592" t="s">
        <v>751</v>
      </c>
      <c r="K124" s="592" t="s">
        <v>752</v>
      </c>
      <c r="L124" s="595">
        <v>492.18</v>
      </c>
      <c r="M124" s="595">
        <v>492.18</v>
      </c>
      <c r="N124" s="592">
        <v>1</v>
      </c>
      <c r="O124" s="596">
        <v>1</v>
      </c>
      <c r="P124" s="595">
        <v>492.18</v>
      </c>
      <c r="Q124" s="597">
        <v>1</v>
      </c>
      <c r="R124" s="592">
        <v>1</v>
      </c>
      <c r="S124" s="597">
        <v>1</v>
      </c>
      <c r="T124" s="596">
        <v>1</v>
      </c>
      <c r="U124" s="598">
        <v>1</v>
      </c>
    </row>
    <row r="125" spans="1:21" ht="14.4" customHeight="1" x14ac:dyDescent="0.3">
      <c r="A125" s="591">
        <v>29</v>
      </c>
      <c r="B125" s="592" t="s">
        <v>549</v>
      </c>
      <c r="C125" s="592" t="s">
        <v>553</v>
      </c>
      <c r="D125" s="593" t="s">
        <v>916</v>
      </c>
      <c r="E125" s="594" t="s">
        <v>558</v>
      </c>
      <c r="F125" s="592" t="s">
        <v>552</v>
      </c>
      <c r="G125" s="592" t="s">
        <v>627</v>
      </c>
      <c r="H125" s="592" t="s">
        <v>459</v>
      </c>
      <c r="I125" s="592" t="s">
        <v>838</v>
      </c>
      <c r="J125" s="592" t="s">
        <v>839</v>
      </c>
      <c r="K125" s="592" t="s">
        <v>840</v>
      </c>
      <c r="L125" s="595">
        <v>378.48</v>
      </c>
      <c r="M125" s="595">
        <v>378.48</v>
      </c>
      <c r="N125" s="592">
        <v>1</v>
      </c>
      <c r="O125" s="596">
        <v>1</v>
      </c>
      <c r="P125" s="595">
        <v>378.48</v>
      </c>
      <c r="Q125" s="597">
        <v>1</v>
      </c>
      <c r="R125" s="592">
        <v>1</v>
      </c>
      <c r="S125" s="597">
        <v>1</v>
      </c>
      <c r="T125" s="596">
        <v>1</v>
      </c>
      <c r="U125" s="598">
        <v>1</v>
      </c>
    </row>
    <row r="126" spans="1:21" ht="14.4" customHeight="1" x14ac:dyDescent="0.3">
      <c r="A126" s="591">
        <v>29</v>
      </c>
      <c r="B126" s="592" t="s">
        <v>549</v>
      </c>
      <c r="C126" s="592" t="s">
        <v>553</v>
      </c>
      <c r="D126" s="593" t="s">
        <v>916</v>
      </c>
      <c r="E126" s="594" t="s">
        <v>558</v>
      </c>
      <c r="F126" s="592" t="s">
        <v>552</v>
      </c>
      <c r="G126" s="592" t="s">
        <v>627</v>
      </c>
      <c r="H126" s="592" t="s">
        <v>459</v>
      </c>
      <c r="I126" s="592" t="s">
        <v>756</v>
      </c>
      <c r="J126" s="592" t="s">
        <v>629</v>
      </c>
      <c r="K126" s="592" t="s">
        <v>757</v>
      </c>
      <c r="L126" s="595">
        <v>58.5</v>
      </c>
      <c r="M126" s="595">
        <v>58.5</v>
      </c>
      <c r="N126" s="592">
        <v>1</v>
      </c>
      <c r="O126" s="596">
        <v>1</v>
      </c>
      <c r="P126" s="595">
        <v>58.5</v>
      </c>
      <c r="Q126" s="597">
        <v>1</v>
      </c>
      <c r="R126" s="592">
        <v>1</v>
      </c>
      <c r="S126" s="597">
        <v>1</v>
      </c>
      <c r="T126" s="596">
        <v>1</v>
      </c>
      <c r="U126" s="598">
        <v>1</v>
      </c>
    </row>
    <row r="127" spans="1:21" ht="14.4" customHeight="1" x14ac:dyDescent="0.3">
      <c r="A127" s="591">
        <v>29</v>
      </c>
      <c r="B127" s="592" t="s">
        <v>549</v>
      </c>
      <c r="C127" s="592" t="s">
        <v>553</v>
      </c>
      <c r="D127" s="593" t="s">
        <v>916</v>
      </c>
      <c r="E127" s="594" t="s">
        <v>558</v>
      </c>
      <c r="F127" s="592" t="s">
        <v>552</v>
      </c>
      <c r="G127" s="592" t="s">
        <v>634</v>
      </c>
      <c r="H127" s="592" t="s">
        <v>459</v>
      </c>
      <c r="I127" s="592" t="s">
        <v>635</v>
      </c>
      <c r="J127" s="592" t="s">
        <v>636</v>
      </c>
      <c r="K127" s="592" t="s">
        <v>637</v>
      </c>
      <c r="L127" s="595">
        <v>0</v>
      </c>
      <c r="M127" s="595">
        <v>0</v>
      </c>
      <c r="N127" s="592">
        <v>1</v>
      </c>
      <c r="O127" s="596">
        <v>1</v>
      </c>
      <c r="P127" s="595"/>
      <c r="Q127" s="597"/>
      <c r="R127" s="592"/>
      <c r="S127" s="597">
        <v>0</v>
      </c>
      <c r="T127" s="596"/>
      <c r="U127" s="598">
        <v>0</v>
      </c>
    </row>
    <row r="128" spans="1:21" ht="14.4" customHeight="1" x14ac:dyDescent="0.3">
      <c r="A128" s="591">
        <v>29</v>
      </c>
      <c r="B128" s="592" t="s">
        <v>549</v>
      </c>
      <c r="C128" s="592" t="s">
        <v>553</v>
      </c>
      <c r="D128" s="593" t="s">
        <v>916</v>
      </c>
      <c r="E128" s="594" t="s">
        <v>558</v>
      </c>
      <c r="F128" s="592" t="s">
        <v>552</v>
      </c>
      <c r="G128" s="592" t="s">
        <v>634</v>
      </c>
      <c r="H128" s="592" t="s">
        <v>459</v>
      </c>
      <c r="I128" s="592" t="s">
        <v>638</v>
      </c>
      <c r="J128" s="592" t="s">
        <v>639</v>
      </c>
      <c r="K128" s="592"/>
      <c r="L128" s="595">
        <v>0</v>
      </c>
      <c r="M128" s="595">
        <v>0</v>
      </c>
      <c r="N128" s="592">
        <v>1</v>
      </c>
      <c r="O128" s="596">
        <v>1</v>
      </c>
      <c r="P128" s="595"/>
      <c r="Q128" s="597"/>
      <c r="R128" s="592"/>
      <c r="S128" s="597">
        <v>0</v>
      </c>
      <c r="T128" s="596"/>
      <c r="U128" s="598">
        <v>0</v>
      </c>
    </row>
    <row r="129" spans="1:21" ht="14.4" customHeight="1" x14ac:dyDescent="0.3">
      <c r="A129" s="591">
        <v>29</v>
      </c>
      <c r="B129" s="592" t="s">
        <v>549</v>
      </c>
      <c r="C129" s="592" t="s">
        <v>553</v>
      </c>
      <c r="D129" s="593" t="s">
        <v>916</v>
      </c>
      <c r="E129" s="594" t="s">
        <v>560</v>
      </c>
      <c r="F129" s="592" t="s">
        <v>550</v>
      </c>
      <c r="G129" s="592" t="s">
        <v>659</v>
      </c>
      <c r="H129" s="592" t="s">
        <v>459</v>
      </c>
      <c r="I129" s="592" t="s">
        <v>660</v>
      </c>
      <c r="J129" s="592" t="s">
        <v>661</v>
      </c>
      <c r="K129" s="592" t="s">
        <v>662</v>
      </c>
      <c r="L129" s="595">
        <v>0</v>
      </c>
      <c r="M129" s="595">
        <v>0</v>
      </c>
      <c r="N129" s="592">
        <v>2</v>
      </c>
      <c r="O129" s="596">
        <v>2</v>
      </c>
      <c r="P129" s="595">
        <v>0</v>
      </c>
      <c r="Q129" s="597"/>
      <c r="R129" s="592">
        <v>1</v>
      </c>
      <c r="S129" s="597">
        <v>0.5</v>
      </c>
      <c r="T129" s="596">
        <v>1</v>
      </c>
      <c r="U129" s="598">
        <v>0.5</v>
      </c>
    </row>
    <row r="130" spans="1:21" ht="14.4" customHeight="1" x14ac:dyDescent="0.3">
      <c r="A130" s="591">
        <v>29</v>
      </c>
      <c r="B130" s="592" t="s">
        <v>549</v>
      </c>
      <c r="C130" s="592" t="s">
        <v>553</v>
      </c>
      <c r="D130" s="593" t="s">
        <v>916</v>
      </c>
      <c r="E130" s="594" t="s">
        <v>560</v>
      </c>
      <c r="F130" s="592" t="s">
        <v>550</v>
      </c>
      <c r="G130" s="592" t="s">
        <v>659</v>
      </c>
      <c r="H130" s="592" t="s">
        <v>459</v>
      </c>
      <c r="I130" s="592" t="s">
        <v>660</v>
      </c>
      <c r="J130" s="592" t="s">
        <v>661</v>
      </c>
      <c r="K130" s="592" t="s">
        <v>662</v>
      </c>
      <c r="L130" s="595">
        <v>210.08</v>
      </c>
      <c r="M130" s="595">
        <v>210.08</v>
      </c>
      <c r="N130" s="592">
        <v>1</v>
      </c>
      <c r="O130" s="596">
        <v>1</v>
      </c>
      <c r="P130" s="595">
        <v>210.08</v>
      </c>
      <c r="Q130" s="597">
        <v>1</v>
      </c>
      <c r="R130" s="592">
        <v>1</v>
      </c>
      <c r="S130" s="597">
        <v>1</v>
      </c>
      <c r="T130" s="596">
        <v>1</v>
      </c>
      <c r="U130" s="598">
        <v>1</v>
      </c>
    </row>
    <row r="131" spans="1:21" ht="14.4" customHeight="1" x14ac:dyDescent="0.3">
      <c r="A131" s="591">
        <v>29</v>
      </c>
      <c r="B131" s="592" t="s">
        <v>549</v>
      </c>
      <c r="C131" s="592" t="s">
        <v>553</v>
      </c>
      <c r="D131" s="593" t="s">
        <v>916</v>
      </c>
      <c r="E131" s="594" t="s">
        <v>560</v>
      </c>
      <c r="F131" s="592" t="s">
        <v>550</v>
      </c>
      <c r="G131" s="592" t="s">
        <v>644</v>
      </c>
      <c r="H131" s="592" t="s">
        <v>459</v>
      </c>
      <c r="I131" s="592" t="s">
        <v>645</v>
      </c>
      <c r="J131" s="592" t="s">
        <v>646</v>
      </c>
      <c r="K131" s="592" t="s">
        <v>647</v>
      </c>
      <c r="L131" s="595">
        <v>78.33</v>
      </c>
      <c r="M131" s="595">
        <v>156.66</v>
      </c>
      <c r="N131" s="592">
        <v>2</v>
      </c>
      <c r="O131" s="596">
        <v>1</v>
      </c>
      <c r="P131" s="595">
        <v>156.66</v>
      </c>
      <c r="Q131" s="597">
        <v>1</v>
      </c>
      <c r="R131" s="592">
        <v>2</v>
      </c>
      <c r="S131" s="597">
        <v>1</v>
      </c>
      <c r="T131" s="596">
        <v>1</v>
      </c>
      <c r="U131" s="598">
        <v>1</v>
      </c>
    </row>
    <row r="132" spans="1:21" ht="14.4" customHeight="1" x14ac:dyDescent="0.3">
      <c r="A132" s="591">
        <v>29</v>
      </c>
      <c r="B132" s="592" t="s">
        <v>549</v>
      </c>
      <c r="C132" s="592" t="s">
        <v>553</v>
      </c>
      <c r="D132" s="593" t="s">
        <v>916</v>
      </c>
      <c r="E132" s="594" t="s">
        <v>560</v>
      </c>
      <c r="F132" s="592" t="s">
        <v>550</v>
      </c>
      <c r="G132" s="592" t="s">
        <v>841</v>
      </c>
      <c r="H132" s="592" t="s">
        <v>459</v>
      </c>
      <c r="I132" s="592" t="s">
        <v>842</v>
      </c>
      <c r="J132" s="592" t="s">
        <v>843</v>
      </c>
      <c r="K132" s="592" t="s">
        <v>844</v>
      </c>
      <c r="L132" s="595">
        <v>736.33</v>
      </c>
      <c r="M132" s="595">
        <v>736.33</v>
      </c>
      <c r="N132" s="592">
        <v>1</v>
      </c>
      <c r="O132" s="596">
        <v>0.5</v>
      </c>
      <c r="P132" s="595">
        <v>736.33</v>
      </c>
      <c r="Q132" s="597">
        <v>1</v>
      </c>
      <c r="R132" s="592">
        <v>1</v>
      </c>
      <c r="S132" s="597">
        <v>1</v>
      </c>
      <c r="T132" s="596">
        <v>0.5</v>
      </c>
      <c r="U132" s="598">
        <v>1</v>
      </c>
    </row>
    <row r="133" spans="1:21" ht="14.4" customHeight="1" x14ac:dyDescent="0.3">
      <c r="A133" s="591">
        <v>29</v>
      </c>
      <c r="B133" s="592" t="s">
        <v>549</v>
      </c>
      <c r="C133" s="592" t="s">
        <v>553</v>
      </c>
      <c r="D133" s="593" t="s">
        <v>916</v>
      </c>
      <c r="E133" s="594" t="s">
        <v>560</v>
      </c>
      <c r="F133" s="592" t="s">
        <v>550</v>
      </c>
      <c r="G133" s="592" t="s">
        <v>667</v>
      </c>
      <c r="H133" s="592" t="s">
        <v>459</v>
      </c>
      <c r="I133" s="592" t="s">
        <v>845</v>
      </c>
      <c r="J133" s="592" t="s">
        <v>669</v>
      </c>
      <c r="K133" s="592" t="s">
        <v>670</v>
      </c>
      <c r="L133" s="595">
        <v>107.27</v>
      </c>
      <c r="M133" s="595">
        <v>214.54</v>
      </c>
      <c r="N133" s="592">
        <v>2</v>
      </c>
      <c r="O133" s="596">
        <v>1</v>
      </c>
      <c r="P133" s="595">
        <v>214.54</v>
      </c>
      <c r="Q133" s="597">
        <v>1</v>
      </c>
      <c r="R133" s="592">
        <v>2</v>
      </c>
      <c r="S133" s="597">
        <v>1</v>
      </c>
      <c r="T133" s="596">
        <v>1</v>
      </c>
      <c r="U133" s="598">
        <v>1</v>
      </c>
    </row>
    <row r="134" spans="1:21" ht="14.4" customHeight="1" x14ac:dyDescent="0.3">
      <c r="A134" s="591">
        <v>29</v>
      </c>
      <c r="B134" s="592" t="s">
        <v>549</v>
      </c>
      <c r="C134" s="592" t="s">
        <v>553</v>
      </c>
      <c r="D134" s="593" t="s">
        <v>916</v>
      </c>
      <c r="E134" s="594" t="s">
        <v>560</v>
      </c>
      <c r="F134" s="592" t="s">
        <v>550</v>
      </c>
      <c r="G134" s="592" t="s">
        <v>793</v>
      </c>
      <c r="H134" s="592" t="s">
        <v>459</v>
      </c>
      <c r="I134" s="592" t="s">
        <v>794</v>
      </c>
      <c r="J134" s="592" t="s">
        <v>795</v>
      </c>
      <c r="K134" s="592" t="s">
        <v>796</v>
      </c>
      <c r="L134" s="595">
        <v>0</v>
      </c>
      <c r="M134" s="595">
        <v>0</v>
      </c>
      <c r="N134" s="592">
        <v>1</v>
      </c>
      <c r="O134" s="596">
        <v>1</v>
      </c>
      <c r="P134" s="595">
        <v>0</v>
      </c>
      <c r="Q134" s="597"/>
      <c r="R134" s="592">
        <v>1</v>
      </c>
      <c r="S134" s="597">
        <v>1</v>
      </c>
      <c r="T134" s="596">
        <v>1</v>
      </c>
      <c r="U134" s="598">
        <v>1</v>
      </c>
    </row>
    <row r="135" spans="1:21" ht="14.4" customHeight="1" x14ac:dyDescent="0.3">
      <c r="A135" s="591">
        <v>29</v>
      </c>
      <c r="B135" s="592" t="s">
        <v>549</v>
      </c>
      <c r="C135" s="592" t="s">
        <v>553</v>
      </c>
      <c r="D135" s="593" t="s">
        <v>916</v>
      </c>
      <c r="E135" s="594" t="s">
        <v>560</v>
      </c>
      <c r="F135" s="592" t="s">
        <v>550</v>
      </c>
      <c r="G135" s="592" t="s">
        <v>640</v>
      </c>
      <c r="H135" s="592" t="s">
        <v>459</v>
      </c>
      <c r="I135" s="592" t="s">
        <v>641</v>
      </c>
      <c r="J135" s="592" t="s">
        <v>642</v>
      </c>
      <c r="K135" s="592" t="s">
        <v>643</v>
      </c>
      <c r="L135" s="595">
        <v>132.97999999999999</v>
      </c>
      <c r="M135" s="595">
        <v>1063.8399999999997</v>
      </c>
      <c r="N135" s="592">
        <v>8</v>
      </c>
      <c r="O135" s="596">
        <v>5</v>
      </c>
      <c r="P135" s="595">
        <v>398.93999999999994</v>
      </c>
      <c r="Q135" s="597">
        <v>0.37500000000000006</v>
      </c>
      <c r="R135" s="592">
        <v>3</v>
      </c>
      <c r="S135" s="597">
        <v>0.375</v>
      </c>
      <c r="T135" s="596">
        <v>2</v>
      </c>
      <c r="U135" s="598">
        <v>0.4</v>
      </c>
    </row>
    <row r="136" spans="1:21" ht="14.4" customHeight="1" x14ac:dyDescent="0.3">
      <c r="A136" s="591">
        <v>29</v>
      </c>
      <c r="B136" s="592" t="s">
        <v>549</v>
      </c>
      <c r="C136" s="592" t="s">
        <v>553</v>
      </c>
      <c r="D136" s="593" t="s">
        <v>916</v>
      </c>
      <c r="E136" s="594" t="s">
        <v>560</v>
      </c>
      <c r="F136" s="592" t="s">
        <v>550</v>
      </c>
      <c r="G136" s="592" t="s">
        <v>708</v>
      </c>
      <c r="H136" s="592" t="s">
        <v>459</v>
      </c>
      <c r="I136" s="592" t="s">
        <v>709</v>
      </c>
      <c r="J136" s="592" t="s">
        <v>510</v>
      </c>
      <c r="K136" s="592" t="s">
        <v>703</v>
      </c>
      <c r="L136" s="595">
        <v>61.97</v>
      </c>
      <c r="M136" s="595">
        <v>495.76</v>
      </c>
      <c r="N136" s="592">
        <v>8</v>
      </c>
      <c r="O136" s="596">
        <v>8</v>
      </c>
      <c r="P136" s="595">
        <v>247.88</v>
      </c>
      <c r="Q136" s="597">
        <v>0.5</v>
      </c>
      <c r="R136" s="592">
        <v>4</v>
      </c>
      <c r="S136" s="597">
        <v>0.5</v>
      </c>
      <c r="T136" s="596">
        <v>4</v>
      </c>
      <c r="U136" s="598">
        <v>0.5</v>
      </c>
    </row>
    <row r="137" spans="1:21" ht="14.4" customHeight="1" x14ac:dyDescent="0.3">
      <c r="A137" s="591">
        <v>29</v>
      </c>
      <c r="B137" s="592" t="s">
        <v>549</v>
      </c>
      <c r="C137" s="592" t="s">
        <v>553</v>
      </c>
      <c r="D137" s="593" t="s">
        <v>916</v>
      </c>
      <c r="E137" s="594" t="s">
        <v>560</v>
      </c>
      <c r="F137" s="592" t="s">
        <v>550</v>
      </c>
      <c r="G137" s="592" t="s">
        <v>570</v>
      </c>
      <c r="H137" s="592" t="s">
        <v>459</v>
      </c>
      <c r="I137" s="592" t="s">
        <v>846</v>
      </c>
      <c r="J137" s="592" t="s">
        <v>572</v>
      </c>
      <c r="K137" s="592" t="s">
        <v>847</v>
      </c>
      <c r="L137" s="595">
        <v>58.62</v>
      </c>
      <c r="M137" s="595">
        <v>117.24</v>
      </c>
      <c r="N137" s="592">
        <v>2</v>
      </c>
      <c r="O137" s="596">
        <v>1</v>
      </c>
      <c r="P137" s="595">
        <v>58.62</v>
      </c>
      <c r="Q137" s="597">
        <v>0.5</v>
      </c>
      <c r="R137" s="592">
        <v>1</v>
      </c>
      <c r="S137" s="597">
        <v>0.5</v>
      </c>
      <c r="T137" s="596">
        <v>0.5</v>
      </c>
      <c r="U137" s="598">
        <v>0.5</v>
      </c>
    </row>
    <row r="138" spans="1:21" ht="14.4" customHeight="1" x14ac:dyDescent="0.3">
      <c r="A138" s="591">
        <v>29</v>
      </c>
      <c r="B138" s="592" t="s">
        <v>549</v>
      </c>
      <c r="C138" s="592" t="s">
        <v>553</v>
      </c>
      <c r="D138" s="593" t="s">
        <v>916</v>
      </c>
      <c r="E138" s="594" t="s">
        <v>560</v>
      </c>
      <c r="F138" s="592" t="s">
        <v>550</v>
      </c>
      <c r="G138" s="592" t="s">
        <v>848</v>
      </c>
      <c r="H138" s="592" t="s">
        <v>459</v>
      </c>
      <c r="I138" s="592" t="s">
        <v>849</v>
      </c>
      <c r="J138" s="592" t="s">
        <v>850</v>
      </c>
      <c r="K138" s="592" t="s">
        <v>851</v>
      </c>
      <c r="L138" s="595">
        <v>248.55</v>
      </c>
      <c r="M138" s="595">
        <v>248.55</v>
      </c>
      <c r="N138" s="592">
        <v>1</v>
      </c>
      <c r="O138" s="596">
        <v>1</v>
      </c>
      <c r="P138" s="595">
        <v>248.55</v>
      </c>
      <c r="Q138" s="597">
        <v>1</v>
      </c>
      <c r="R138" s="592">
        <v>1</v>
      </c>
      <c r="S138" s="597">
        <v>1</v>
      </c>
      <c r="T138" s="596">
        <v>1</v>
      </c>
      <c r="U138" s="598">
        <v>1</v>
      </c>
    </row>
    <row r="139" spans="1:21" ht="14.4" customHeight="1" x14ac:dyDescent="0.3">
      <c r="A139" s="591">
        <v>29</v>
      </c>
      <c r="B139" s="592" t="s">
        <v>549</v>
      </c>
      <c r="C139" s="592" t="s">
        <v>553</v>
      </c>
      <c r="D139" s="593" t="s">
        <v>916</v>
      </c>
      <c r="E139" s="594" t="s">
        <v>560</v>
      </c>
      <c r="F139" s="592" t="s">
        <v>550</v>
      </c>
      <c r="G139" s="592" t="s">
        <v>574</v>
      </c>
      <c r="H139" s="592" t="s">
        <v>516</v>
      </c>
      <c r="I139" s="592" t="s">
        <v>575</v>
      </c>
      <c r="J139" s="592" t="s">
        <v>576</v>
      </c>
      <c r="K139" s="592" t="s">
        <v>577</v>
      </c>
      <c r="L139" s="595">
        <v>16.8</v>
      </c>
      <c r="M139" s="595">
        <v>33.6</v>
      </c>
      <c r="N139" s="592">
        <v>2</v>
      </c>
      <c r="O139" s="596">
        <v>2</v>
      </c>
      <c r="P139" s="595">
        <v>33.6</v>
      </c>
      <c r="Q139" s="597">
        <v>1</v>
      </c>
      <c r="R139" s="592">
        <v>2</v>
      </c>
      <c r="S139" s="597">
        <v>1</v>
      </c>
      <c r="T139" s="596">
        <v>2</v>
      </c>
      <c r="U139" s="598">
        <v>1</v>
      </c>
    </row>
    <row r="140" spans="1:21" ht="14.4" customHeight="1" x14ac:dyDescent="0.3">
      <c r="A140" s="591">
        <v>29</v>
      </c>
      <c r="B140" s="592" t="s">
        <v>549</v>
      </c>
      <c r="C140" s="592" t="s">
        <v>553</v>
      </c>
      <c r="D140" s="593" t="s">
        <v>916</v>
      </c>
      <c r="E140" s="594" t="s">
        <v>560</v>
      </c>
      <c r="F140" s="592" t="s">
        <v>550</v>
      </c>
      <c r="G140" s="592" t="s">
        <v>852</v>
      </c>
      <c r="H140" s="592" t="s">
        <v>516</v>
      </c>
      <c r="I140" s="592" t="s">
        <v>853</v>
      </c>
      <c r="J140" s="592" t="s">
        <v>854</v>
      </c>
      <c r="K140" s="592" t="s">
        <v>855</v>
      </c>
      <c r="L140" s="595">
        <v>70.23</v>
      </c>
      <c r="M140" s="595">
        <v>70.23</v>
      </c>
      <c r="N140" s="592">
        <v>1</v>
      </c>
      <c r="O140" s="596">
        <v>0.5</v>
      </c>
      <c r="P140" s="595">
        <v>70.23</v>
      </c>
      <c r="Q140" s="597">
        <v>1</v>
      </c>
      <c r="R140" s="592">
        <v>1</v>
      </c>
      <c r="S140" s="597">
        <v>1</v>
      </c>
      <c r="T140" s="596">
        <v>0.5</v>
      </c>
      <c r="U140" s="598">
        <v>1</v>
      </c>
    </row>
    <row r="141" spans="1:21" ht="14.4" customHeight="1" x14ac:dyDescent="0.3">
      <c r="A141" s="591">
        <v>29</v>
      </c>
      <c r="B141" s="592" t="s">
        <v>549</v>
      </c>
      <c r="C141" s="592" t="s">
        <v>553</v>
      </c>
      <c r="D141" s="593" t="s">
        <v>916</v>
      </c>
      <c r="E141" s="594" t="s">
        <v>560</v>
      </c>
      <c r="F141" s="592" t="s">
        <v>550</v>
      </c>
      <c r="G141" s="592" t="s">
        <v>580</v>
      </c>
      <c r="H141" s="592" t="s">
        <v>516</v>
      </c>
      <c r="I141" s="592" t="s">
        <v>801</v>
      </c>
      <c r="J141" s="592" t="s">
        <v>582</v>
      </c>
      <c r="K141" s="592" t="s">
        <v>802</v>
      </c>
      <c r="L141" s="595">
        <v>368.16</v>
      </c>
      <c r="M141" s="595">
        <v>8835.8399999999983</v>
      </c>
      <c r="N141" s="592">
        <v>24</v>
      </c>
      <c r="O141" s="596">
        <v>13.5</v>
      </c>
      <c r="P141" s="595">
        <v>8099.5199999999977</v>
      </c>
      <c r="Q141" s="597">
        <v>0.91666666666666663</v>
      </c>
      <c r="R141" s="592">
        <v>22</v>
      </c>
      <c r="S141" s="597">
        <v>0.91666666666666663</v>
      </c>
      <c r="T141" s="596">
        <v>12.5</v>
      </c>
      <c r="U141" s="598">
        <v>0.92592592592592593</v>
      </c>
    </row>
    <row r="142" spans="1:21" ht="14.4" customHeight="1" x14ac:dyDescent="0.3">
      <c r="A142" s="591">
        <v>29</v>
      </c>
      <c r="B142" s="592" t="s">
        <v>549</v>
      </c>
      <c r="C142" s="592" t="s">
        <v>553</v>
      </c>
      <c r="D142" s="593" t="s">
        <v>916</v>
      </c>
      <c r="E142" s="594" t="s">
        <v>560</v>
      </c>
      <c r="F142" s="592" t="s">
        <v>550</v>
      </c>
      <c r="G142" s="592" t="s">
        <v>580</v>
      </c>
      <c r="H142" s="592" t="s">
        <v>516</v>
      </c>
      <c r="I142" s="592" t="s">
        <v>581</v>
      </c>
      <c r="J142" s="592" t="s">
        <v>582</v>
      </c>
      <c r="K142" s="592" t="s">
        <v>583</v>
      </c>
      <c r="L142" s="595">
        <v>490.89</v>
      </c>
      <c r="M142" s="595">
        <v>9817.8000000000011</v>
      </c>
      <c r="N142" s="592">
        <v>20</v>
      </c>
      <c r="O142" s="596">
        <v>10.5</v>
      </c>
      <c r="P142" s="595">
        <v>6872.4600000000009</v>
      </c>
      <c r="Q142" s="597">
        <v>0.70000000000000007</v>
      </c>
      <c r="R142" s="592">
        <v>14</v>
      </c>
      <c r="S142" s="597">
        <v>0.7</v>
      </c>
      <c r="T142" s="596">
        <v>7.5</v>
      </c>
      <c r="U142" s="598">
        <v>0.7142857142857143</v>
      </c>
    </row>
    <row r="143" spans="1:21" ht="14.4" customHeight="1" x14ac:dyDescent="0.3">
      <c r="A143" s="591">
        <v>29</v>
      </c>
      <c r="B143" s="592" t="s">
        <v>549</v>
      </c>
      <c r="C143" s="592" t="s">
        <v>553</v>
      </c>
      <c r="D143" s="593" t="s">
        <v>916</v>
      </c>
      <c r="E143" s="594" t="s">
        <v>560</v>
      </c>
      <c r="F143" s="592" t="s">
        <v>550</v>
      </c>
      <c r="G143" s="592" t="s">
        <v>580</v>
      </c>
      <c r="H143" s="592" t="s">
        <v>516</v>
      </c>
      <c r="I143" s="592" t="s">
        <v>856</v>
      </c>
      <c r="J143" s="592" t="s">
        <v>582</v>
      </c>
      <c r="K143" s="592" t="s">
        <v>857</v>
      </c>
      <c r="L143" s="595">
        <v>736.33</v>
      </c>
      <c r="M143" s="595">
        <v>736.33</v>
      </c>
      <c r="N143" s="592">
        <v>1</v>
      </c>
      <c r="O143" s="596">
        <v>0.5</v>
      </c>
      <c r="P143" s="595"/>
      <c r="Q143" s="597">
        <v>0</v>
      </c>
      <c r="R143" s="592"/>
      <c r="S143" s="597">
        <v>0</v>
      </c>
      <c r="T143" s="596"/>
      <c r="U143" s="598">
        <v>0</v>
      </c>
    </row>
    <row r="144" spans="1:21" ht="14.4" customHeight="1" x14ac:dyDescent="0.3">
      <c r="A144" s="591">
        <v>29</v>
      </c>
      <c r="B144" s="592" t="s">
        <v>549</v>
      </c>
      <c r="C144" s="592" t="s">
        <v>553</v>
      </c>
      <c r="D144" s="593" t="s">
        <v>916</v>
      </c>
      <c r="E144" s="594" t="s">
        <v>560</v>
      </c>
      <c r="F144" s="592" t="s">
        <v>550</v>
      </c>
      <c r="G144" s="592" t="s">
        <v>580</v>
      </c>
      <c r="H144" s="592" t="s">
        <v>516</v>
      </c>
      <c r="I144" s="592" t="s">
        <v>858</v>
      </c>
      <c r="J144" s="592" t="s">
        <v>582</v>
      </c>
      <c r="K144" s="592" t="s">
        <v>859</v>
      </c>
      <c r="L144" s="595">
        <v>923.74</v>
      </c>
      <c r="M144" s="595">
        <v>923.74</v>
      </c>
      <c r="N144" s="592">
        <v>1</v>
      </c>
      <c r="O144" s="596">
        <v>0.5</v>
      </c>
      <c r="P144" s="595"/>
      <c r="Q144" s="597">
        <v>0</v>
      </c>
      <c r="R144" s="592"/>
      <c r="S144" s="597">
        <v>0</v>
      </c>
      <c r="T144" s="596"/>
      <c r="U144" s="598">
        <v>0</v>
      </c>
    </row>
    <row r="145" spans="1:21" ht="14.4" customHeight="1" x14ac:dyDescent="0.3">
      <c r="A145" s="591">
        <v>29</v>
      </c>
      <c r="B145" s="592" t="s">
        <v>549</v>
      </c>
      <c r="C145" s="592" t="s">
        <v>553</v>
      </c>
      <c r="D145" s="593" t="s">
        <v>916</v>
      </c>
      <c r="E145" s="594" t="s">
        <v>560</v>
      </c>
      <c r="F145" s="592" t="s">
        <v>550</v>
      </c>
      <c r="G145" s="592" t="s">
        <v>580</v>
      </c>
      <c r="H145" s="592" t="s">
        <v>516</v>
      </c>
      <c r="I145" s="592" t="s">
        <v>860</v>
      </c>
      <c r="J145" s="592" t="s">
        <v>582</v>
      </c>
      <c r="K145" s="592" t="s">
        <v>861</v>
      </c>
      <c r="L145" s="595">
        <v>1154.68</v>
      </c>
      <c r="M145" s="595">
        <v>1154.68</v>
      </c>
      <c r="N145" s="592">
        <v>1</v>
      </c>
      <c r="O145" s="596">
        <v>0.5</v>
      </c>
      <c r="P145" s="595"/>
      <c r="Q145" s="597">
        <v>0</v>
      </c>
      <c r="R145" s="592"/>
      <c r="S145" s="597">
        <v>0</v>
      </c>
      <c r="T145" s="596"/>
      <c r="U145" s="598">
        <v>0</v>
      </c>
    </row>
    <row r="146" spans="1:21" ht="14.4" customHeight="1" x14ac:dyDescent="0.3">
      <c r="A146" s="591">
        <v>29</v>
      </c>
      <c r="B146" s="592" t="s">
        <v>549</v>
      </c>
      <c r="C146" s="592" t="s">
        <v>553</v>
      </c>
      <c r="D146" s="593" t="s">
        <v>916</v>
      </c>
      <c r="E146" s="594" t="s">
        <v>560</v>
      </c>
      <c r="F146" s="592" t="s">
        <v>550</v>
      </c>
      <c r="G146" s="592" t="s">
        <v>584</v>
      </c>
      <c r="H146" s="592" t="s">
        <v>516</v>
      </c>
      <c r="I146" s="592" t="s">
        <v>862</v>
      </c>
      <c r="J146" s="592" t="s">
        <v>517</v>
      </c>
      <c r="K146" s="592" t="s">
        <v>863</v>
      </c>
      <c r="L146" s="595">
        <v>48.42</v>
      </c>
      <c r="M146" s="595">
        <v>96.84</v>
      </c>
      <c r="N146" s="592">
        <v>2</v>
      </c>
      <c r="O146" s="596">
        <v>1.5</v>
      </c>
      <c r="P146" s="595">
        <v>48.42</v>
      </c>
      <c r="Q146" s="597">
        <v>0.5</v>
      </c>
      <c r="R146" s="592">
        <v>1</v>
      </c>
      <c r="S146" s="597">
        <v>0.5</v>
      </c>
      <c r="T146" s="596">
        <v>0.5</v>
      </c>
      <c r="U146" s="598">
        <v>0.33333333333333331</v>
      </c>
    </row>
    <row r="147" spans="1:21" ht="14.4" customHeight="1" x14ac:dyDescent="0.3">
      <c r="A147" s="591">
        <v>29</v>
      </c>
      <c r="B147" s="592" t="s">
        <v>549</v>
      </c>
      <c r="C147" s="592" t="s">
        <v>553</v>
      </c>
      <c r="D147" s="593" t="s">
        <v>916</v>
      </c>
      <c r="E147" s="594" t="s">
        <v>560</v>
      </c>
      <c r="F147" s="592" t="s">
        <v>550</v>
      </c>
      <c r="G147" s="592" t="s">
        <v>584</v>
      </c>
      <c r="H147" s="592" t="s">
        <v>459</v>
      </c>
      <c r="I147" s="592" t="s">
        <v>804</v>
      </c>
      <c r="J147" s="592" t="s">
        <v>517</v>
      </c>
      <c r="K147" s="592" t="s">
        <v>805</v>
      </c>
      <c r="L147" s="595">
        <v>0</v>
      </c>
      <c r="M147" s="595">
        <v>0</v>
      </c>
      <c r="N147" s="592">
        <v>1</v>
      </c>
      <c r="O147" s="596">
        <v>0.5</v>
      </c>
      <c r="P147" s="595">
        <v>0</v>
      </c>
      <c r="Q147" s="597"/>
      <c r="R147" s="592">
        <v>1</v>
      </c>
      <c r="S147" s="597">
        <v>1</v>
      </c>
      <c r="T147" s="596">
        <v>0.5</v>
      </c>
      <c r="U147" s="598">
        <v>1</v>
      </c>
    </row>
    <row r="148" spans="1:21" ht="14.4" customHeight="1" x14ac:dyDescent="0.3">
      <c r="A148" s="591">
        <v>29</v>
      </c>
      <c r="B148" s="592" t="s">
        <v>549</v>
      </c>
      <c r="C148" s="592" t="s">
        <v>553</v>
      </c>
      <c r="D148" s="593" t="s">
        <v>916</v>
      </c>
      <c r="E148" s="594" t="s">
        <v>560</v>
      </c>
      <c r="F148" s="592" t="s">
        <v>550</v>
      </c>
      <c r="G148" s="592" t="s">
        <v>585</v>
      </c>
      <c r="H148" s="592" t="s">
        <v>459</v>
      </c>
      <c r="I148" s="592" t="s">
        <v>689</v>
      </c>
      <c r="J148" s="592" t="s">
        <v>587</v>
      </c>
      <c r="K148" s="592" t="s">
        <v>690</v>
      </c>
      <c r="L148" s="595">
        <v>173.31</v>
      </c>
      <c r="M148" s="595">
        <v>519.93000000000006</v>
      </c>
      <c r="N148" s="592">
        <v>3</v>
      </c>
      <c r="O148" s="596">
        <v>2</v>
      </c>
      <c r="P148" s="595">
        <v>173.31</v>
      </c>
      <c r="Q148" s="597">
        <v>0.33333333333333331</v>
      </c>
      <c r="R148" s="592">
        <v>1</v>
      </c>
      <c r="S148" s="597">
        <v>0.33333333333333331</v>
      </c>
      <c r="T148" s="596">
        <v>0.5</v>
      </c>
      <c r="U148" s="598">
        <v>0.25</v>
      </c>
    </row>
    <row r="149" spans="1:21" ht="14.4" customHeight="1" x14ac:dyDescent="0.3">
      <c r="A149" s="591">
        <v>29</v>
      </c>
      <c r="B149" s="592" t="s">
        <v>549</v>
      </c>
      <c r="C149" s="592" t="s">
        <v>553</v>
      </c>
      <c r="D149" s="593" t="s">
        <v>916</v>
      </c>
      <c r="E149" s="594" t="s">
        <v>560</v>
      </c>
      <c r="F149" s="592" t="s">
        <v>550</v>
      </c>
      <c r="G149" s="592" t="s">
        <v>714</v>
      </c>
      <c r="H149" s="592" t="s">
        <v>516</v>
      </c>
      <c r="I149" s="592" t="s">
        <v>864</v>
      </c>
      <c r="J149" s="592" t="s">
        <v>716</v>
      </c>
      <c r="K149" s="592" t="s">
        <v>865</v>
      </c>
      <c r="L149" s="595">
        <v>170.43</v>
      </c>
      <c r="M149" s="595">
        <v>170.43</v>
      </c>
      <c r="N149" s="592">
        <v>1</v>
      </c>
      <c r="O149" s="596">
        <v>1</v>
      </c>
      <c r="P149" s="595">
        <v>170.43</v>
      </c>
      <c r="Q149" s="597">
        <v>1</v>
      </c>
      <c r="R149" s="592">
        <v>1</v>
      </c>
      <c r="S149" s="597">
        <v>1</v>
      </c>
      <c r="T149" s="596">
        <v>1</v>
      </c>
      <c r="U149" s="598">
        <v>1</v>
      </c>
    </row>
    <row r="150" spans="1:21" ht="14.4" customHeight="1" x14ac:dyDescent="0.3">
      <c r="A150" s="591">
        <v>29</v>
      </c>
      <c r="B150" s="592" t="s">
        <v>549</v>
      </c>
      <c r="C150" s="592" t="s">
        <v>553</v>
      </c>
      <c r="D150" s="593" t="s">
        <v>916</v>
      </c>
      <c r="E150" s="594" t="s">
        <v>560</v>
      </c>
      <c r="F150" s="592" t="s">
        <v>550</v>
      </c>
      <c r="G150" s="592" t="s">
        <v>714</v>
      </c>
      <c r="H150" s="592" t="s">
        <v>516</v>
      </c>
      <c r="I150" s="592" t="s">
        <v>866</v>
      </c>
      <c r="J150" s="592" t="s">
        <v>716</v>
      </c>
      <c r="K150" s="592" t="s">
        <v>867</v>
      </c>
      <c r="L150" s="595">
        <v>181.94</v>
      </c>
      <c r="M150" s="595">
        <v>181.94</v>
      </c>
      <c r="N150" s="592">
        <v>1</v>
      </c>
      <c r="O150" s="596">
        <v>0.5</v>
      </c>
      <c r="P150" s="595">
        <v>181.94</v>
      </c>
      <c r="Q150" s="597">
        <v>1</v>
      </c>
      <c r="R150" s="592">
        <v>1</v>
      </c>
      <c r="S150" s="597">
        <v>1</v>
      </c>
      <c r="T150" s="596">
        <v>0.5</v>
      </c>
      <c r="U150" s="598">
        <v>1</v>
      </c>
    </row>
    <row r="151" spans="1:21" ht="14.4" customHeight="1" x14ac:dyDescent="0.3">
      <c r="A151" s="591">
        <v>29</v>
      </c>
      <c r="B151" s="592" t="s">
        <v>549</v>
      </c>
      <c r="C151" s="592" t="s">
        <v>553</v>
      </c>
      <c r="D151" s="593" t="s">
        <v>916</v>
      </c>
      <c r="E151" s="594" t="s">
        <v>560</v>
      </c>
      <c r="F151" s="592" t="s">
        <v>550</v>
      </c>
      <c r="G151" s="592" t="s">
        <v>868</v>
      </c>
      <c r="H151" s="592" t="s">
        <v>459</v>
      </c>
      <c r="I151" s="592" t="s">
        <v>869</v>
      </c>
      <c r="J151" s="592" t="s">
        <v>514</v>
      </c>
      <c r="K151" s="592" t="s">
        <v>870</v>
      </c>
      <c r="L151" s="595">
        <v>108.44</v>
      </c>
      <c r="M151" s="595">
        <v>108.44</v>
      </c>
      <c r="N151" s="592">
        <v>1</v>
      </c>
      <c r="O151" s="596">
        <v>1</v>
      </c>
      <c r="P151" s="595">
        <v>108.44</v>
      </c>
      <c r="Q151" s="597">
        <v>1</v>
      </c>
      <c r="R151" s="592">
        <v>1</v>
      </c>
      <c r="S151" s="597">
        <v>1</v>
      </c>
      <c r="T151" s="596">
        <v>1</v>
      </c>
      <c r="U151" s="598">
        <v>1</v>
      </c>
    </row>
    <row r="152" spans="1:21" ht="14.4" customHeight="1" x14ac:dyDescent="0.3">
      <c r="A152" s="591">
        <v>29</v>
      </c>
      <c r="B152" s="592" t="s">
        <v>549</v>
      </c>
      <c r="C152" s="592" t="s">
        <v>553</v>
      </c>
      <c r="D152" s="593" t="s">
        <v>916</v>
      </c>
      <c r="E152" s="594" t="s">
        <v>560</v>
      </c>
      <c r="F152" s="592" t="s">
        <v>550</v>
      </c>
      <c r="G152" s="592" t="s">
        <v>871</v>
      </c>
      <c r="H152" s="592" t="s">
        <v>459</v>
      </c>
      <c r="I152" s="592" t="s">
        <v>872</v>
      </c>
      <c r="J152" s="592" t="s">
        <v>873</v>
      </c>
      <c r="K152" s="592" t="s">
        <v>874</v>
      </c>
      <c r="L152" s="595">
        <v>243.64</v>
      </c>
      <c r="M152" s="595">
        <v>730.92</v>
      </c>
      <c r="N152" s="592">
        <v>3</v>
      </c>
      <c r="O152" s="596">
        <v>2.5</v>
      </c>
      <c r="P152" s="595">
        <v>243.64</v>
      </c>
      <c r="Q152" s="597">
        <v>0.33333333333333331</v>
      </c>
      <c r="R152" s="592">
        <v>1</v>
      </c>
      <c r="S152" s="597">
        <v>0.33333333333333331</v>
      </c>
      <c r="T152" s="596">
        <v>0.5</v>
      </c>
      <c r="U152" s="598">
        <v>0.2</v>
      </c>
    </row>
    <row r="153" spans="1:21" ht="14.4" customHeight="1" x14ac:dyDescent="0.3">
      <c r="A153" s="591">
        <v>29</v>
      </c>
      <c r="B153" s="592" t="s">
        <v>549</v>
      </c>
      <c r="C153" s="592" t="s">
        <v>553</v>
      </c>
      <c r="D153" s="593" t="s">
        <v>916</v>
      </c>
      <c r="E153" s="594" t="s">
        <v>560</v>
      </c>
      <c r="F153" s="592" t="s">
        <v>550</v>
      </c>
      <c r="G153" s="592" t="s">
        <v>593</v>
      </c>
      <c r="H153" s="592" t="s">
        <v>516</v>
      </c>
      <c r="I153" s="592" t="s">
        <v>594</v>
      </c>
      <c r="J153" s="592" t="s">
        <v>595</v>
      </c>
      <c r="K153" s="592" t="s">
        <v>596</v>
      </c>
      <c r="L153" s="595">
        <v>0</v>
      </c>
      <c r="M153" s="595">
        <v>0</v>
      </c>
      <c r="N153" s="592">
        <v>49</v>
      </c>
      <c r="O153" s="596">
        <v>27</v>
      </c>
      <c r="P153" s="595">
        <v>0</v>
      </c>
      <c r="Q153" s="597"/>
      <c r="R153" s="592">
        <v>35</v>
      </c>
      <c r="S153" s="597">
        <v>0.7142857142857143</v>
      </c>
      <c r="T153" s="596">
        <v>18.5</v>
      </c>
      <c r="U153" s="598">
        <v>0.68518518518518523</v>
      </c>
    </row>
    <row r="154" spans="1:21" ht="14.4" customHeight="1" x14ac:dyDescent="0.3">
      <c r="A154" s="591">
        <v>29</v>
      </c>
      <c r="B154" s="592" t="s">
        <v>549</v>
      </c>
      <c r="C154" s="592" t="s">
        <v>553</v>
      </c>
      <c r="D154" s="593" t="s">
        <v>916</v>
      </c>
      <c r="E154" s="594" t="s">
        <v>560</v>
      </c>
      <c r="F154" s="592" t="s">
        <v>550</v>
      </c>
      <c r="G154" s="592" t="s">
        <v>722</v>
      </c>
      <c r="H154" s="592" t="s">
        <v>459</v>
      </c>
      <c r="I154" s="592" t="s">
        <v>875</v>
      </c>
      <c r="J154" s="592" t="s">
        <v>876</v>
      </c>
      <c r="K154" s="592" t="s">
        <v>877</v>
      </c>
      <c r="L154" s="595">
        <v>42.54</v>
      </c>
      <c r="M154" s="595">
        <v>42.54</v>
      </c>
      <c r="N154" s="592">
        <v>1</v>
      </c>
      <c r="O154" s="596">
        <v>1</v>
      </c>
      <c r="P154" s="595">
        <v>42.54</v>
      </c>
      <c r="Q154" s="597">
        <v>1</v>
      </c>
      <c r="R154" s="592">
        <v>1</v>
      </c>
      <c r="S154" s="597">
        <v>1</v>
      </c>
      <c r="T154" s="596">
        <v>1</v>
      </c>
      <c r="U154" s="598">
        <v>1</v>
      </c>
    </row>
    <row r="155" spans="1:21" ht="14.4" customHeight="1" x14ac:dyDescent="0.3">
      <c r="A155" s="591">
        <v>29</v>
      </c>
      <c r="B155" s="592" t="s">
        <v>549</v>
      </c>
      <c r="C155" s="592" t="s">
        <v>553</v>
      </c>
      <c r="D155" s="593" t="s">
        <v>916</v>
      </c>
      <c r="E155" s="594" t="s">
        <v>560</v>
      </c>
      <c r="F155" s="592" t="s">
        <v>550</v>
      </c>
      <c r="G155" s="592" t="s">
        <v>722</v>
      </c>
      <c r="H155" s="592" t="s">
        <v>459</v>
      </c>
      <c r="I155" s="592" t="s">
        <v>878</v>
      </c>
      <c r="J155" s="592" t="s">
        <v>876</v>
      </c>
      <c r="K155" s="592" t="s">
        <v>879</v>
      </c>
      <c r="L155" s="595">
        <v>60.28</v>
      </c>
      <c r="M155" s="595">
        <v>60.28</v>
      </c>
      <c r="N155" s="592">
        <v>1</v>
      </c>
      <c r="O155" s="596">
        <v>1</v>
      </c>
      <c r="P155" s="595"/>
      <c r="Q155" s="597">
        <v>0</v>
      </c>
      <c r="R155" s="592"/>
      <c r="S155" s="597">
        <v>0</v>
      </c>
      <c r="T155" s="596"/>
      <c r="U155" s="598">
        <v>0</v>
      </c>
    </row>
    <row r="156" spans="1:21" ht="14.4" customHeight="1" x14ac:dyDescent="0.3">
      <c r="A156" s="591">
        <v>29</v>
      </c>
      <c r="B156" s="592" t="s">
        <v>549</v>
      </c>
      <c r="C156" s="592" t="s">
        <v>553</v>
      </c>
      <c r="D156" s="593" t="s">
        <v>916</v>
      </c>
      <c r="E156" s="594" t="s">
        <v>560</v>
      </c>
      <c r="F156" s="592" t="s">
        <v>550</v>
      </c>
      <c r="G156" s="592" t="s">
        <v>806</v>
      </c>
      <c r="H156" s="592" t="s">
        <v>459</v>
      </c>
      <c r="I156" s="592" t="s">
        <v>807</v>
      </c>
      <c r="J156" s="592" t="s">
        <v>808</v>
      </c>
      <c r="K156" s="592" t="s">
        <v>809</v>
      </c>
      <c r="L156" s="595">
        <v>219.37</v>
      </c>
      <c r="M156" s="595">
        <v>877.48</v>
      </c>
      <c r="N156" s="592">
        <v>4</v>
      </c>
      <c r="O156" s="596">
        <v>2.5</v>
      </c>
      <c r="P156" s="595">
        <v>658.11</v>
      </c>
      <c r="Q156" s="597">
        <v>0.75</v>
      </c>
      <c r="R156" s="592">
        <v>3</v>
      </c>
      <c r="S156" s="597">
        <v>0.75</v>
      </c>
      <c r="T156" s="596">
        <v>1.5</v>
      </c>
      <c r="U156" s="598">
        <v>0.6</v>
      </c>
    </row>
    <row r="157" spans="1:21" ht="14.4" customHeight="1" x14ac:dyDescent="0.3">
      <c r="A157" s="591">
        <v>29</v>
      </c>
      <c r="B157" s="592" t="s">
        <v>549</v>
      </c>
      <c r="C157" s="592" t="s">
        <v>553</v>
      </c>
      <c r="D157" s="593" t="s">
        <v>916</v>
      </c>
      <c r="E157" s="594" t="s">
        <v>560</v>
      </c>
      <c r="F157" s="592" t="s">
        <v>550</v>
      </c>
      <c r="G157" s="592" t="s">
        <v>597</v>
      </c>
      <c r="H157" s="592" t="s">
        <v>516</v>
      </c>
      <c r="I157" s="592" t="s">
        <v>656</v>
      </c>
      <c r="J157" s="592" t="s">
        <v>599</v>
      </c>
      <c r="K157" s="592" t="s">
        <v>600</v>
      </c>
      <c r="L157" s="595">
        <v>154.36000000000001</v>
      </c>
      <c r="M157" s="595">
        <v>308.72000000000003</v>
      </c>
      <c r="N157" s="592">
        <v>2</v>
      </c>
      <c r="O157" s="596">
        <v>1</v>
      </c>
      <c r="P157" s="595">
        <v>308.72000000000003</v>
      </c>
      <c r="Q157" s="597">
        <v>1</v>
      </c>
      <c r="R157" s="592">
        <v>2</v>
      </c>
      <c r="S157" s="597">
        <v>1</v>
      </c>
      <c r="T157" s="596">
        <v>1</v>
      </c>
      <c r="U157" s="598">
        <v>1</v>
      </c>
    </row>
    <row r="158" spans="1:21" ht="14.4" customHeight="1" x14ac:dyDescent="0.3">
      <c r="A158" s="591">
        <v>29</v>
      </c>
      <c r="B158" s="592" t="s">
        <v>549</v>
      </c>
      <c r="C158" s="592" t="s">
        <v>553</v>
      </c>
      <c r="D158" s="593" t="s">
        <v>916</v>
      </c>
      <c r="E158" s="594" t="s">
        <v>560</v>
      </c>
      <c r="F158" s="592" t="s">
        <v>550</v>
      </c>
      <c r="G158" s="592" t="s">
        <v>597</v>
      </c>
      <c r="H158" s="592" t="s">
        <v>516</v>
      </c>
      <c r="I158" s="592" t="s">
        <v>736</v>
      </c>
      <c r="J158" s="592" t="s">
        <v>737</v>
      </c>
      <c r="K158" s="592" t="s">
        <v>738</v>
      </c>
      <c r="L158" s="595">
        <v>149.52000000000001</v>
      </c>
      <c r="M158" s="595">
        <v>149.52000000000001</v>
      </c>
      <c r="N158" s="592">
        <v>1</v>
      </c>
      <c r="O158" s="596">
        <v>1</v>
      </c>
      <c r="P158" s="595">
        <v>149.52000000000001</v>
      </c>
      <c r="Q158" s="597">
        <v>1</v>
      </c>
      <c r="R158" s="592">
        <v>1</v>
      </c>
      <c r="S158" s="597">
        <v>1</v>
      </c>
      <c r="T158" s="596">
        <v>1</v>
      </c>
      <c r="U158" s="598">
        <v>1</v>
      </c>
    </row>
    <row r="159" spans="1:21" ht="14.4" customHeight="1" x14ac:dyDescent="0.3">
      <c r="A159" s="591">
        <v>29</v>
      </c>
      <c r="B159" s="592" t="s">
        <v>549</v>
      </c>
      <c r="C159" s="592" t="s">
        <v>553</v>
      </c>
      <c r="D159" s="593" t="s">
        <v>916</v>
      </c>
      <c r="E159" s="594" t="s">
        <v>560</v>
      </c>
      <c r="F159" s="592" t="s">
        <v>550</v>
      </c>
      <c r="G159" s="592" t="s">
        <v>597</v>
      </c>
      <c r="H159" s="592" t="s">
        <v>459</v>
      </c>
      <c r="I159" s="592" t="s">
        <v>739</v>
      </c>
      <c r="J159" s="592" t="s">
        <v>740</v>
      </c>
      <c r="K159" s="592" t="s">
        <v>741</v>
      </c>
      <c r="L159" s="595">
        <v>149.52000000000001</v>
      </c>
      <c r="M159" s="595">
        <v>299.04000000000002</v>
      </c>
      <c r="N159" s="592">
        <v>2</v>
      </c>
      <c r="O159" s="596">
        <v>2</v>
      </c>
      <c r="P159" s="595">
        <v>299.04000000000002</v>
      </c>
      <c r="Q159" s="597">
        <v>1</v>
      </c>
      <c r="R159" s="592">
        <v>2</v>
      </c>
      <c r="S159" s="597">
        <v>1</v>
      </c>
      <c r="T159" s="596">
        <v>2</v>
      </c>
      <c r="U159" s="598">
        <v>1</v>
      </c>
    </row>
    <row r="160" spans="1:21" ht="14.4" customHeight="1" x14ac:dyDescent="0.3">
      <c r="A160" s="591">
        <v>29</v>
      </c>
      <c r="B160" s="592" t="s">
        <v>549</v>
      </c>
      <c r="C160" s="592" t="s">
        <v>553</v>
      </c>
      <c r="D160" s="593" t="s">
        <v>916</v>
      </c>
      <c r="E160" s="594" t="s">
        <v>560</v>
      </c>
      <c r="F160" s="592" t="s">
        <v>550</v>
      </c>
      <c r="G160" s="592" t="s">
        <v>597</v>
      </c>
      <c r="H160" s="592" t="s">
        <v>459</v>
      </c>
      <c r="I160" s="592" t="s">
        <v>880</v>
      </c>
      <c r="J160" s="592" t="s">
        <v>599</v>
      </c>
      <c r="K160" s="592" t="s">
        <v>600</v>
      </c>
      <c r="L160" s="595">
        <v>154.36000000000001</v>
      </c>
      <c r="M160" s="595">
        <v>154.36000000000001</v>
      </c>
      <c r="N160" s="592">
        <v>1</v>
      </c>
      <c r="O160" s="596">
        <v>0.5</v>
      </c>
      <c r="P160" s="595">
        <v>154.36000000000001</v>
      </c>
      <c r="Q160" s="597">
        <v>1</v>
      </c>
      <c r="R160" s="592">
        <v>1</v>
      </c>
      <c r="S160" s="597">
        <v>1</v>
      </c>
      <c r="T160" s="596">
        <v>0.5</v>
      </c>
      <c r="U160" s="598">
        <v>1</v>
      </c>
    </row>
    <row r="161" spans="1:21" ht="14.4" customHeight="1" x14ac:dyDescent="0.3">
      <c r="A161" s="591">
        <v>29</v>
      </c>
      <c r="B161" s="592" t="s">
        <v>549</v>
      </c>
      <c r="C161" s="592" t="s">
        <v>553</v>
      </c>
      <c r="D161" s="593" t="s">
        <v>916</v>
      </c>
      <c r="E161" s="594" t="s">
        <v>560</v>
      </c>
      <c r="F161" s="592" t="s">
        <v>550</v>
      </c>
      <c r="G161" s="592" t="s">
        <v>604</v>
      </c>
      <c r="H161" s="592" t="s">
        <v>459</v>
      </c>
      <c r="I161" s="592" t="s">
        <v>881</v>
      </c>
      <c r="J161" s="592" t="s">
        <v>606</v>
      </c>
      <c r="K161" s="592" t="s">
        <v>882</v>
      </c>
      <c r="L161" s="595">
        <v>0</v>
      </c>
      <c r="M161" s="595">
        <v>0</v>
      </c>
      <c r="N161" s="592">
        <v>3</v>
      </c>
      <c r="O161" s="596">
        <v>1.5</v>
      </c>
      <c r="P161" s="595">
        <v>0</v>
      </c>
      <c r="Q161" s="597"/>
      <c r="R161" s="592">
        <v>3</v>
      </c>
      <c r="S161" s="597">
        <v>1</v>
      </c>
      <c r="T161" s="596">
        <v>1.5</v>
      </c>
      <c r="U161" s="598">
        <v>1</v>
      </c>
    </row>
    <row r="162" spans="1:21" ht="14.4" customHeight="1" x14ac:dyDescent="0.3">
      <c r="A162" s="591">
        <v>29</v>
      </c>
      <c r="B162" s="592" t="s">
        <v>549</v>
      </c>
      <c r="C162" s="592" t="s">
        <v>553</v>
      </c>
      <c r="D162" s="593" t="s">
        <v>916</v>
      </c>
      <c r="E162" s="594" t="s">
        <v>560</v>
      </c>
      <c r="F162" s="592" t="s">
        <v>550</v>
      </c>
      <c r="G162" s="592" t="s">
        <v>608</v>
      </c>
      <c r="H162" s="592" t="s">
        <v>459</v>
      </c>
      <c r="I162" s="592" t="s">
        <v>609</v>
      </c>
      <c r="J162" s="592" t="s">
        <v>508</v>
      </c>
      <c r="K162" s="592" t="s">
        <v>610</v>
      </c>
      <c r="L162" s="595">
        <v>299.24</v>
      </c>
      <c r="M162" s="595">
        <v>1496.2</v>
      </c>
      <c r="N162" s="592">
        <v>5</v>
      </c>
      <c r="O162" s="596">
        <v>5</v>
      </c>
      <c r="P162" s="595">
        <v>897.72</v>
      </c>
      <c r="Q162" s="597">
        <v>0.6</v>
      </c>
      <c r="R162" s="592">
        <v>3</v>
      </c>
      <c r="S162" s="597">
        <v>0.6</v>
      </c>
      <c r="T162" s="596">
        <v>3</v>
      </c>
      <c r="U162" s="598">
        <v>0.6</v>
      </c>
    </row>
    <row r="163" spans="1:21" ht="14.4" customHeight="1" x14ac:dyDescent="0.3">
      <c r="A163" s="591">
        <v>29</v>
      </c>
      <c r="B163" s="592" t="s">
        <v>549</v>
      </c>
      <c r="C163" s="592" t="s">
        <v>553</v>
      </c>
      <c r="D163" s="593" t="s">
        <v>916</v>
      </c>
      <c r="E163" s="594" t="s">
        <v>560</v>
      </c>
      <c r="F163" s="592" t="s">
        <v>551</v>
      </c>
      <c r="G163" s="592" t="s">
        <v>679</v>
      </c>
      <c r="H163" s="592" t="s">
        <v>459</v>
      </c>
      <c r="I163" s="592" t="s">
        <v>883</v>
      </c>
      <c r="J163" s="592" t="s">
        <v>681</v>
      </c>
      <c r="K163" s="592"/>
      <c r="L163" s="595">
        <v>0</v>
      </c>
      <c r="M163" s="595">
        <v>0</v>
      </c>
      <c r="N163" s="592">
        <v>1</v>
      </c>
      <c r="O163" s="596">
        <v>1</v>
      </c>
      <c r="P163" s="595">
        <v>0</v>
      </c>
      <c r="Q163" s="597"/>
      <c r="R163" s="592">
        <v>1</v>
      </c>
      <c r="S163" s="597">
        <v>1</v>
      </c>
      <c r="T163" s="596">
        <v>1</v>
      </c>
      <c r="U163" s="598">
        <v>1</v>
      </c>
    </row>
    <row r="164" spans="1:21" ht="14.4" customHeight="1" x14ac:dyDescent="0.3">
      <c r="A164" s="591">
        <v>29</v>
      </c>
      <c r="B164" s="592" t="s">
        <v>549</v>
      </c>
      <c r="C164" s="592" t="s">
        <v>553</v>
      </c>
      <c r="D164" s="593" t="s">
        <v>916</v>
      </c>
      <c r="E164" s="594" t="s">
        <v>560</v>
      </c>
      <c r="F164" s="592" t="s">
        <v>552</v>
      </c>
      <c r="G164" s="592" t="s">
        <v>884</v>
      </c>
      <c r="H164" s="592" t="s">
        <v>459</v>
      </c>
      <c r="I164" s="592" t="s">
        <v>885</v>
      </c>
      <c r="J164" s="592" t="s">
        <v>886</v>
      </c>
      <c r="K164" s="592" t="s">
        <v>887</v>
      </c>
      <c r="L164" s="595">
        <v>29732</v>
      </c>
      <c r="M164" s="595">
        <v>29732</v>
      </c>
      <c r="N164" s="592">
        <v>1</v>
      </c>
      <c r="O164" s="596">
        <v>1</v>
      </c>
      <c r="P164" s="595"/>
      <c r="Q164" s="597">
        <v>0</v>
      </c>
      <c r="R164" s="592"/>
      <c r="S164" s="597">
        <v>0</v>
      </c>
      <c r="T164" s="596"/>
      <c r="U164" s="598">
        <v>0</v>
      </c>
    </row>
    <row r="165" spans="1:21" ht="14.4" customHeight="1" x14ac:dyDescent="0.3">
      <c r="A165" s="591">
        <v>29</v>
      </c>
      <c r="B165" s="592" t="s">
        <v>549</v>
      </c>
      <c r="C165" s="592" t="s">
        <v>553</v>
      </c>
      <c r="D165" s="593" t="s">
        <v>916</v>
      </c>
      <c r="E165" s="594" t="s">
        <v>560</v>
      </c>
      <c r="F165" s="592" t="s">
        <v>552</v>
      </c>
      <c r="G165" s="592" t="s">
        <v>611</v>
      </c>
      <c r="H165" s="592" t="s">
        <v>459</v>
      </c>
      <c r="I165" s="592" t="s">
        <v>615</v>
      </c>
      <c r="J165" s="592" t="s">
        <v>613</v>
      </c>
      <c r="K165" s="592" t="s">
        <v>616</v>
      </c>
      <c r="L165" s="595">
        <v>100</v>
      </c>
      <c r="M165" s="595">
        <v>500</v>
      </c>
      <c r="N165" s="592">
        <v>5</v>
      </c>
      <c r="O165" s="596">
        <v>3</v>
      </c>
      <c r="P165" s="595">
        <v>300</v>
      </c>
      <c r="Q165" s="597">
        <v>0.6</v>
      </c>
      <c r="R165" s="592">
        <v>3</v>
      </c>
      <c r="S165" s="597">
        <v>0.6</v>
      </c>
      <c r="T165" s="596">
        <v>2</v>
      </c>
      <c r="U165" s="598">
        <v>0.66666666666666663</v>
      </c>
    </row>
    <row r="166" spans="1:21" ht="14.4" customHeight="1" x14ac:dyDescent="0.3">
      <c r="A166" s="591">
        <v>29</v>
      </c>
      <c r="B166" s="592" t="s">
        <v>549</v>
      </c>
      <c r="C166" s="592" t="s">
        <v>553</v>
      </c>
      <c r="D166" s="593" t="s">
        <v>916</v>
      </c>
      <c r="E166" s="594" t="s">
        <v>560</v>
      </c>
      <c r="F166" s="592" t="s">
        <v>552</v>
      </c>
      <c r="G166" s="592" t="s">
        <v>611</v>
      </c>
      <c r="H166" s="592" t="s">
        <v>459</v>
      </c>
      <c r="I166" s="592" t="s">
        <v>617</v>
      </c>
      <c r="J166" s="592" t="s">
        <v>618</v>
      </c>
      <c r="K166" s="592" t="s">
        <v>619</v>
      </c>
      <c r="L166" s="595">
        <v>156</v>
      </c>
      <c r="M166" s="595">
        <v>156</v>
      </c>
      <c r="N166" s="592">
        <v>1</v>
      </c>
      <c r="O166" s="596">
        <v>1</v>
      </c>
      <c r="P166" s="595">
        <v>156</v>
      </c>
      <c r="Q166" s="597">
        <v>1</v>
      </c>
      <c r="R166" s="592">
        <v>1</v>
      </c>
      <c r="S166" s="597">
        <v>1</v>
      </c>
      <c r="T166" s="596">
        <v>1</v>
      </c>
      <c r="U166" s="598">
        <v>1</v>
      </c>
    </row>
    <row r="167" spans="1:21" ht="14.4" customHeight="1" x14ac:dyDescent="0.3">
      <c r="A167" s="591">
        <v>29</v>
      </c>
      <c r="B167" s="592" t="s">
        <v>549</v>
      </c>
      <c r="C167" s="592" t="s">
        <v>553</v>
      </c>
      <c r="D167" s="593" t="s">
        <v>916</v>
      </c>
      <c r="E167" s="594" t="s">
        <v>560</v>
      </c>
      <c r="F167" s="592" t="s">
        <v>552</v>
      </c>
      <c r="G167" s="592" t="s">
        <v>611</v>
      </c>
      <c r="H167" s="592" t="s">
        <v>459</v>
      </c>
      <c r="I167" s="592" t="s">
        <v>888</v>
      </c>
      <c r="J167" s="592" t="s">
        <v>889</v>
      </c>
      <c r="K167" s="592" t="s">
        <v>890</v>
      </c>
      <c r="L167" s="595">
        <v>200</v>
      </c>
      <c r="M167" s="595">
        <v>200</v>
      </c>
      <c r="N167" s="592">
        <v>1</v>
      </c>
      <c r="O167" s="596">
        <v>1</v>
      </c>
      <c r="P167" s="595">
        <v>200</v>
      </c>
      <c r="Q167" s="597">
        <v>1</v>
      </c>
      <c r="R167" s="592">
        <v>1</v>
      </c>
      <c r="S167" s="597">
        <v>1</v>
      </c>
      <c r="T167" s="596">
        <v>1</v>
      </c>
      <c r="U167" s="598">
        <v>1</v>
      </c>
    </row>
    <row r="168" spans="1:21" ht="14.4" customHeight="1" x14ac:dyDescent="0.3">
      <c r="A168" s="591">
        <v>29</v>
      </c>
      <c r="B168" s="592" t="s">
        <v>549</v>
      </c>
      <c r="C168" s="592" t="s">
        <v>553</v>
      </c>
      <c r="D168" s="593" t="s">
        <v>916</v>
      </c>
      <c r="E168" s="594" t="s">
        <v>560</v>
      </c>
      <c r="F168" s="592" t="s">
        <v>552</v>
      </c>
      <c r="G168" s="592" t="s">
        <v>611</v>
      </c>
      <c r="H168" s="592" t="s">
        <v>459</v>
      </c>
      <c r="I168" s="592" t="s">
        <v>620</v>
      </c>
      <c r="J168" s="592" t="s">
        <v>621</v>
      </c>
      <c r="K168" s="592" t="s">
        <v>622</v>
      </c>
      <c r="L168" s="595">
        <v>833.75</v>
      </c>
      <c r="M168" s="595">
        <v>833.75</v>
      </c>
      <c r="N168" s="592">
        <v>1</v>
      </c>
      <c r="O168" s="596">
        <v>1</v>
      </c>
      <c r="P168" s="595">
        <v>833.75</v>
      </c>
      <c r="Q168" s="597">
        <v>1</v>
      </c>
      <c r="R168" s="592">
        <v>1</v>
      </c>
      <c r="S168" s="597">
        <v>1</v>
      </c>
      <c r="T168" s="596">
        <v>1</v>
      </c>
      <c r="U168" s="598">
        <v>1</v>
      </c>
    </row>
    <row r="169" spans="1:21" ht="14.4" customHeight="1" x14ac:dyDescent="0.3">
      <c r="A169" s="591">
        <v>29</v>
      </c>
      <c r="B169" s="592" t="s">
        <v>549</v>
      </c>
      <c r="C169" s="592" t="s">
        <v>553</v>
      </c>
      <c r="D169" s="593" t="s">
        <v>916</v>
      </c>
      <c r="E169" s="594" t="s">
        <v>560</v>
      </c>
      <c r="F169" s="592" t="s">
        <v>552</v>
      </c>
      <c r="G169" s="592" t="s">
        <v>611</v>
      </c>
      <c r="H169" s="592" t="s">
        <v>459</v>
      </c>
      <c r="I169" s="592" t="s">
        <v>747</v>
      </c>
      <c r="J169" s="592" t="s">
        <v>748</v>
      </c>
      <c r="K169" s="592" t="s">
        <v>749</v>
      </c>
      <c r="L169" s="595">
        <v>3.8</v>
      </c>
      <c r="M169" s="595">
        <v>38</v>
      </c>
      <c r="N169" s="592">
        <v>10</v>
      </c>
      <c r="O169" s="596">
        <v>1</v>
      </c>
      <c r="P169" s="595"/>
      <c r="Q169" s="597">
        <v>0</v>
      </c>
      <c r="R169" s="592"/>
      <c r="S169" s="597">
        <v>0</v>
      </c>
      <c r="T169" s="596"/>
      <c r="U169" s="598">
        <v>0</v>
      </c>
    </row>
    <row r="170" spans="1:21" ht="14.4" customHeight="1" x14ac:dyDescent="0.3">
      <c r="A170" s="591">
        <v>29</v>
      </c>
      <c r="B170" s="592" t="s">
        <v>549</v>
      </c>
      <c r="C170" s="592" t="s">
        <v>553</v>
      </c>
      <c r="D170" s="593" t="s">
        <v>916</v>
      </c>
      <c r="E170" s="594" t="s">
        <v>560</v>
      </c>
      <c r="F170" s="592" t="s">
        <v>552</v>
      </c>
      <c r="G170" s="592" t="s">
        <v>623</v>
      </c>
      <c r="H170" s="592" t="s">
        <v>459</v>
      </c>
      <c r="I170" s="592" t="s">
        <v>624</v>
      </c>
      <c r="J170" s="592" t="s">
        <v>625</v>
      </c>
      <c r="K170" s="592" t="s">
        <v>626</v>
      </c>
      <c r="L170" s="595">
        <v>410</v>
      </c>
      <c r="M170" s="595">
        <v>14760</v>
      </c>
      <c r="N170" s="592">
        <v>36</v>
      </c>
      <c r="O170" s="596">
        <v>36</v>
      </c>
      <c r="P170" s="595">
        <v>14760</v>
      </c>
      <c r="Q170" s="597">
        <v>1</v>
      </c>
      <c r="R170" s="592">
        <v>36</v>
      </c>
      <c r="S170" s="597">
        <v>1</v>
      </c>
      <c r="T170" s="596">
        <v>36</v>
      </c>
      <c r="U170" s="598">
        <v>1</v>
      </c>
    </row>
    <row r="171" spans="1:21" ht="14.4" customHeight="1" x14ac:dyDescent="0.3">
      <c r="A171" s="591">
        <v>29</v>
      </c>
      <c r="B171" s="592" t="s">
        <v>549</v>
      </c>
      <c r="C171" s="592" t="s">
        <v>553</v>
      </c>
      <c r="D171" s="593" t="s">
        <v>916</v>
      </c>
      <c r="E171" s="594" t="s">
        <v>560</v>
      </c>
      <c r="F171" s="592" t="s">
        <v>552</v>
      </c>
      <c r="G171" s="592" t="s">
        <v>627</v>
      </c>
      <c r="H171" s="592" t="s">
        <v>459</v>
      </c>
      <c r="I171" s="592" t="s">
        <v>628</v>
      </c>
      <c r="J171" s="592" t="s">
        <v>629</v>
      </c>
      <c r="K171" s="592" t="s">
        <v>630</v>
      </c>
      <c r="L171" s="595">
        <v>50.5</v>
      </c>
      <c r="M171" s="595">
        <v>50.5</v>
      </c>
      <c r="N171" s="592">
        <v>1</v>
      </c>
      <c r="O171" s="596">
        <v>1</v>
      </c>
      <c r="P171" s="595">
        <v>50.5</v>
      </c>
      <c r="Q171" s="597">
        <v>1</v>
      </c>
      <c r="R171" s="592">
        <v>1</v>
      </c>
      <c r="S171" s="597">
        <v>1</v>
      </c>
      <c r="T171" s="596">
        <v>1</v>
      </c>
      <c r="U171" s="598">
        <v>1</v>
      </c>
    </row>
    <row r="172" spans="1:21" ht="14.4" customHeight="1" x14ac:dyDescent="0.3">
      <c r="A172" s="591">
        <v>29</v>
      </c>
      <c r="B172" s="592" t="s">
        <v>549</v>
      </c>
      <c r="C172" s="592" t="s">
        <v>553</v>
      </c>
      <c r="D172" s="593" t="s">
        <v>916</v>
      </c>
      <c r="E172" s="594" t="s">
        <v>560</v>
      </c>
      <c r="F172" s="592" t="s">
        <v>552</v>
      </c>
      <c r="G172" s="592" t="s">
        <v>627</v>
      </c>
      <c r="H172" s="592" t="s">
        <v>459</v>
      </c>
      <c r="I172" s="592" t="s">
        <v>891</v>
      </c>
      <c r="J172" s="592" t="s">
        <v>892</v>
      </c>
      <c r="K172" s="592" t="s">
        <v>893</v>
      </c>
      <c r="L172" s="595">
        <v>378.48</v>
      </c>
      <c r="M172" s="595">
        <v>756.96</v>
      </c>
      <c r="N172" s="592">
        <v>2</v>
      </c>
      <c r="O172" s="596">
        <v>2</v>
      </c>
      <c r="P172" s="595">
        <v>756.96</v>
      </c>
      <c r="Q172" s="597">
        <v>1</v>
      </c>
      <c r="R172" s="592">
        <v>2</v>
      </c>
      <c r="S172" s="597">
        <v>1</v>
      </c>
      <c r="T172" s="596">
        <v>2</v>
      </c>
      <c r="U172" s="598">
        <v>1</v>
      </c>
    </row>
    <row r="173" spans="1:21" ht="14.4" customHeight="1" x14ac:dyDescent="0.3">
      <c r="A173" s="591">
        <v>29</v>
      </c>
      <c r="B173" s="592" t="s">
        <v>549</v>
      </c>
      <c r="C173" s="592" t="s">
        <v>553</v>
      </c>
      <c r="D173" s="593" t="s">
        <v>916</v>
      </c>
      <c r="E173" s="594" t="s">
        <v>560</v>
      </c>
      <c r="F173" s="592" t="s">
        <v>552</v>
      </c>
      <c r="G173" s="592" t="s">
        <v>627</v>
      </c>
      <c r="H173" s="592" t="s">
        <v>459</v>
      </c>
      <c r="I173" s="592" t="s">
        <v>894</v>
      </c>
      <c r="J173" s="592" t="s">
        <v>895</v>
      </c>
      <c r="K173" s="592" t="s">
        <v>896</v>
      </c>
      <c r="L173" s="595">
        <v>45.52</v>
      </c>
      <c r="M173" s="595">
        <v>45.52</v>
      </c>
      <c r="N173" s="592">
        <v>1</v>
      </c>
      <c r="O173" s="596">
        <v>1</v>
      </c>
      <c r="P173" s="595"/>
      <c r="Q173" s="597">
        <v>0</v>
      </c>
      <c r="R173" s="592"/>
      <c r="S173" s="597">
        <v>0</v>
      </c>
      <c r="T173" s="596"/>
      <c r="U173" s="598">
        <v>0</v>
      </c>
    </row>
    <row r="174" spans="1:21" ht="14.4" customHeight="1" x14ac:dyDescent="0.3">
      <c r="A174" s="591">
        <v>29</v>
      </c>
      <c r="B174" s="592" t="s">
        <v>549</v>
      </c>
      <c r="C174" s="592" t="s">
        <v>553</v>
      </c>
      <c r="D174" s="593" t="s">
        <v>916</v>
      </c>
      <c r="E174" s="594" t="s">
        <v>560</v>
      </c>
      <c r="F174" s="592" t="s">
        <v>552</v>
      </c>
      <c r="G174" s="592" t="s">
        <v>627</v>
      </c>
      <c r="H174" s="592" t="s">
        <v>459</v>
      </c>
      <c r="I174" s="592" t="s">
        <v>897</v>
      </c>
      <c r="J174" s="592" t="s">
        <v>898</v>
      </c>
      <c r="K174" s="592" t="s">
        <v>899</v>
      </c>
      <c r="L174" s="595">
        <v>246.48</v>
      </c>
      <c r="M174" s="595">
        <v>246.48</v>
      </c>
      <c r="N174" s="592">
        <v>1</v>
      </c>
      <c r="O174" s="596">
        <v>1</v>
      </c>
      <c r="P174" s="595">
        <v>246.48</v>
      </c>
      <c r="Q174" s="597">
        <v>1</v>
      </c>
      <c r="R174" s="592">
        <v>1</v>
      </c>
      <c r="S174" s="597">
        <v>1</v>
      </c>
      <c r="T174" s="596">
        <v>1</v>
      </c>
      <c r="U174" s="598">
        <v>1</v>
      </c>
    </row>
    <row r="175" spans="1:21" ht="14.4" customHeight="1" x14ac:dyDescent="0.3">
      <c r="A175" s="591">
        <v>29</v>
      </c>
      <c r="B175" s="592" t="s">
        <v>549</v>
      </c>
      <c r="C175" s="592" t="s">
        <v>553</v>
      </c>
      <c r="D175" s="593" t="s">
        <v>916</v>
      </c>
      <c r="E175" s="594" t="s">
        <v>560</v>
      </c>
      <c r="F175" s="592" t="s">
        <v>552</v>
      </c>
      <c r="G175" s="592" t="s">
        <v>627</v>
      </c>
      <c r="H175" s="592" t="s">
        <v>459</v>
      </c>
      <c r="I175" s="592" t="s">
        <v>900</v>
      </c>
      <c r="J175" s="592" t="s">
        <v>901</v>
      </c>
      <c r="K175" s="592" t="s">
        <v>902</v>
      </c>
      <c r="L175" s="595">
        <v>500</v>
      </c>
      <c r="M175" s="595">
        <v>500</v>
      </c>
      <c r="N175" s="592">
        <v>1</v>
      </c>
      <c r="O175" s="596">
        <v>1</v>
      </c>
      <c r="P175" s="595"/>
      <c r="Q175" s="597">
        <v>0</v>
      </c>
      <c r="R175" s="592"/>
      <c r="S175" s="597">
        <v>0</v>
      </c>
      <c r="T175" s="596"/>
      <c r="U175" s="598">
        <v>0</v>
      </c>
    </row>
    <row r="176" spans="1:21" ht="14.4" customHeight="1" x14ac:dyDescent="0.3">
      <c r="A176" s="591">
        <v>29</v>
      </c>
      <c r="B176" s="592" t="s">
        <v>549</v>
      </c>
      <c r="C176" s="592" t="s">
        <v>553</v>
      </c>
      <c r="D176" s="593" t="s">
        <v>916</v>
      </c>
      <c r="E176" s="594" t="s">
        <v>560</v>
      </c>
      <c r="F176" s="592" t="s">
        <v>552</v>
      </c>
      <c r="G176" s="592" t="s">
        <v>903</v>
      </c>
      <c r="H176" s="592" t="s">
        <v>459</v>
      </c>
      <c r="I176" s="592" t="s">
        <v>904</v>
      </c>
      <c r="J176" s="592" t="s">
        <v>905</v>
      </c>
      <c r="K176" s="592" t="s">
        <v>906</v>
      </c>
      <c r="L176" s="595">
        <v>200</v>
      </c>
      <c r="M176" s="595">
        <v>400</v>
      </c>
      <c r="N176" s="592">
        <v>2</v>
      </c>
      <c r="O176" s="596">
        <v>1</v>
      </c>
      <c r="P176" s="595">
        <v>400</v>
      </c>
      <c r="Q176" s="597">
        <v>1</v>
      </c>
      <c r="R176" s="592">
        <v>2</v>
      </c>
      <c r="S176" s="597">
        <v>1</v>
      </c>
      <c r="T176" s="596">
        <v>1</v>
      </c>
      <c r="U176" s="598">
        <v>1</v>
      </c>
    </row>
    <row r="177" spans="1:21" ht="14.4" customHeight="1" x14ac:dyDescent="0.3">
      <c r="A177" s="591">
        <v>29</v>
      </c>
      <c r="B177" s="592" t="s">
        <v>549</v>
      </c>
      <c r="C177" s="592" t="s">
        <v>553</v>
      </c>
      <c r="D177" s="593" t="s">
        <v>916</v>
      </c>
      <c r="E177" s="594" t="s">
        <v>560</v>
      </c>
      <c r="F177" s="592" t="s">
        <v>552</v>
      </c>
      <c r="G177" s="592" t="s">
        <v>903</v>
      </c>
      <c r="H177" s="592" t="s">
        <v>459</v>
      </c>
      <c r="I177" s="592" t="s">
        <v>907</v>
      </c>
      <c r="J177" s="592" t="s">
        <v>908</v>
      </c>
      <c r="K177" s="592" t="s">
        <v>909</v>
      </c>
      <c r="L177" s="595">
        <v>260</v>
      </c>
      <c r="M177" s="595">
        <v>260</v>
      </c>
      <c r="N177" s="592">
        <v>1</v>
      </c>
      <c r="O177" s="596">
        <v>1</v>
      </c>
      <c r="P177" s="595"/>
      <c r="Q177" s="597">
        <v>0</v>
      </c>
      <c r="R177" s="592"/>
      <c r="S177" s="597">
        <v>0</v>
      </c>
      <c r="T177" s="596"/>
      <c r="U177" s="598">
        <v>0</v>
      </c>
    </row>
    <row r="178" spans="1:21" ht="14.4" customHeight="1" x14ac:dyDescent="0.3">
      <c r="A178" s="591">
        <v>29</v>
      </c>
      <c r="B178" s="592" t="s">
        <v>549</v>
      </c>
      <c r="C178" s="592" t="s">
        <v>553</v>
      </c>
      <c r="D178" s="593" t="s">
        <v>916</v>
      </c>
      <c r="E178" s="594" t="s">
        <v>560</v>
      </c>
      <c r="F178" s="592" t="s">
        <v>552</v>
      </c>
      <c r="G178" s="592" t="s">
        <v>634</v>
      </c>
      <c r="H178" s="592" t="s">
        <v>459</v>
      </c>
      <c r="I178" s="592" t="s">
        <v>635</v>
      </c>
      <c r="J178" s="592" t="s">
        <v>636</v>
      </c>
      <c r="K178" s="592" t="s">
        <v>637</v>
      </c>
      <c r="L178" s="595">
        <v>0</v>
      </c>
      <c r="M178" s="595">
        <v>0</v>
      </c>
      <c r="N178" s="592">
        <v>1</v>
      </c>
      <c r="O178" s="596">
        <v>1</v>
      </c>
      <c r="P178" s="595"/>
      <c r="Q178" s="597"/>
      <c r="R178" s="592"/>
      <c r="S178" s="597">
        <v>0</v>
      </c>
      <c r="T178" s="596"/>
      <c r="U178" s="598">
        <v>0</v>
      </c>
    </row>
    <row r="179" spans="1:21" ht="14.4" customHeight="1" x14ac:dyDescent="0.3">
      <c r="A179" s="591">
        <v>29</v>
      </c>
      <c r="B179" s="592" t="s">
        <v>549</v>
      </c>
      <c r="C179" s="592" t="s">
        <v>553</v>
      </c>
      <c r="D179" s="593" t="s">
        <v>916</v>
      </c>
      <c r="E179" s="594" t="s">
        <v>560</v>
      </c>
      <c r="F179" s="592" t="s">
        <v>552</v>
      </c>
      <c r="G179" s="592" t="s">
        <v>634</v>
      </c>
      <c r="H179" s="592" t="s">
        <v>459</v>
      </c>
      <c r="I179" s="592" t="s">
        <v>638</v>
      </c>
      <c r="J179" s="592" t="s">
        <v>639</v>
      </c>
      <c r="K179" s="592"/>
      <c r="L179" s="595">
        <v>0</v>
      </c>
      <c r="M179" s="595">
        <v>0</v>
      </c>
      <c r="N179" s="592">
        <v>1</v>
      </c>
      <c r="O179" s="596">
        <v>1</v>
      </c>
      <c r="P179" s="595"/>
      <c r="Q179" s="597"/>
      <c r="R179" s="592"/>
      <c r="S179" s="597">
        <v>0</v>
      </c>
      <c r="T179" s="596"/>
      <c r="U179" s="598">
        <v>0</v>
      </c>
    </row>
    <row r="180" spans="1:21" ht="14.4" customHeight="1" x14ac:dyDescent="0.3">
      <c r="A180" s="591">
        <v>29</v>
      </c>
      <c r="B180" s="592" t="s">
        <v>549</v>
      </c>
      <c r="C180" s="592" t="s">
        <v>553</v>
      </c>
      <c r="D180" s="593" t="s">
        <v>916</v>
      </c>
      <c r="E180" s="594" t="s">
        <v>559</v>
      </c>
      <c r="F180" s="592" t="s">
        <v>550</v>
      </c>
      <c r="G180" s="592" t="s">
        <v>604</v>
      </c>
      <c r="H180" s="592" t="s">
        <v>459</v>
      </c>
      <c r="I180" s="592" t="s">
        <v>605</v>
      </c>
      <c r="J180" s="592" t="s">
        <v>606</v>
      </c>
      <c r="K180" s="592" t="s">
        <v>607</v>
      </c>
      <c r="L180" s="595">
        <v>0</v>
      </c>
      <c r="M180" s="595">
        <v>0</v>
      </c>
      <c r="N180" s="592">
        <v>3</v>
      </c>
      <c r="O180" s="596">
        <v>2</v>
      </c>
      <c r="P180" s="595">
        <v>0</v>
      </c>
      <c r="Q180" s="597"/>
      <c r="R180" s="592">
        <v>2</v>
      </c>
      <c r="S180" s="597">
        <v>0.66666666666666663</v>
      </c>
      <c r="T180" s="596">
        <v>1</v>
      </c>
      <c r="U180" s="598">
        <v>0.5</v>
      </c>
    </row>
    <row r="181" spans="1:21" ht="14.4" customHeight="1" x14ac:dyDescent="0.3">
      <c r="A181" s="591">
        <v>29</v>
      </c>
      <c r="B181" s="592" t="s">
        <v>549</v>
      </c>
      <c r="C181" s="592" t="s">
        <v>553</v>
      </c>
      <c r="D181" s="593" t="s">
        <v>916</v>
      </c>
      <c r="E181" s="594" t="s">
        <v>559</v>
      </c>
      <c r="F181" s="592" t="s">
        <v>552</v>
      </c>
      <c r="G181" s="592" t="s">
        <v>611</v>
      </c>
      <c r="H181" s="592" t="s">
        <v>459</v>
      </c>
      <c r="I181" s="592" t="s">
        <v>620</v>
      </c>
      <c r="J181" s="592" t="s">
        <v>621</v>
      </c>
      <c r="K181" s="592" t="s">
        <v>622</v>
      </c>
      <c r="L181" s="595">
        <v>833.75</v>
      </c>
      <c r="M181" s="595">
        <v>1667.5</v>
      </c>
      <c r="N181" s="592">
        <v>2</v>
      </c>
      <c r="O181" s="596">
        <v>1</v>
      </c>
      <c r="P181" s="595">
        <v>1667.5</v>
      </c>
      <c r="Q181" s="597">
        <v>1</v>
      </c>
      <c r="R181" s="592">
        <v>2</v>
      </c>
      <c r="S181" s="597">
        <v>1</v>
      </c>
      <c r="T181" s="596">
        <v>1</v>
      </c>
      <c r="U181" s="598">
        <v>1</v>
      </c>
    </row>
    <row r="182" spans="1:21" ht="14.4" customHeight="1" x14ac:dyDescent="0.3">
      <c r="A182" s="591">
        <v>29</v>
      </c>
      <c r="B182" s="592" t="s">
        <v>549</v>
      </c>
      <c r="C182" s="592" t="s">
        <v>553</v>
      </c>
      <c r="D182" s="593" t="s">
        <v>916</v>
      </c>
      <c r="E182" s="594" t="s">
        <v>559</v>
      </c>
      <c r="F182" s="592" t="s">
        <v>552</v>
      </c>
      <c r="G182" s="592" t="s">
        <v>611</v>
      </c>
      <c r="H182" s="592" t="s">
        <v>459</v>
      </c>
      <c r="I182" s="592" t="s">
        <v>910</v>
      </c>
      <c r="J182" s="592" t="s">
        <v>911</v>
      </c>
      <c r="K182" s="592" t="s">
        <v>912</v>
      </c>
      <c r="L182" s="595">
        <v>604.72</v>
      </c>
      <c r="M182" s="595">
        <v>604.72</v>
      </c>
      <c r="N182" s="592">
        <v>1</v>
      </c>
      <c r="O182" s="596">
        <v>1</v>
      </c>
      <c r="P182" s="595"/>
      <c r="Q182" s="597">
        <v>0</v>
      </c>
      <c r="R182" s="592"/>
      <c r="S182" s="597">
        <v>0</v>
      </c>
      <c r="T182" s="596"/>
      <c r="U182" s="598">
        <v>0</v>
      </c>
    </row>
    <row r="183" spans="1:21" ht="14.4" customHeight="1" x14ac:dyDescent="0.3">
      <c r="A183" s="591">
        <v>29</v>
      </c>
      <c r="B183" s="592" t="s">
        <v>549</v>
      </c>
      <c r="C183" s="592" t="s">
        <v>553</v>
      </c>
      <c r="D183" s="593" t="s">
        <v>916</v>
      </c>
      <c r="E183" s="594" t="s">
        <v>559</v>
      </c>
      <c r="F183" s="592" t="s">
        <v>552</v>
      </c>
      <c r="G183" s="592" t="s">
        <v>623</v>
      </c>
      <c r="H183" s="592" t="s">
        <v>459</v>
      </c>
      <c r="I183" s="592" t="s">
        <v>624</v>
      </c>
      <c r="J183" s="592" t="s">
        <v>625</v>
      </c>
      <c r="K183" s="592" t="s">
        <v>626</v>
      </c>
      <c r="L183" s="595">
        <v>410</v>
      </c>
      <c r="M183" s="595">
        <v>820</v>
      </c>
      <c r="N183" s="592">
        <v>2</v>
      </c>
      <c r="O183" s="596">
        <v>2</v>
      </c>
      <c r="P183" s="595">
        <v>820</v>
      </c>
      <c r="Q183" s="597">
        <v>1</v>
      </c>
      <c r="R183" s="592">
        <v>2</v>
      </c>
      <c r="S183" s="597">
        <v>1</v>
      </c>
      <c r="T183" s="596">
        <v>2</v>
      </c>
      <c r="U183" s="598">
        <v>1</v>
      </c>
    </row>
    <row r="184" spans="1:21" ht="14.4" customHeight="1" x14ac:dyDescent="0.3">
      <c r="A184" s="591">
        <v>29</v>
      </c>
      <c r="B184" s="592" t="s">
        <v>549</v>
      </c>
      <c r="C184" s="592" t="s">
        <v>553</v>
      </c>
      <c r="D184" s="593" t="s">
        <v>916</v>
      </c>
      <c r="E184" s="594" t="s">
        <v>559</v>
      </c>
      <c r="F184" s="592" t="s">
        <v>552</v>
      </c>
      <c r="G184" s="592" t="s">
        <v>623</v>
      </c>
      <c r="H184" s="592" t="s">
        <v>459</v>
      </c>
      <c r="I184" s="592" t="s">
        <v>833</v>
      </c>
      <c r="J184" s="592" t="s">
        <v>834</v>
      </c>
      <c r="K184" s="592" t="s">
        <v>835</v>
      </c>
      <c r="L184" s="595">
        <v>566</v>
      </c>
      <c r="M184" s="595">
        <v>566</v>
      </c>
      <c r="N184" s="592">
        <v>1</v>
      </c>
      <c r="O184" s="596">
        <v>1</v>
      </c>
      <c r="P184" s="595">
        <v>566</v>
      </c>
      <c r="Q184" s="597">
        <v>1</v>
      </c>
      <c r="R184" s="592">
        <v>1</v>
      </c>
      <c r="S184" s="597">
        <v>1</v>
      </c>
      <c r="T184" s="596">
        <v>1</v>
      </c>
      <c r="U184" s="598">
        <v>1</v>
      </c>
    </row>
    <row r="185" spans="1:21" ht="14.4" customHeight="1" thickBot="1" x14ac:dyDescent="0.35">
      <c r="A185" s="599">
        <v>29</v>
      </c>
      <c r="B185" s="600" t="s">
        <v>549</v>
      </c>
      <c r="C185" s="600" t="s">
        <v>553</v>
      </c>
      <c r="D185" s="601" t="s">
        <v>916</v>
      </c>
      <c r="E185" s="602" t="s">
        <v>559</v>
      </c>
      <c r="F185" s="600" t="s">
        <v>552</v>
      </c>
      <c r="G185" s="600" t="s">
        <v>627</v>
      </c>
      <c r="H185" s="600" t="s">
        <v>459</v>
      </c>
      <c r="I185" s="600" t="s">
        <v>913</v>
      </c>
      <c r="J185" s="600" t="s">
        <v>914</v>
      </c>
      <c r="K185" s="600" t="s">
        <v>915</v>
      </c>
      <c r="L185" s="603">
        <v>378.48</v>
      </c>
      <c r="M185" s="603">
        <v>378.48</v>
      </c>
      <c r="N185" s="600">
        <v>1</v>
      </c>
      <c r="O185" s="604">
        <v>1</v>
      </c>
      <c r="P185" s="603">
        <v>378.48</v>
      </c>
      <c r="Q185" s="605">
        <v>1</v>
      </c>
      <c r="R185" s="600">
        <v>1</v>
      </c>
      <c r="S185" s="605">
        <v>1</v>
      </c>
      <c r="T185" s="604">
        <v>1</v>
      </c>
      <c r="U185" s="606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28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29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7" width="8.88671875" style="129" customWidth="1"/>
    <col min="8" max="16384" width="8.88671875" style="129"/>
  </cols>
  <sheetData>
    <row r="1" spans="1:6" ht="37.799999999999997" customHeight="1" thickBot="1" x14ac:dyDescent="0.4">
      <c r="A1" s="367" t="s">
        <v>918</v>
      </c>
      <c r="B1" s="368"/>
      <c r="C1" s="368"/>
      <c r="D1" s="368"/>
      <c r="E1" s="368"/>
      <c r="F1" s="368"/>
    </row>
    <row r="2" spans="1:6" ht="14.4" customHeight="1" thickBot="1" x14ac:dyDescent="0.35">
      <c r="A2" s="232" t="s">
        <v>270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" customHeight="1" thickBot="1" x14ac:dyDescent="0.35">
      <c r="A4" s="607" t="s">
        <v>165</v>
      </c>
      <c r="B4" s="522" t="s">
        <v>14</v>
      </c>
      <c r="C4" s="523" t="s">
        <v>2</v>
      </c>
      <c r="D4" s="522" t="s">
        <v>14</v>
      </c>
      <c r="E4" s="523" t="s">
        <v>2</v>
      </c>
      <c r="F4" s="524" t="s">
        <v>14</v>
      </c>
    </row>
    <row r="5" spans="1:6" ht="14.4" customHeight="1" x14ac:dyDescent="0.3">
      <c r="A5" s="616" t="s">
        <v>560</v>
      </c>
      <c r="B5" s="116">
        <v>299.04000000000002</v>
      </c>
      <c r="C5" s="590">
        <v>1.3128048076471411E-2</v>
      </c>
      <c r="D5" s="116">
        <v>22479.669999999995</v>
      </c>
      <c r="E5" s="590">
        <v>0.9868719519235285</v>
      </c>
      <c r="F5" s="608">
        <v>22778.709999999995</v>
      </c>
    </row>
    <row r="6" spans="1:6" ht="14.4" customHeight="1" x14ac:dyDescent="0.3">
      <c r="A6" s="617" t="s">
        <v>558</v>
      </c>
      <c r="B6" s="609">
        <v>154.36000000000001</v>
      </c>
      <c r="C6" s="597">
        <v>2.3574978389094055E-2</v>
      </c>
      <c r="D6" s="609">
        <v>6393.26</v>
      </c>
      <c r="E6" s="597">
        <v>0.97642502161090605</v>
      </c>
      <c r="F6" s="610">
        <v>6547.62</v>
      </c>
    </row>
    <row r="7" spans="1:6" ht="14.4" customHeight="1" x14ac:dyDescent="0.3">
      <c r="A7" s="617" t="s">
        <v>561</v>
      </c>
      <c r="B7" s="609">
        <v>149.52000000000001</v>
      </c>
      <c r="C7" s="597">
        <v>5.7063475101517415E-2</v>
      </c>
      <c r="D7" s="609">
        <v>2470.7200000000003</v>
      </c>
      <c r="E7" s="597">
        <v>0.94293652489848256</v>
      </c>
      <c r="F7" s="610">
        <v>2620.2400000000002</v>
      </c>
    </row>
    <row r="8" spans="1:6" ht="14.4" customHeight="1" x14ac:dyDescent="0.3">
      <c r="A8" s="617" t="s">
        <v>565</v>
      </c>
      <c r="B8" s="609">
        <v>98.75</v>
      </c>
      <c r="C8" s="597">
        <v>0.308295089132403</v>
      </c>
      <c r="D8" s="609">
        <v>221.56</v>
      </c>
      <c r="E8" s="597">
        <v>0.691704910867597</v>
      </c>
      <c r="F8" s="610">
        <v>320.31</v>
      </c>
    </row>
    <row r="9" spans="1:6" ht="14.4" customHeight="1" x14ac:dyDescent="0.3">
      <c r="A9" s="617" t="s">
        <v>562</v>
      </c>
      <c r="B9" s="609"/>
      <c r="C9" s="597">
        <v>0</v>
      </c>
      <c r="D9" s="609">
        <v>666.33999999999992</v>
      </c>
      <c r="E9" s="597">
        <v>1</v>
      </c>
      <c r="F9" s="610">
        <v>666.33999999999992</v>
      </c>
    </row>
    <row r="10" spans="1:6" ht="14.4" customHeight="1" x14ac:dyDescent="0.3">
      <c r="A10" s="617" t="s">
        <v>566</v>
      </c>
      <c r="B10" s="609"/>
      <c r="C10" s="597">
        <v>0</v>
      </c>
      <c r="D10" s="609">
        <v>372.98</v>
      </c>
      <c r="E10" s="597">
        <v>1</v>
      </c>
      <c r="F10" s="610">
        <v>372.98</v>
      </c>
    </row>
    <row r="11" spans="1:6" ht="14.4" customHeight="1" thickBot="1" x14ac:dyDescent="0.35">
      <c r="A11" s="618" t="s">
        <v>564</v>
      </c>
      <c r="B11" s="613"/>
      <c r="C11" s="614"/>
      <c r="D11" s="613">
        <v>0</v>
      </c>
      <c r="E11" s="614"/>
      <c r="F11" s="615">
        <v>0</v>
      </c>
    </row>
    <row r="12" spans="1:6" ht="14.4" customHeight="1" thickBot="1" x14ac:dyDescent="0.35">
      <c r="A12" s="531" t="s">
        <v>3</v>
      </c>
      <c r="B12" s="532">
        <v>701.67000000000007</v>
      </c>
      <c r="C12" s="533">
        <v>2.1067248740474751E-2</v>
      </c>
      <c r="D12" s="532">
        <v>32604.529999999995</v>
      </c>
      <c r="E12" s="533">
        <v>0.97893275125952517</v>
      </c>
      <c r="F12" s="534">
        <v>33306.199999999997</v>
      </c>
    </row>
    <row r="13" spans="1:6" ht="14.4" customHeight="1" thickBot="1" x14ac:dyDescent="0.35"/>
    <row r="14" spans="1:6" ht="14.4" customHeight="1" x14ac:dyDescent="0.3">
      <c r="A14" s="616" t="s">
        <v>919</v>
      </c>
      <c r="B14" s="116">
        <v>602.92000000000007</v>
      </c>
      <c r="C14" s="590">
        <v>0.20797803350166957</v>
      </c>
      <c r="D14" s="116">
        <v>2296.04</v>
      </c>
      <c r="E14" s="590">
        <v>0.79202196649833045</v>
      </c>
      <c r="F14" s="608">
        <v>2898.96</v>
      </c>
    </row>
    <row r="15" spans="1:6" ht="14.4" customHeight="1" x14ac:dyDescent="0.3">
      <c r="A15" s="617" t="s">
        <v>920</v>
      </c>
      <c r="B15" s="609">
        <v>98.75</v>
      </c>
      <c r="C15" s="597">
        <v>1</v>
      </c>
      <c r="D15" s="609"/>
      <c r="E15" s="597">
        <v>0</v>
      </c>
      <c r="F15" s="610">
        <v>98.75</v>
      </c>
    </row>
    <row r="16" spans="1:6" ht="14.4" customHeight="1" x14ac:dyDescent="0.3">
      <c r="A16" s="617" t="s">
        <v>921</v>
      </c>
      <c r="B16" s="609"/>
      <c r="C16" s="597"/>
      <c r="D16" s="609">
        <v>0</v>
      </c>
      <c r="E16" s="597"/>
      <c r="F16" s="610">
        <v>0</v>
      </c>
    </row>
    <row r="17" spans="1:6" ht="14.4" customHeight="1" x14ac:dyDescent="0.3">
      <c r="A17" s="617" t="s">
        <v>922</v>
      </c>
      <c r="B17" s="609"/>
      <c r="C17" s="597">
        <v>0</v>
      </c>
      <c r="D17" s="609">
        <v>70.23</v>
      </c>
      <c r="E17" s="597">
        <v>1</v>
      </c>
      <c r="F17" s="610">
        <v>70.23</v>
      </c>
    </row>
    <row r="18" spans="1:6" ht="14.4" customHeight="1" x14ac:dyDescent="0.3">
      <c r="A18" s="617" t="s">
        <v>923</v>
      </c>
      <c r="B18" s="609"/>
      <c r="C18" s="597">
        <v>0</v>
      </c>
      <c r="D18" s="609">
        <v>1887.9</v>
      </c>
      <c r="E18" s="597">
        <v>1</v>
      </c>
      <c r="F18" s="610">
        <v>1887.9</v>
      </c>
    </row>
    <row r="19" spans="1:6" ht="14.4" customHeight="1" x14ac:dyDescent="0.3">
      <c r="A19" s="617" t="s">
        <v>924</v>
      </c>
      <c r="B19" s="609"/>
      <c r="C19" s="597">
        <v>0</v>
      </c>
      <c r="D19" s="609">
        <v>469.83</v>
      </c>
      <c r="E19" s="597">
        <v>1</v>
      </c>
      <c r="F19" s="610">
        <v>469.83</v>
      </c>
    </row>
    <row r="20" spans="1:6" ht="14.4" customHeight="1" x14ac:dyDescent="0.3">
      <c r="A20" s="617" t="s">
        <v>925</v>
      </c>
      <c r="B20" s="609"/>
      <c r="C20" s="597"/>
      <c r="D20" s="609">
        <v>0</v>
      </c>
      <c r="E20" s="597"/>
      <c r="F20" s="610">
        <v>0</v>
      </c>
    </row>
    <row r="21" spans="1:6" ht="14.4" customHeight="1" x14ac:dyDescent="0.3">
      <c r="A21" s="617" t="s">
        <v>926</v>
      </c>
      <c r="B21" s="609"/>
      <c r="C21" s="597">
        <v>0</v>
      </c>
      <c r="D21" s="609">
        <v>571.32000000000016</v>
      </c>
      <c r="E21" s="597">
        <v>1</v>
      </c>
      <c r="F21" s="610">
        <v>571.32000000000016</v>
      </c>
    </row>
    <row r="22" spans="1:6" ht="14.4" customHeight="1" x14ac:dyDescent="0.3">
      <c r="A22" s="617" t="s">
        <v>927</v>
      </c>
      <c r="B22" s="609"/>
      <c r="C22" s="597">
        <v>0</v>
      </c>
      <c r="D22" s="609">
        <v>176.32</v>
      </c>
      <c r="E22" s="597">
        <v>1</v>
      </c>
      <c r="F22" s="610">
        <v>176.32</v>
      </c>
    </row>
    <row r="23" spans="1:6" ht="14.4" customHeight="1" x14ac:dyDescent="0.3">
      <c r="A23" s="617" t="s">
        <v>928</v>
      </c>
      <c r="B23" s="609"/>
      <c r="C23" s="597">
        <v>0</v>
      </c>
      <c r="D23" s="609">
        <v>170.52</v>
      </c>
      <c r="E23" s="597">
        <v>1</v>
      </c>
      <c r="F23" s="610">
        <v>170.52</v>
      </c>
    </row>
    <row r="24" spans="1:6" ht="14.4" customHeight="1" x14ac:dyDescent="0.3">
      <c r="A24" s="617" t="s">
        <v>929</v>
      </c>
      <c r="B24" s="609">
        <v>0</v>
      </c>
      <c r="C24" s="597"/>
      <c r="D24" s="609"/>
      <c r="E24" s="597"/>
      <c r="F24" s="610">
        <v>0</v>
      </c>
    </row>
    <row r="25" spans="1:6" ht="14.4" customHeight="1" x14ac:dyDescent="0.3">
      <c r="A25" s="617" t="s">
        <v>930</v>
      </c>
      <c r="B25" s="609"/>
      <c r="C25" s="597">
        <v>0</v>
      </c>
      <c r="D25" s="609">
        <v>26622.689999999995</v>
      </c>
      <c r="E25" s="597">
        <v>1</v>
      </c>
      <c r="F25" s="610">
        <v>26622.689999999995</v>
      </c>
    </row>
    <row r="26" spans="1:6" ht="14.4" customHeight="1" x14ac:dyDescent="0.3">
      <c r="A26" s="617" t="s">
        <v>931</v>
      </c>
      <c r="B26" s="609"/>
      <c r="C26" s="597">
        <v>0</v>
      </c>
      <c r="D26" s="609">
        <v>218.62</v>
      </c>
      <c r="E26" s="597">
        <v>1</v>
      </c>
      <c r="F26" s="610">
        <v>218.62</v>
      </c>
    </row>
    <row r="27" spans="1:6" ht="14.4" customHeight="1" thickBot="1" x14ac:dyDescent="0.35">
      <c r="A27" s="618" t="s">
        <v>540</v>
      </c>
      <c r="B27" s="613"/>
      <c r="C27" s="614">
        <v>0</v>
      </c>
      <c r="D27" s="613">
        <v>121.06</v>
      </c>
      <c r="E27" s="614">
        <v>1</v>
      </c>
      <c r="F27" s="615">
        <v>121.06</v>
      </c>
    </row>
    <row r="28" spans="1:6" ht="14.4" customHeight="1" thickBot="1" x14ac:dyDescent="0.35">
      <c r="A28" s="531" t="s">
        <v>3</v>
      </c>
      <c r="B28" s="532">
        <v>701.67000000000007</v>
      </c>
      <c r="C28" s="533">
        <v>2.1067248740474751E-2</v>
      </c>
      <c r="D28" s="532">
        <v>32604.53</v>
      </c>
      <c r="E28" s="533">
        <v>0.97893275125952528</v>
      </c>
      <c r="F28" s="534">
        <v>33306.199999999997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11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{A61EF30D-241B-4E67-8C47-DA0684441BFD}</x14:id>
        </ext>
      </extLst>
    </cfRule>
  </conditionalFormatting>
  <conditionalFormatting sqref="F14:F27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{1C7114CA-E1F3-4E44-8D79-B46E74703811}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61EF30D-241B-4E67-8C47-DA0684441BF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F5:F11</xm:sqref>
        </x14:conditionalFormatting>
        <x14:conditionalFormatting xmlns:xm="http://schemas.microsoft.com/office/excel/2006/main">
          <x14:cfRule type="dataBar" id="{1C7114CA-E1F3-4E44-8D79-B46E7470381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F14:F27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4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29" customWidth="1"/>
    <col min="2" max="2" width="8.88671875" style="129" bestFit="1" customWidth="1"/>
    <col min="3" max="3" width="7" style="129" bestFit="1" customWidth="1"/>
    <col min="4" max="5" width="22.21875" style="129" customWidth="1"/>
    <col min="6" max="6" width="6.6640625" style="207" customWidth="1"/>
    <col min="7" max="7" width="10" style="207" customWidth="1"/>
    <col min="8" max="8" width="6.77734375" style="210" customWidth="1"/>
    <col min="9" max="9" width="6.6640625" style="207" customWidth="1"/>
    <col min="10" max="10" width="10" style="207" customWidth="1"/>
    <col min="11" max="11" width="6.77734375" style="210" customWidth="1"/>
    <col min="12" max="12" width="6.6640625" style="207" customWidth="1"/>
    <col min="13" max="13" width="10" style="207" customWidth="1"/>
    <col min="14" max="16384" width="8.88671875" style="129"/>
  </cols>
  <sheetData>
    <row r="1" spans="1:13" ht="18.600000000000001" customHeight="1" thickBot="1" x14ac:dyDescent="0.4">
      <c r="A1" s="368" t="s">
        <v>945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" customHeight="1" thickBot="1" x14ac:dyDescent="0.35">
      <c r="A2" s="232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127</v>
      </c>
      <c r="F3" s="43">
        <f>SUBTOTAL(9,F6:F1048576)</f>
        <v>8</v>
      </c>
      <c r="G3" s="43">
        <f>SUBTOTAL(9,G6:G1048576)</f>
        <v>701.67000000000007</v>
      </c>
      <c r="H3" s="44">
        <f>IF(M3=0,0,G3/M3)</f>
        <v>2.1067248740474744E-2</v>
      </c>
      <c r="I3" s="43">
        <f>SUBTOTAL(9,I6:I1048576)</f>
        <v>161</v>
      </c>
      <c r="J3" s="43">
        <f>SUBTOTAL(9,J6:J1048576)</f>
        <v>32604.530000000006</v>
      </c>
      <c r="K3" s="44">
        <f>IF(M3=0,0,J3/M3)</f>
        <v>0.97893275125952528</v>
      </c>
      <c r="L3" s="43">
        <f>SUBTOTAL(9,L6:L1048576)</f>
        <v>169</v>
      </c>
      <c r="M3" s="45">
        <f>SUBTOTAL(9,M6:M1048576)</f>
        <v>33306.200000000004</v>
      </c>
    </row>
    <row r="4" spans="1:13" ht="14.4" customHeight="1" thickBot="1" x14ac:dyDescent="0.3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" customHeight="1" thickBot="1" x14ac:dyDescent="0.35">
      <c r="A5" s="607" t="s">
        <v>135</v>
      </c>
      <c r="B5" s="619" t="s">
        <v>131</v>
      </c>
      <c r="C5" s="619" t="s">
        <v>70</v>
      </c>
      <c r="D5" s="619" t="s">
        <v>132</v>
      </c>
      <c r="E5" s="619" t="s">
        <v>133</v>
      </c>
      <c r="F5" s="538" t="s">
        <v>28</v>
      </c>
      <c r="G5" s="538" t="s">
        <v>14</v>
      </c>
      <c r="H5" s="523" t="s">
        <v>134</v>
      </c>
      <c r="I5" s="522" t="s">
        <v>28</v>
      </c>
      <c r="J5" s="538" t="s">
        <v>14</v>
      </c>
      <c r="K5" s="523" t="s">
        <v>134</v>
      </c>
      <c r="L5" s="522" t="s">
        <v>28</v>
      </c>
      <c r="M5" s="539" t="s">
        <v>14</v>
      </c>
    </row>
    <row r="6" spans="1:13" ht="14.4" customHeight="1" x14ac:dyDescent="0.3">
      <c r="A6" s="584" t="s">
        <v>558</v>
      </c>
      <c r="B6" s="585" t="s">
        <v>932</v>
      </c>
      <c r="C6" s="585" t="s">
        <v>801</v>
      </c>
      <c r="D6" s="585" t="s">
        <v>582</v>
      </c>
      <c r="E6" s="585" t="s">
        <v>802</v>
      </c>
      <c r="F6" s="116"/>
      <c r="G6" s="116"/>
      <c r="H6" s="590">
        <v>0</v>
      </c>
      <c r="I6" s="116">
        <v>4</v>
      </c>
      <c r="J6" s="116">
        <v>1472.64</v>
      </c>
      <c r="K6" s="590">
        <v>1</v>
      </c>
      <c r="L6" s="116">
        <v>4</v>
      </c>
      <c r="M6" s="608">
        <v>1472.64</v>
      </c>
    </row>
    <row r="7" spans="1:13" ht="14.4" customHeight="1" x14ac:dyDescent="0.3">
      <c r="A7" s="591" t="s">
        <v>558</v>
      </c>
      <c r="B7" s="592" t="s">
        <v>932</v>
      </c>
      <c r="C7" s="592" t="s">
        <v>581</v>
      </c>
      <c r="D7" s="592" t="s">
        <v>582</v>
      </c>
      <c r="E7" s="592" t="s">
        <v>583</v>
      </c>
      <c r="F7" s="609"/>
      <c r="G7" s="609"/>
      <c r="H7" s="597">
        <v>0</v>
      </c>
      <c r="I7" s="609">
        <v>5</v>
      </c>
      <c r="J7" s="609">
        <v>2454.4499999999998</v>
      </c>
      <c r="K7" s="597">
        <v>1</v>
      </c>
      <c r="L7" s="609">
        <v>5</v>
      </c>
      <c r="M7" s="610">
        <v>2454.4499999999998</v>
      </c>
    </row>
    <row r="8" spans="1:13" ht="14.4" customHeight="1" x14ac:dyDescent="0.3">
      <c r="A8" s="591" t="s">
        <v>558</v>
      </c>
      <c r="B8" s="592" t="s">
        <v>932</v>
      </c>
      <c r="C8" s="592" t="s">
        <v>803</v>
      </c>
      <c r="D8" s="592" t="s">
        <v>582</v>
      </c>
      <c r="E8" s="592" t="s">
        <v>802</v>
      </c>
      <c r="F8" s="609"/>
      <c r="G8" s="609"/>
      <c r="H8" s="597">
        <v>0</v>
      </c>
      <c r="I8" s="609">
        <v>2</v>
      </c>
      <c r="J8" s="609">
        <v>736.32</v>
      </c>
      <c r="K8" s="597">
        <v>1</v>
      </c>
      <c r="L8" s="609">
        <v>2</v>
      </c>
      <c r="M8" s="610">
        <v>736.32</v>
      </c>
    </row>
    <row r="9" spans="1:13" ht="14.4" customHeight="1" x14ac:dyDescent="0.3">
      <c r="A9" s="591" t="s">
        <v>558</v>
      </c>
      <c r="B9" s="592" t="s">
        <v>933</v>
      </c>
      <c r="C9" s="592" t="s">
        <v>575</v>
      </c>
      <c r="D9" s="592" t="s">
        <v>576</v>
      </c>
      <c r="E9" s="592" t="s">
        <v>577</v>
      </c>
      <c r="F9" s="609"/>
      <c r="G9" s="609"/>
      <c r="H9" s="597">
        <v>0</v>
      </c>
      <c r="I9" s="609">
        <v>3</v>
      </c>
      <c r="J9" s="609">
        <v>50.400000000000006</v>
      </c>
      <c r="K9" s="597">
        <v>1</v>
      </c>
      <c r="L9" s="609">
        <v>3</v>
      </c>
      <c r="M9" s="610">
        <v>50.400000000000006</v>
      </c>
    </row>
    <row r="10" spans="1:13" ht="14.4" customHeight="1" x14ac:dyDescent="0.3">
      <c r="A10" s="591" t="s">
        <v>558</v>
      </c>
      <c r="B10" s="592" t="s">
        <v>933</v>
      </c>
      <c r="C10" s="592" t="s">
        <v>578</v>
      </c>
      <c r="D10" s="592" t="s">
        <v>576</v>
      </c>
      <c r="E10" s="592" t="s">
        <v>579</v>
      </c>
      <c r="F10" s="609"/>
      <c r="G10" s="609"/>
      <c r="H10" s="597">
        <v>0</v>
      </c>
      <c r="I10" s="609">
        <v>3</v>
      </c>
      <c r="J10" s="609">
        <v>252.09</v>
      </c>
      <c r="K10" s="597">
        <v>1</v>
      </c>
      <c r="L10" s="609">
        <v>3</v>
      </c>
      <c r="M10" s="610">
        <v>252.09</v>
      </c>
    </row>
    <row r="11" spans="1:13" ht="14.4" customHeight="1" x14ac:dyDescent="0.3">
      <c r="A11" s="591" t="s">
        <v>558</v>
      </c>
      <c r="B11" s="592" t="s">
        <v>934</v>
      </c>
      <c r="C11" s="592" t="s">
        <v>821</v>
      </c>
      <c r="D11" s="592" t="s">
        <v>822</v>
      </c>
      <c r="E11" s="592" t="s">
        <v>823</v>
      </c>
      <c r="F11" s="609">
        <v>1</v>
      </c>
      <c r="G11" s="609">
        <v>154.36000000000001</v>
      </c>
      <c r="H11" s="597">
        <v>1</v>
      </c>
      <c r="I11" s="609"/>
      <c r="J11" s="609"/>
      <c r="K11" s="597">
        <v>0</v>
      </c>
      <c r="L11" s="609">
        <v>1</v>
      </c>
      <c r="M11" s="610">
        <v>154.36000000000001</v>
      </c>
    </row>
    <row r="12" spans="1:13" ht="14.4" customHeight="1" x14ac:dyDescent="0.3">
      <c r="A12" s="591" t="s">
        <v>558</v>
      </c>
      <c r="B12" s="592" t="s">
        <v>934</v>
      </c>
      <c r="C12" s="592" t="s">
        <v>656</v>
      </c>
      <c r="D12" s="592" t="s">
        <v>599</v>
      </c>
      <c r="E12" s="592" t="s">
        <v>600</v>
      </c>
      <c r="F12" s="609"/>
      <c r="G12" s="609"/>
      <c r="H12" s="597">
        <v>0</v>
      </c>
      <c r="I12" s="609">
        <v>7</v>
      </c>
      <c r="J12" s="609">
        <v>1080.52</v>
      </c>
      <c r="K12" s="597">
        <v>1</v>
      </c>
      <c r="L12" s="609">
        <v>7</v>
      </c>
      <c r="M12" s="610">
        <v>1080.52</v>
      </c>
    </row>
    <row r="13" spans="1:13" ht="14.4" customHeight="1" x14ac:dyDescent="0.3">
      <c r="A13" s="591" t="s">
        <v>558</v>
      </c>
      <c r="B13" s="592" t="s">
        <v>935</v>
      </c>
      <c r="C13" s="592" t="s">
        <v>776</v>
      </c>
      <c r="D13" s="592" t="s">
        <v>777</v>
      </c>
      <c r="E13" s="592" t="s">
        <v>647</v>
      </c>
      <c r="F13" s="609"/>
      <c r="G13" s="609"/>
      <c r="H13" s="597">
        <v>0</v>
      </c>
      <c r="I13" s="609">
        <v>1</v>
      </c>
      <c r="J13" s="609">
        <v>170.52</v>
      </c>
      <c r="K13" s="597">
        <v>1</v>
      </c>
      <c r="L13" s="609">
        <v>1</v>
      </c>
      <c r="M13" s="610">
        <v>170.52</v>
      </c>
    </row>
    <row r="14" spans="1:13" ht="14.4" customHeight="1" x14ac:dyDescent="0.3">
      <c r="A14" s="591" t="s">
        <v>558</v>
      </c>
      <c r="B14" s="592" t="s">
        <v>936</v>
      </c>
      <c r="C14" s="592" t="s">
        <v>594</v>
      </c>
      <c r="D14" s="592" t="s">
        <v>595</v>
      </c>
      <c r="E14" s="592" t="s">
        <v>596</v>
      </c>
      <c r="F14" s="609"/>
      <c r="G14" s="609"/>
      <c r="H14" s="597"/>
      <c r="I14" s="609">
        <v>5</v>
      </c>
      <c r="J14" s="609">
        <v>0</v>
      </c>
      <c r="K14" s="597"/>
      <c r="L14" s="609">
        <v>5</v>
      </c>
      <c r="M14" s="610">
        <v>0</v>
      </c>
    </row>
    <row r="15" spans="1:13" ht="14.4" customHeight="1" x14ac:dyDescent="0.3">
      <c r="A15" s="591" t="s">
        <v>558</v>
      </c>
      <c r="B15" s="592" t="s">
        <v>937</v>
      </c>
      <c r="C15" s="592" t="s">
        <v>798</v>
      </c>
      <c r="D15" s="592" t="s">
        <v>799</v>
      </c>
      <c r="E15" s="592" t="s">
        <v>800</v>
      </c>
      <c r="F15" s="609"/>
      <c r="G15" s="609"/>
      <c r="H15" s="597">
        <v>0</v>
      </c>
      <c r="I15" s="609">
        <v>1</v>
      </c>
      <c r="J15" s="609">
        <v>176.32</v>
      </c>
      <c r="K15" s="597">
        <v>1</v>
      </c>
      <c r="L15" s="609">
        <v>1</v>
      </c>
      <c r="M15" s="610">
        <v>176.32</v>
      </c>
    </row>
    <row r="16" spans="1:13" ht="14.4" customHeight="1" x14ac:dyDescent="0.3">
      <c r="A16" s="591" t="s">
        <v>558</v>
      </c>
      <c r="B16" s="592" t="s">
        <v>938</v>
      </c>
      <c r="C16" s="592" t="s">
        <v>818</v>
      </c>
      <c r="D16" s="592" t="s">
        <v>819</v>
      </c>
      <c r="E16" s="592" t="s">
        <v>820</v>
      </c>
      <c r="F16" s="609">
        <v>3</v>
      </c>
      <c r="G16" s="609">
        <v>0</v>
      </c>
      <c r="H16" s="597"/>
      <c r="I16" s="609"/>
      <c r="J16" s="609"/>
      <c r="K16" s="597"/>
      <c r="L16" s="609">
        <v>3</v>
      </c>
      <c r="M16" s="610">
        <v>0</v>
      </c>
    </row>
    <row r="17" spans="1:13" ht="14.4" customHeight="1" x14ac:dyDescent="0.3">
      <c r="A17" s="591" t="s">
        <v>560</v>
      </c>
      <c r="B17" s="592" t="s">
        <v>932</v>
      </c>
      <c r="C17" s="592" t="s">
        <v>801</v>
      </c>
      <c r="D17" s="592" t="s">
        <v>582</v>
      </c>
      <c r="E17" s="592" t="s">
        <v>802</v>
      </c>
      <c r="F17" s="609"/>
      <c r="G17" s="609"/>
      <c r="H17" s="597">
        <v>0</v>
      </c>
      <c r="I17" s="609">
        <v>24</v>
      </c>
      <c r="J17" s="609">
        <v>8835.84</v>
      </c>
      <c r="K17" s="597">
        <v>1</v>
      </c>
      <c r="L17" s="609">
        <v>24</v>
      </c>
      <c r="M17" s="610">
        <v>8835.84</v>
      </c>
    </row>
    <row r="18" spans="1:13" ht="14.4" customHeight="1" x14ac:dyDescent="0.3">
      <c r="A18" s="591" t="s">
        <v>560</v>
      </c>
      <c r="B18" s="592" t="s">
        <v>932</v>
      </c>
      <c r="C18" s="592" t="s">
        <v>581</v>
      </c>
      <c r="D18" s="592" t="s">
        <v>582</v>
      </c>
      <c r="E18" s="592" t="s">
        <v>583</v>
      </c>
      <c r="F18" s="609"/>
      <c r="G18" s="609"/>
      <c r="H18" s="597">
        <v>0</v>
      </c>
      <c r="I18" s="609">
        <v>20</v>
      </c>
      <c r="J18" s="609">
        <v>9817.7999999999993</v>
      </c>
      <c r="K18" s="597">
        <v>1</v>
      </c>
      <c r="L18" s="609">
        <v>20</v>
      </c>
      <c r="M18" s="610">
        <v>9817.7999999999993</v>
      </c>
    </row>
    <row r="19" spans="1:13" ht="14.4" customHeight="1" x14ac:dyDescent="0.3">
      <c r="A19" s="591" t="s">
        <v>560</v>
      </c>
      <c r="B19" s="592" t="s">
        <v>932</v>
      </c>
      <c r="C19" s="592" t="s">
        <v>856</v>
      </c>
      <c r="D19" s="592" t="s">
        <v>582</v>
      </c>
      <c r="E19" s="592" t="s">
        <v>857</v>
      </c>
      <c r="F19" s="609"/>
      <c r="G19" s="609"/>
      <c r="H19" s="597">
        <v>0</v>
      </c>
      <c r="I19" s="609">
        <v>1</v>
      </c>
      <c r="J19" s="609">
        <v>736.33</v>
      </c>
      <c r="K19" s="597">
        <v>1</v>
      </c>
      <c r="L19" s="609">
        <v>1</v>
      </c>
      <c r="M19" s="610">
        <v>736.33</v>
      </c>
    </row>
    <row r="20" spans="1:13" ht="14.4" customHeight="1" x14ac:dyDescent="0.3">
      <c r="A20" s="591" t="s">
        <v>560</v>
      </c>
      <c r="B20" s="592" t="s">
        <v>932</v>
      </c>
      <c r="C20" s="592" t="s">
        <v>858</v>
      </c>
      <c r="D20" s="592" t="s">
        <v>582</v>
      </c>
      <c r="E20" s="592" t="s">
        <v>859</v>
      </c>
      <c r="F20" s="609"/>
      <c r="G20" s="609"/>
      <c r="H20" s="597">
        <v>0</v>
      </c>
      <c r="I20" s="609">
        <v>1</v>
      </c>
      <c r="J20" s="609">
        <v>923.74</v>
      </c>
      <c r="K20" s="597">
        <v>1</v>
      </c>
      <c r="L20" s="609">
        <v>1</v>
      </c>
      <c r="M20" s="610">
        <v>923.74</v>
      </c>
    </row>
    <row r="21" spans="1:13" ht="14.4" customHeight="1" x14ac:dyDescent="0.3">
      <c r="A21" s="591" t="s">
        <v>560</v>
      </c>
      <c r="B21" s="592" t="s">
        <v>932</v>
      </c>
      <c r="C21" s="592" t="s">
        <v>860</v>
      </c>
      <c r="D21" s="592" t="s">
        <v>582</v>
      </c>
      <c r="E21" s="592" t="s">
        <v>861</v>
      </c>
      <c r="F21" s="609"/>
      <c r="G21" s="609"/>
      <c r="H21" s="597">
        <v>0</v>
      </c>
      <c r="I21" s="609">
        <v>1</v>
      </c>
      <c r="J21" s="609">
        <v>1154.68</v>
      </c>
      <c r="K21" s="597">
        <v>1</v>
      </c>
      <c r="L21" s="609">
        <v>1</v>
      </c>
      <c r="M21" s="610">
        <v>1154.68</v>
      </c>
    </row>
    <row r="22" spans="1:13" ht="14.4" customHeight="1" x14ac:dyDescent="0.3">
      <c r="A22" s="591" t="s">
        <v>560</v>
      </c>
      <c r="B22" s="592" t="s">
        <v>939</v>
      </c>
      <c r="C22" s="592" t="s">
        <v>853</v>
      </c>
      <c r="D22" s="592" t="s">
        <v>854</v>
      </c>
      <c r="E22" s="592" t="s">
        <v>855</v>
      </c>
      <c r="F22" s="609"/>
      <c r="G22" s="609"/>
      <c r="H22" s="597">
        <v>0</v>
      </c>
      <c r="I22" s="609">
        <v>1</v>
      </c>
      <c r="J22" s="609">
        <v>70.23</v>
      </c>
      <c r="K22" s="597">
        <v>1</v>
      </c>
      <c r="L22" s="609">
        <v>1</v>
      </c>
      <c r="M22" s="610">
        <v>70.23</v>
      </c>
    </row>
    <row r="23" spans="1:13" ht="14.4" customHeight="1" x14ac:dyDescent="0.3">
      <c r="A23" s="591" t="s">
        <v>560</v>
      </c>
      <c r="B23" s="592" t="s">
        <v>940</v>
      </c>
      <c r="C23" s="592" t="s">
        <v>864</v>
      </c>
      <c r="D23" s="592" t="s">
        <v>716</v>
      </c>
      <c r="E23" s="592" t="s">
        <v>865</v>
      </c>
      <c r="F23" s="609"/>
      <c r="G23" s="609"/>
      <c r="H23" s="597">
        <v>0</v>
      </c>
      <c r="I23" s="609">
        <v>1</v>
      </c>
      <c r="J23" s="609">
        <v>170.43</v>
      </c>
      <c r="K23" s="597">
        <v>1</v>
      </c>
      <c r="L23" s="609">
        <v>1</v>
      </c>
      <c r="M23" s="610">
        <v>170.43</v>
      </c>
    </row>
    <row r="24" spans="1:13" ht="14.4" customHeight="1" x14ac:dyDescent="0.3">
      <c r="A24" s="591" t="s">
        <v>560</v>
      </c>
      <c r="B24" s="592" t="s">
        <v>940</v>
      </c>
      <c r="C24" s="592" t="s">
        <v>866</v>
      </c>
      <c r="D24" s="592" t="s">
        <v>716</v>
      </c>
      <c r="E24" s="592" t="s">
        <v>867</v>
      </c>
      <c r="F24" s="609"/>
      <c r="G24" s="609"/>
      <c r="H24" s="597">
        <v>0</v>
      </c>
      <c r="I24" s="609">
        <v>1</v>
      </c>
      <c r="J24" s="609">
        <v>181.94</v>
      </c>
      <c r="K24" s="597">
        <v>1</v>
      </c>
      <c r="L24" s="609">
        <v>1</v>
      </c>
      <c r="M24" s="610">
        <v>181.94</v>
      </c>
    </row>
    <row r="25" spans="1:13" ht="14.4" customHeight="1" x14ac:dyDescent="0.3">
      <c r="A25" s="591" t="s">
        <v>560</v>
      </c>
      <c r="B25" s="592" t="s">
        <v>933</v>
      </c>
      <c r="C25" s="592" t="s">
        <v>575</v>
      </c>
      <c r="D25" s="592" t="s">
        <v>576</v>
      </c>
      <c r="E25" s="592" t="s">
        <v>577</v>
      </c>
      <c r="F25" s="609"/>
      <c r="G25" s="609"/>
      <c r="H25" s="597">
        <v>0</v>
      </c>
      <c r="I25" s="609">
        <v>2</v>
      </c>
      <c r="J25" s="609">
        <v>33.6</v>
      </c>
      <c r="K25" s="597">
        <v>1</v>
      </c>
      <c r="L25" s="609">
        <v>2</v>
      </c>
      <c r="M25" s="610">
        <v>33.6</v>
      </c>
    </row>
    <row r="26" spans="1:13" ht="14.4" customHeight="1" x14ac:dyDescent="0.3">
      <c r="A26" s="591" t="s">
        <v>560</v>
      </c>
      <c r="B26" s="592" t="s">
        <v>934</v>
      </c>
      <c r="C26" s="592" t="s">
        <v>656</v>
      </c>
      <c r="D26" s="592" t="s">
        <v>599</v>
      </c>
      <c r="E26" s="592" t="s">
        <v>600</v>
      </c>
      <c r="F26" s="609"/>
      <c r="G26" s="609"/>
      <c r="H26" s="597">
        <v>0</v>
      </c>
      <c r="I26" s="609">
        <v>2</v>
      </c>
      <c r="J26" s="609">
        <v>308.72000000000003</v>
      </c>
      <c r="K26" s="597">
        <v>1</v>
      </c>
      <c r="L26" s="609">
        <v>2</v>
      </c>
      <c r="M26" s="610">
        <v>308.72000000000003</v>
      </c>
    </row>
    <row r="27" spans="1:13" ht="14.4" customHeight="1" x14ac:dyDescent="0.3">
      <c r="A27" s="591" t="s">
        <v>560</v>
      </c>
      <c r="B27" s="592" t="s">
        <v>934</v>
      </c>
      <c r="C27" s="592" t="s">
        <v>736</v>
      </c>
      <c r="D27" s="592" t="s">
        <v>737</v>
      </c>
      <c r="E27" s="592" t="s">
        <v>738</v>
      </c>
      <c r="F27" s="609"/>
      <c r="G27" s="609"/>
      <c r="H27" s="597">
        <v>0</v>
      </c>
      <c r="I27" s="609">
        <v>1</v>
      </c>
      <c r="J27" s="609">
        <v>149.52000000000001</v>
      </c>
      <c r="K27" s="597">
        <v>1</v>
      </c>
      <c r="L27" s="609">
        <v>1</v>
      </c>
      <c r="M27" s="610">
        <v>149.52000000000001</v>
      </c>
    </row>
    <row r="28" spans="1:13" ht="14.4" customHeight="1" x14ac:dyDescent="0.3">
      <c r="A28" s="591" t="s">
        <v>560</v>
      </c>
      <c r="B28" s="592" t="s">
        <v>934</v>
      </c>
      <c r="C28" s="592" t="s">
        <v>739</v>
      </c>
      <c r="D28" s="592" t="s">
        <v>740</v>
      </c>
      <c r="E28" s="592" t="s">
        <v>741</v>
      </c>
      <c r="F28" s="609">
        <v>2</v>
      </c>
      <c r="G28" s="609">
        <v>299.04000000000002</v>
      </c>
      <c r="H28" s="597">
        <v>1</v>
      </c>
      <c r="I28" s="609"/>
      <c r="J28" s="609"/>
      <c r="K28" s="597">
        <v>0</v>
      </c>
      <c r="L28" s="609">
        <v>2</v>
      </c>
      <c r="M28" s="610">
        <v>299.04000000000002</v>
      </c>
    </row>
    <row r="29" spans="1:13" ht="14.4" customHeight="1" x14ac:dyDescent="0.3">
      <c r="A29" s="591" t="s">
        <v>560</v>
      </c>
      <c r="B29" s="592" t="s">
        <v>541</v>
      </c>
      <c r="C29" s="592" t="s">
        <v>862</v>
      </c>
      <c r="D29" s="592" t="s">
        <v>517</v>
      </c>
      <c r="E29" s="592" t="s">
        <v>863</v>
      </c>
      <c r="F29" s="609"/>
      <c r="G29" s="609"/>
      <c r="H29" s="597">
        <v>0</v>
      </c>
      <c r="I29" s="609">
        <v>2</v>
      </c>
      <c r="J29" s="609">
        <v>96.84</v>
      </c>
      <c r="K29" s="597">
        <v>1</v>
      </c>
      <c r="L29" s="609">
        <v>2</v>
      </c>
      <c r="M29" s="610">
        <v>96.84</v>
      </c>
    </row>
    <row r="30" spans="1:13" ht="14.4" customHeight="1" x14ac:dyDescent="0.3">
      <c r="A30" s="591" t="s">
        <v>560</v>
      </c>
      <c r="B30" s="592" t="s">
        <v>936</v>
      </c>
      <c r="C30" s="592" t="s">
        <v>594</v>
      </c>
      <c r="D30" s="592" t="s">
        <v>595</v>
      </c>
      <c r="E30" s="592" t="s">
        <v>596</v>
      </c>
      <c r="F30" s="609"/>
      <c r="G30" s="609"/>
      <c r="H30" s="597"/>
      <c r="I30" s="609">
        <v>49</v>
      </c>
      <c r="J30" s="609">
        <v>0</v>
      </c>
      <c r="K30" s="597"/>
      <c r="L30" s="609">
        <v>49</v>
      </c>
      <c r="M30" s="610">
        <v>0</v>
      </c>
    </row>
    <row r="31" spans="1:13" ht="14.4" customHeight="1" x14ac:dyDescent="0.3">
      <c r="A31" s="591" t="s">
        <v>561</v>
      </c>
      <c r="B31" s="592" t="s">
        <v>940</v>
      </c>
      <c r="C31" s="592" t="s">
        <v>715</v>
      </c>
      <c r="D31" s="592" t="s">
        <v>716</v>
      </c>
      <c r="E31" s="592" t="s">
        <v>717</v>
      </c>
      <c r="F31" s="609"/>
      <c r="G31" s="609"/>
      <c r="H31" s="597">
        <v>0</v>
      </c>
      <c r="I31" s="609">
        <v>1</v>
      </c>
      <c r="J31" s="609">
        <v>117.46</v>
      </c>
      <c r="K31" s="597">
        <v>1</v>
      </c>
      <c r="L31" s="609">
        <v>1</v>
      </c>
      <c r="M31" s="610">
        <v>117.46</v>
      </c>
    </row>
    <row r="32" spans="1:13" ht="14.4" customHeight="1" x14ac:dyDescent="0.3">
      <c r="A32" s="591" t="s">
        <v>561</v>
      </c>
      <c r="B32" s="592" t="s">
        <v>933</v>
      </c>
      <c r="C32" s="592" t="s">
        <v>575</v>
      </c>
      <c r="D32" s="592" t="s">
        <v>576</v>
      </c>
      <c r="E32" s="592" t="s">
        <v>577</v>
      </c>
      <c r="F32" s="609"/>
      <c r="G32" s="609"/>
      <c r="H32" s="597">
        <v>0</v>
      </c>
      <c r="I32" s="609">
        <v>1</v>
      </c>
      <c r="J32" s="609">
        <v>16.8</v>
      </c>
      <c r="K32" s="597">
        <v>1</v>
      </c>
      <c r="L32" s="609">
        <v>1</v>
      </c>
      <c r="M32" s="610">
        <v>16.8</v>
      </c>
    </row>
    <row r="33" spans="1:13" ht="14.4" customHeight="1" x14ac:dyDescent="0.3">
      <c r="A33" s="591" t="s">
        <v>561</v>
      </c>
      <c r="B33" s="592" t="s">
        <v>934</v>
      </c>
      <c r="C33" s="592" t="s">
        <v>736</v>
      </c>
      <c r="D33" s="592" t="s">
        <v>737</v>
      </c>
      <c r="E33" s="592" t="s">
        <v>738</v>
      </c>
      <c r="F33" s="609"/>
      <c r="G33" s="609"/>
      <c r="H33" s="597">
        <v>0</v>
      </c>
      <c r="I33" s="609">
        <v>3</v>
      </c>
      <c r="J33" s="609">
        <v>448.56000000000006</v>
      </c>
      <c r="K33" s="597">
        <v>1</v>
      </c>
      <c r="L33" s="609">
        <v>3</v>
      </c>
      <c r="M33" s="610">
        <v>448.56000000000006</v>
      </c>
    </row>
    <row r="34" spans="1:13" ht="14.4" customHeight="1" x14ac:dyDescent="0.3">
      <c r="A34" s="591" t="s">
        <v>561</v>
      </c>
      <c r="B34" s="592" t="s">
        <v>934</v>
      </c>
      <c r="C34" s="592" t="s">
        <v>739</v>
      </c>
      <c r="D34" s="592" t="s">
        <v>740</v>
      </c>
      <c r="E34" s="592" t="s">
        <v>741</v>
      </c>
      <c r="F34" s="609">
        <v>1</v>
      </c>
      <c r="G34" s="609">
        <v>149.52000000000001</v>
      </c>
      <c r="H34" s="597">
        <v>1</v>
      </c>
      <c r="I34" s="609"/>
      <c r="J34" s="609"/>
      <c r="K34" s="597">
        <v>0</v>
      </c>
      <c r="L34" s="609">
        <v>1</v>
      </c>
      <c r="M34" s="610">
        <v>149.52000000000001</v>
      </c>
    </row>
    <row r="35" spans="1:13" ht="14.4" customHeight="1" x14ac:dyDescent="0.3">
      <c r="A35" s="591" t="s">
        <v>561</v>
      </c>
      <c r="B35" s="592" t="s">
        <v>936</v>
      </c>
      <c r="C35" s="592" t="s">
        <v>594</v>
      </c>
      <c r="D35" s="592" t="s">
        <v>595</v>
      </c>
      <c r="E35" s="592" t="s">
        <v>596</v>
      </c>
      <c r="F35" s="609"/>
      <c r="G35" s="609"/>
      <c r="H35" s="597"/>
      <c r="I35" s="609">
        <v>2</v>
      </c>
      <c r="J35" s="609">
        <v>0</v>
      </c>
      <c r="K35" s="597"/>
      <c r="L35" s="609">
        <v>2</v>
      </c>
      <c r="M35" s="610">
        <v>0</v>
      </c>
    </row>
    <row r="36" spans="1:13" ht="14.4" customHeight="1" x14ac:dyDescent="0.3">
      <c r="A36" s="591" t="s">
        <v>561</v>
      </c>
      <c r="B36" s="592" t="s">
        <v>941</v>
      </c>
      <c r="C36" s="592" t="s">
        <v>727</v>
      </c>
      <c r="D36" s="592" t="s">
        <v>728</v>
      </c>
      <c r="E36" s="592" t="s">
        <v>729</v>
      </c>
      <c r="F36" s="609"/>
      <c r="G36" s="609"/>
      <c r="H36" s="597">
        <v>0</v>
      </c>
      <c r="I36" s="609">
        <v>1</v>
      </c>
      <c r="J36" s="609">
        <v>1887.9</v>
      </c>
      <c r="K36" s="597">
        <v>1</v>
      </c>
      <c r="L36" s="609">
        <v>1</v>
      </c>
      <c r="M36" s="610">
        <v>1887.9</v>
      </c>
    </row>
    <row r="37" spans="1:13" ht="14.4" customHeight="1" x14ac:dyDescent="0.3">
      <c r="A37" s="591" t="s">
        <v>562</v>
      </c>
      <c r="B37" s="592" t="s">
        <v>932</v>
      </c>
      <c r="C37" s="592" t="s">
        <v>581</v>
      </c>
      <c r="D37" s="592" t="s">
        <v>582</v>
      </c>
      <c r="E37" s="592" t="s">
        <v>583</v>
      </c>
      <c r="F37" s="609"/>
      <c r="G37" s="609"/>
      <c r="H37" s="597">
        <v>0</v>
      </c>
      <c r="I37" s="609">
        <v>1</v>
      </c>
      <c r="J37" s="609">
        <v>490.89</v>
      </c>
      <c r="K37" s="597">
        <v>1</v>
      </c>
      <c r="L37" s="609">
        <v>1</v>
      </c>
      <c r="M37" s="610">
        <v>490.89</v>
      </c>
    </row>
    <row r="38" spans="1:13" ht="14.4" customHeight="1" x14ac:dyDescent="0.3">
      <c r="A38" s="591" t="s">
        <v>562</v>
      </c>
      <c r="B38" s="592" t="s">
        <v>933</v>
      </c>
      <c r="C38" s="592" t="s">
        <v>575</v>
      </c>
      <c r="D38" s="592" t="s">
        <v>576</v>
      </c>
      <c r="E38" s="592" t="s">
        <v>577</v>
      </c>
      <c r="F38" s="609"/>
      <c r="G38" s="609"/>
      <c r="H38" s="597">
        <v>0</v>
      </c>
      <c r="I38" s="609">
        <v>4</v>
      </c>
      <c r="J38" s="609">
        <v>67.2</v>
      </c>
      <c r="K38" s="597">
        <v>1</v>
      </c>
      <c r="L38" s="609">
        <v>4</v>
      </c>
      <c r="M38" s="610">
        <v>67.2</v>
      </c>
    </row>
    <row r="39" spans="1:13" ht="14.4" customHeight="1" x14ac:dyDescent="0.3">
      <c r="A39" s="591" t="s">
        <v>562</v>
      </c>
      <c r="B39" s="592" t="s">
        <v>933</v>
      </c>
      <c r="C39" s="592" t="s">
        <v>578</v>
      </c>
      <c r="D39" s="592" t="s">
        <v>576</v>
      </c>
      <c r="E39" s="592" t="s">
        <v>579</v>
      </c>
      <c r="F39" s="609"/>
      <c r="G39" s="609"/>
      <c r="H39" s="597">
        <v>0</v>
      </c>
      <c r="I39" s="609">
        <v>1</v>
      </c>
      <c r="J39" s="609">
        <v>84.03</v>
      </c>
      <c r="K39" s="597">
        <v>1</v>
      </c>
      <c r="L39" s="609">
        <v>1</v>
      </c>
      <c r="M39" s="610">
        <v>84.03</v>
      </c>
    </row>
    <row r="40" spans="1:13" ht="14.4" customHeight="1" x14ac:dyDescent="0.3">
      <c r="A40" s="591" t="s">
        <v>562</v>
      </c>
      <c r="B40" s="592" t="s">
        <v>541</v>
      </c>
      <c r="C40" s="592" t="s">
        <v>542</v>
      </c>
      <c r="D40" s="592" t="s">
        <v>517</v>
      </c>
      <c r="E40" s="592" t="s">
        <v>543</v>
      </c>
      <c r="F40" s="609"/>
      <c r="G40" s="609"/>
      <c r="H40" s="597">
        <v>0</v>
      </c>
      <c r="I40" s="609">
        <v>1</v>
      </c>
      <c r="J40" s="609">
        <v>24.22</v>
      </c>
      <c r="K40" s="597">
        <v>1</v>
      </c>
      <c r="L40" s="609">
        <v>1</v>
      </c>
      <c r="M40" s="610">
        <v>24.22</v>
      </c>
    </row>
    <row r="41" spans="1:13" ht="14.4" customHeight="1" x14ac:dyDescent="0.3">
      <c r="A41" s="591" t="s">
        <v>562</v>
      </c>
      <c r="B41" s="592" t="s">
        <v>936</v>
      </c>
      <c r="C41" s="592" t="s">
        <v>594</v>
      </c>
      <c r="D41" s="592" t="s">
        <v>595</v>
      </c>
      <c r="E41" s="592" t="s">
        <v>596</v>
      </c>
      <c r="F41" s="609"/>
      <c r="G41" s="609"/>
      <c r="H41" s="597"/>
      <c r="I41" s="609">
        <v>1</v>
      </c>
      <c r="J41" s="609">
        <v>0</v>
      </c>
      <c r="K41" s="597"/>
      <c r="L41" s="609">
        <v>1</v>
      </c>
      <c r="M41" s="610">
        <v>0</v>
      </c>
    </row>
    <row r="42" spans="1:13" ht="14.4" customHeight="1" x14ac:dyDescent="0.3">
      <c r="A42" s="591" t="s">
        <v>564</v>
      </c>
      <c r="B42" s="592" t="s">
        <v>942</v>
      </c>
      <c r="C42" s="592" t="s">
        <v>696</v>
      </c>
      <c r="D42" s="592" t="s">
        <v>697</v>
      </c>
      <c r="E42" s="592" t="s">
        <v>698</v>
      </c>
      <c r="F42" s="609"/>
      <c r="G42" s="609"/>
      <c r="H42" s="597"/>
      <c r="I42" s="609">
        <v>1</v>
      </c>
      <c r="J42" s="609">
        <v>0</v>
      </c>
      <c r="K42" s="597"/>
      <c r="L42" s="609">
        <v>1</v>
      </c>
      <c r="M42" s="610">
        <v>0</v>
      </c>
    </row>
    <row r="43" spans="1:13" ht="14.4" customHeight="1" x14ac:dyDescent="0.3">
      <c r="A43" s="591" t="s">
        <v>565</v>
      </c>
      <c r="B43" s="592" t="s">
        <v>933</v>
      </c>
      <c r="C43" s="592" t="s">
        <v>575</v>
      </c>
      <c r="D43" s="592" t="s">
        <v>576</v>
      </c>
      <c r="E43" s="592" t="s">
        <v>577</v>
      </c>
      <c r="F43" s="609"/>
      <c r="G43" s="609"/>
      <c r="H43" s="597">
        <v>0</v>
      </c>
      <c r="I43" s="609">
        <v>4</v>
      </c>
      <c r="J43" s="609">
        <v>67.2</v>
      </c>
      <c r="K43" s="597">
        <v>1</v>
      </c>
      <c r="L43" s="609">
        <v>4</v>
      </c>
      <c r="M43" s="610">
        <v>67.2</v>
      </c>
    </row>
    <row r="44" spans="1:13" ht="14.4" customHeight="1" x14ac:dyDescent="0.3">
      <c r="A44" s="591" t="s">
        <v>565</v>
      </c>
      <c r="B44" s="592" t="s">
        <v>934</v>
      </c>
      <c r="C44" s="592" t="s">
        <v>656</v>
      </c>
      <c r="D44" s="592" t="s">
        <v>599</v>
      </c>
      <c r="E44" s="592" t="s">
        <v>600</v>
      </c>
      <c r="F44" s="609"/>
      <c r="G44" s="609"/>
      <c r="H44" s="597">
        <v>0</v>
      </c>
      <c r="I44" s="609">
        <v>1</v>
      </c>
      <c r="J44" s="609">
        <v>154.36000000000001</v>
      </c>
      <c r="K44" s="597">
        <v>1</v>
      </c>
      <c r="L44" s="609">
        <v>1</v>
      </c>
      <c r="M44" s="610">
        <v>154.36000000000001</v>
      </c>
    </row>
    <row r="45" spans="1:13" ht="14.4" customHeight="1" x14ac:dyDescent="0.3">
      <c r="A45" s="591" t="s">
        <v>565</v>
      </c>
      <c r="B45" s="592" t="s">
        <v>943</v>
      </c>
      <c r="C45" s="592" t="s">
        <v>649</v>
      </c>
      <c r="D45" s="592" t="s">
        <v>650</v>
      </c>
      <c r="E45" s="592" t="s">
        <v>651</v>
      </c>
      <c r="F45" s="609">
        <v>1</v>
      </c>
      <c r="G45" s="609">
        <v>98.75</v>
      </c>
      <c r="H45" s="597">
        <v>1</v>
      </c>
      <c r="I45" s="609"/>
      <c r="J45" s="609"/>
      <c r="K45" s="597">
        <v>0</v>
      </c>
      <c r="L45" s="609">
        <v>1</v>
      </c>
      <c r="M45" s="610">
        <v>98.75</v>
      </c>
    </row>
    <row r="46" spans="1:13" ht="14.4" customHeight="1" x14ac:dyDescent="0.3">
      <c r="A46" s="591" t="s">
        <v>566</v>
      </c>
      <c r="B46" s="592" t="s">
        <v>944</v>
      </c>
      <c r="C46" s="592" t="s">
        <v>676</v>
      </c>
      <c r="D46" s="592" t="s">
        <v>677</v>
      </c>
      <c r="E46" s="592" t="s">
        <v>678</v>
      </c>
      <c r="F46" s="609"/>
      <c r="G46" s="609"/>
      <c r="H46" s="597">
        <v>0</v>
      </c>
      <c r="I46" s="609">
        <v>1</v>
      </c>
      <c r="J46" s="609">
        <v>218.62</v>
      </c>
      <c r="K46" s="597">
        <v>1</v>
      </c>
      <c r="L46" s="609">
        <v>1</v>
      </c>
      <c r="M46" s="610">
        <v>218.62</v>
      </c>
    </row>
    <row r="47" spans="1:13" ht="14.4" customHeight="1" thickBot="1" x14ac:dyDescent="0.35">
      <c r="A47" s="599" t="s">
        <v>566</v>
      </c>
      <c r="B47" s="600" t="s">
        <v>934</v>
      </c>
      <c r="C47" s="600" t="s">
        <v>656</v>
      </c>
      <c r="D47" s="600" t="s">
        <v>599</v>
      </c>
      <c r="E47" s="600" t="s">
        <v>600</v>
      </c>
      <c r="F47" s="611"/>
      <c r="G47" s="611"/>
      <c r="H47" s="605">
        <v>0</v>
      </c>
      <c r="I47" s="611">
        <v>1</v>
      </c>
      <c r="J47" s="611">
        <v>154.36000000000001</v>
      </c>
      <c r="K47" s="605">
        <v>1</v>
      </c>
      <c r="L47" s="611">
        <v>1</v>
      </c>
      <c r="M47" s="612">
        <v>154.36000000000001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51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59" t="s">
        <v>139</v>
      </c>
      <c r="B1" s="360"/>
      <c r="C1" s="360"/>
      <c r="D1" s="360"/>
      <c r="E1" s="360"/>
      <c r="F1" s="360"/>
      <c r="G1" s="330"/>
      <c r="H1" s="361"/>
      <c r="I1" s="361"/>
    </row>
    <row r="2" spans="1:10" ht="14.4" customHeight="1" thickBot="1" x14ac:dyDescent="0.35">
      <c r="A2" s="232" t="s">
        <v>270</v>
      </c>
      <c r="B2" s="206"/>
      <c r="C2" s="206"/>
      <c r="D2" s="206"/>
      <c r="E2" s="206"/>
      <c r="F2" s="206"/>
    </row>
    <row r="3" spans="1:10" ht="14.4" customHeight="1" thickBot="1" x14ac:dyDescent="0.35">
      <c r="A3" s="232"/>
      <c r="B3" s="271"/>
      <c r="C3" s="238">
        <v>2015</v>
      </c>
      <c r="D3" s="239">
        <v>2017</v>
      </c>
      <c r="E3" s="7"/>
      <c r="F3" s="338">
        <v>2018</v>
      </c>
      <c r="G3" s="356"/>
      <c r="H3" s="356"/>
      <c r="I3" s="339"/>
    </row>
    <row r="4" spans="1:10" ht="14.4" customHeight="1" thickBot="1" x14ac:dyDescent="0.3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" customHeight="1" x14ac:dyDescent="0.3">
      <c r="A5" s="487" t="s">
        <v>457</v>
      </c>
      <c r="B5" s="488" t="s">
        <v>458</v>
      </c>
      <c r="C5" s="489" t="s">
        <v>459</v>
      </c>
      <c r="D5" s="489" t="s">
        <v>459</v>
      </c>
      <c r="E5" s="489"/>
      <c r="F5" s="489" t="s">
        <v>459</v>
      </c>
      <c r="G5" s="489" t="s">
        <v>459</v>
      </c>
      <c r="H5" s="489" t="s">
        <v>459</v>
      </c>
      <c r="I5" s="490" t="s">
        <v>459</v>
      </c>
      <c r="J5" s="491" t="s">
        <v>68</v>
      </c>
    </row>
    <row r="6" spans="1:10" ht="14.4" customHeight="1" x14ac:dyDescent="0.3">
      <c r="A6" s="487" t="s">
        <v>457</v>
      </c>
      <c r="B6" s="488" t="s">
        <v>946</v>
      </c>
      <c r="C6" s="489">
        <v>7.0157000000000007</v>
      </c>
      <c r="D6" s="489">
        <v>6.3433199999999994</v>
      </c>
      <c r="E6" s="489"/>
      <c r="F6" s="489">
        <v>4.3334700000000002</v>
      </c>
      <c r="G6" s="489">
        <v>12.5</v>
      </c>
      <c r="H6" s="489">
        <v>-8.1665299999999998</v>
      </c>
      <c r="I6" s="490">
        <v>0.34667760000000003</v>
      </c>
      <c r="J6" s="491" t="s">
        <v>1</v>
      </c>
    </row>
    <row r="7" spans="1:10" ht="14.4" customHeight="1" x14ac:dyDescent="0.3">
      <c r="A7" s="487" t="s">
        <v>457</v>
      </c>
      <c r="B7" s="488" t="s">
        <v>947</v>
      </c>
      <c r="C7" s="489">
        <v>32.647579999999998</v>
      </c>
      <c r="D7" s="489">
        <v>0</v>
      </c>
      <c r="E7" s="489"/>
      <c r="F7" s="489">
        <v>0</v>
      </c>
      <c r="G7" s="489">
        <v>25</v>
      </c>
      <c r="H7" s="489">
        <v>-25</v>
      </c>
      <c r="I7" s="490">
        <v>0</v>
      </c>
      <c r="J7" s="491" t="s">
        <v>1</v>
      </c>
    </row>
    <row r="8" spans="1:10" ht="14.4" customHeight="1" x14ac:dyDescent="0.3">
      <c r="A8" s="487" t="s">
        <v>457</v>
      </c>
      <c r="B8" s="488" t="s">
        <v>948</v>
      </c>
      <c r="C8" s="489">
        <v>81.054000000000002</v>
      </c>
      <c r="D8" s="489">
        <v>339.11799999999999</v>
      </c>
      <c r="E8" s="489"/>
      <c r="F8" s="489">
        <v>310.53778000000005</v>
      </c>
      <c r="G8" s="489">
        <v>349.95</v>
      </c>
      <c r="H8" s="489">
        <v>-39.412219999999934</v>
      </c>
      <c r="I8" s="490">
        <v>0.88737756822403224</v>
      </c>
      <c r="J8" s="491" t="s">
        <v>1</v>
      </c>
    </row>
    <row r="9" spans="1:10" ht="14.4" customHeight="1" x14ac:dyDescent="0.3">
      <c r="A9" s="487" t="s">
        <v>457</v>
      </c>
      <c r="B9" s="488" t="s">
        <v>949</v>
      </c>
      <c r="C9" s="489">
        <v>0</v>
      </c>
      <c r="D9" s="489">
        <v>0</v>
      </c>
      <c r="E9" s="489"/>
      <c r="F9" s="489">
        <v>0</v>
      </c>
      <c r="G9" s="489">
        <v>5</v>
      </c>
      <c r="H9" s="489">
        <v>-5</v>
      </c>
      <c r="I9" s="490">
        <v>0</v>
      </c>
      <c r="J9" s="491" t="s">
        <v>1</v>
      </c>
    </row>
    <row r="10" spans="1:10" ht="14.4" customHeight="1" x14ac:dyDescent="0.3">
      <c r="A10" s="487" t="s">
        <v>457</v>
      </c>
      <c r="B10" s="488" t="s">
        <v>950</v>
      </c>
      <c r="C10" s="489">
        <v>33.088250000000002</v>
      </c>
      <c r="D10" s="489">
        <v>77.79289</v>
      </c>
      <c r="E10" s="489"/>
      <c r="F10" s="489">
        <v>102.62574999999998</v>
      </c>
      <c r="G10" s="489">
        <v>94.943895507812513</v>
      </c>
      <c r="H10" s="489">
        <v>7.681854492187469</v>
      </c>
      <c r="I10" s="490">
        <v>1.080909409194774</v>
      </c>
      <c r="J10" s="491" t="s">
        <v>1</v>
      </c>
    </row>
    <row r="11" spans="1:10" ht="14.4" customHeight="1" x14ac:dyDescent="0.3">
      <c r="A11" s="487" t="s">
        <v>457</v>
      </c>
      <c r="B11" s="488" t="s">
        <v>951</v>
      </c>
      <c r="C11" s="489">
        <v>65.260440000000003</v>
      </c>
      <c r="D11" s="489">
        <v>38.087089999999996</v>
      </c>
      <c r="E11" s="489"/>
      <c r="F11" s="489">
        <v>66.559000000000012</v>
      </c>
      <c r="G11" s="489">
        <v>81.250003906250001</v>
      </c>
      <c r="H11" s="489">
        <v>-14.691003906249989</v>
      </c>
      <c r="I11" s="490">
        <v>0.81918765292367068</v>
      </c>
      <c r="J11" s="491" t="s">
        <v>1</v>
      </c>
    </row>
    <row r="12" spans="1:10" ht="14.4" customHeight="1" x14ac:dyDescent="0.3">
      <c r="A12" s="487" t="s">
        <v>457</v>
      </c>
      <c r="B12" s="488" t="s">
        <v>952</v>
      </c>
      <c r="C12" s="489">
        <v>8.1700000000000009E-2</v>
      </c>
      <c r="D12" s="489">
        <v>0</v>
      </c>
      <c r="E12" s="489"/>
      <c r="F12" s="489">
        <v>0</v>
      </c>
      <c r="G12" s="489">
        <v>0</v>
      </c>
      <c r="H12" s="489">
        <v>0</v>
      </c>
      <c r="I12" s="490" t="s">
        <v>459</v>
      </c>
      <c r="J12" s="491" t="s">
        <v>1</v>
      </c>
    </row>
    <row r="13" spans="1:10" ht="14.4" customHeight="1" x14ac:dyDescent="0.3">
      <c r="A13" s="487" t="s">
        <v>457</v>
      </c>
      <c r="B13" s="488" t="s">
        <v>953</v>
      </c>
      <c r="C13" s="489">
        <v>119.69837999999999</v>
      </c>
      <c r="D13" s="489">
        <v>123.73007</v>
      </c>
      <c r="E13" s="489"/>
      <c r="F13" s="489">
        <v>137.82226</v>
      </c>
      <c r="G13" s="489">
        <v>152.98002380371094</v>
      </c>
      <c r="H13" s="489">
        <v>-15.157763803710935</v>
      </c>
      <c r="I13" s="490">
        <v>0.9009167116932868</v>
      </c>
      <c r="J13" s="491" t="s">
        <v>1</v>
      </c>
    </row>
    <row r="14" spans="1:10" ht="14.4" customHeight="1" x14ac:dyDescent="0.3">
      <c r="A14" s="487" t="s">
        <v>457</v>
      </c>
      <c r="B14" s="488" t="s">
        <v>954</v>
      </c>
      <c r="C14" s="489">
        <v>0.16</v>
      </c>
      <c r="D14" s="489">
        <v>0.56899999999999995</v>
      </c>
      <c r="E14" s="489"/>
      <c r="F14" s="489">
        <v>0.73355999999999999</v>
      </c>
      <c r="G14" s="489">
        <v>1.25</v>
      </c>
      <c r="H14" s="489">
        <v>-0.51644000000000001</v>
      </c>
      <c r="I14" s="490">
        <v>0.58684800000000004</v>
      </c>
      <c r="J14" s="491" t="s">
        <v>1</v>
      </c>
    </row>
    <row r="15" spans="1:10" ht="14.4" customHeight="1" x14ac:dyDescent="0.3">
      <c r="A15" s="487" t="s">
        <v>457</v>
      </c>
      <c r="B15" s="488" t="s">
        <v>955</v>
      </c>
      <c r="C15" s="489">
        <v>3.0009999999999999</v>
      </c>
      <c r="D15" s="489">
        <v>12.19406</v>
      </c>
      <c r="E15" s="489"/>
      <c r="F15" s="489">
        <v>11.567499999999999</v>
      </c>
      <c r="G15" s="489">
        <v>14.9681904296875</v>
      </c>
      <c r="H15" s="489">
        <v>-3.4006904296875007</v>
      </c>
      <c r="I15" s="490">
        <v>0.77280550740838627</v>
      </c>
      <c r="J15" s="491" t="s">
        <v>1</v>
      </c>
    </row>
    <row r="16" spans="1:10" ht="14.4" customHeight="1" x14ac:dyDescent="0.3">
      <c r="A16" s="487" t="s">
        <v>457</v>
      </c>
      <c r="B16" s="488" t="s">
        <v>956</v>
      </c>
      <c r="C16" s="489">
        <v>0</v>
      </c>
      <c r="D16" s="489">
        <v>0.91830000000000001</v>
      </c>
      <c r="E16" s="489"/>
      <c r="F16" s="489">
        <v>0</v>
      </c>
      <c r="G16" s="489">
        <v>0.25</v>
      </c>
      <c r="H16" s="489">
        <v>-0.25</v>
      </c>
      <c r="I16" s="490">
        <v>0</v>
      </c>
      <c r="J16" s="491" t="s">
        <v>1</v>
      </c>
    </row>
    <row r="17" spans="1:10" ht="14.4" customHeight="1" x14ac:dyDescent="0.3">
      <c r="A17" s="487" t="s">
        <v>457</v>
      </c>
      <c r="B17" s="488" t="s">
        <v>957</v>
      </c>
      <c r="C17" s="489">
        <v>10.569509999999998</v>
      </c>
      <c r="D17" s="489">
        <v>64.078119999999998</v>
      </c>
      <c r="E17" s="489"/>
      <c r="F17" s="489">
        <v>6.5503400000000003</v>
      </c>
      <c r="G17" s="489">
        <v>32.5</v>
      </c>
      <c r="H17" s="489">
        <v>-25.949660000000002</v>
      </c>
      <c r="I17" s="490">
        <v>0.2015489230769231</v>
      </c>
      <c r="J17" s="491" t="s">
        <v>1</v>
      </c>
    </row>
    <row r="18" spans="1:10" ht="14.4" customHeight="1" x14ac:dyDescent="0.3">
      <c r="A18" s="487" t="s">
        <v>457</v>
      </c>
      <c r="B18" s="488" t="s">
        <v>463</v>
      </c>
      <c r="C18" s="489">
        <v>352.57655999999997</v>
      </c>
      <c r="D18" s="489">
        <v>662.83085000000005</v>
      </c>
      <c r="E18" s="489"/>
      <c r="F18" s="489">
        <v>640.72966000000008</v>
      </c>
      <c r="G18" s="489">
        <v>770.59211364746091</v>
      </c>
      <c r="H18" s="489">
        <v>-129.86245364746082</v>
      </c>
      <c r="I18" s="490">
        <v>0.83147705336253708</v>
      </c>
      <c r="J18" s="491" t="s">
        <v>464</v>
      </c>
    </row>
    <row r="20" spans="1:10" ht="14.4" customHeight="1" x14ac:dyDescent="0.3">
      <c r="A20" s="487" t="s">
        <v>457</v>
      </c>
      <c r="B20" s="488" t="s">
        <v>458</v>
      </c>
      <c r="C20" s="489" t="s">
        <v>459</v>
      </c>
      <c r="D20" s="489" t="s">
        <v>459</v>
      </c>
      <c r="E20" s="489"/>
      <c r="F20" s="489" t="s">
        <v>459</v>
      </c>
      <c r="G20" s="489" t="s">
        <v>459</v>
      </c>
      <c r="H20" s="489" t="s">
        <v>459</v>
      </c>
      <c r="I20" s="490" t="s">
        <v>459</v>
      </c>
      <c r="J20" s="491" t="s">
        <v>68</v>
      </c>
    </row>
    <row r="21" spans="1:10" ht="14.4" customHeight="1" x14ac:dyDescent="0.3">
      <c r="A21" s="487" t="s">
        <v>465</v>
      </c>
      <c r="B21" s="488" t="s">
        <v>466</v>
      </c>
      <c r="C21" s="489" t="s">
        <v>459</v>
      </c>
      <c r="D21" s="489" t="s">
        <v>459</v>
      </c>
      <c r="E21" s="489"/>
      <c r="F21" s="489" t="s">
        <v>459</v>
      </c>
      <c r="G21" s="489" t="s">
        <v>459</v>
      </c>
      <c r="H21" s="489" t="s">
        <v>459</v>
      </c>
      <c r="I21" s="490" t="s">
        <v>459</v>
      </c>
      <c r="J21" s="491" t="s">
        <v>0</v>
      </c>
    </row>
    <row r="22" spans="1:10" ht="14.4" customHeight="1" x14ac:dyDescent="0.3">
      <c r="A22" s="487" t="s">
        <v>465</v>
      </c>
      <c r="B22" s="488" t="s">
        <v>949</v>
      </c>
      <c r="C22" s="489">
        <v>0</v>
      </c>
      <c r="D22" s="489">
        <v>0</v>
      </c>
      <c r="E22" s="489"/>
      <c r="F22" s="489">
        <v>0</v>
      </c>
      <c r="G22" s="489">
        <v>5</v>
      </c>
      <c r="H22" s="489">
        <v>-5</v>
      </c>
      <c r="I22" s="490">
        <v>0</v>
      </c>
      <c r="J22" s="491" t="s">
        <v>1</v>
      </c>
    </row>
    <row r="23" spans="1:10" ht="14.4" customHeight="1" x14ac:dyDescent="0.3">
      <c r="A23" s="487" t="s">
        <v>465</v>
      </c>
      <c r="B23" s="488" t="s">
        <v>950</v>
      </c>
      <c r="C23" s="489">
        <v>12.014340000000002</v>
      </c>
      <c r="D23" s="489">
        <v>65.251379999999997</v>
      </c>
      <c r="E23" s="489"/>
      <c r="F23" s="489">
        <v>72.621439999999993</v>
      </c>
      <c r="G23" s="489">
        <v>69</v>
      </c>
      <c r="H23" s="489">
        <v>3.6214399999999927</v>
      </c>
      <c r="I23" s="490">
        <v>1.0524846376811594</v>
      </c>
      <c r="J23" s="491" t="s">
        <v>1</v>
      </c>
    </row>
    <row r="24" spans="1:10" ht="14.4" customHeight="1" x14ac:dyDescent="0.3">
      <c r="A24" s="487" t="s">
        <v>465</v>
      </c>
      <c r="B24" s="488" t="s">
        <v>951</v>
      </c>
      <c r="C24" s="489">
        <v>15.262939999999999</v>
      </c>
      <c r="D24" s="489">
        <v>5.3209800000000005</v>
      </c>
      <c r="E24" s="489"/>
      <c r="F24" s="489">
        <v>5.6611400000000005</v>
      </c>
      <c r="G24" s="489">
        <v>14</v>
      </c>
      <c r="H24" s="489">
        <v>-8.3388600000000004</v>
      </c>
      <c r="I24" s="490">
        <v>0.40436714285714287</v>
      </c>
      <c r="J24" s="491" t="s">
        <v>1</v>
      </c>
    </row>
    <row r="25" spans="1:10" ht="14.4" customHeight="1" x14ac:dyDescent="0.3">
      <c r="A25" s="487" t="s">
        <v>465</v>
      </c>
      <c r="B25" s="488" t="s">
        <v>952</v>
      </c>
      <c r="C25" s="489">
        <v>8.1700000000000009E-2</v>
      </c>
      <c r="D25" s="489">
        <v>0</v>
      </c>
      <c r="E25" s="489"/>
      <c r="F25" s="489">
        <v>0</v>
      </c>
      <c r="G25" s="489">
        <v>0</v>
      </c>
      <c r="H25" s="489">
        <v>0</v>
      </c>
      <c r="I25" s="490" t="s">
        <v>459</v>
      </c>
      <c r="J25" s="491" t="s">
        <v>1</v>
      </c>
    </row>
    <row r="26" spans="1:10" ht="14.4" customHeight="1" x14ac:dyDescent="0.3">
      <c r="A26" s="487" t="s">
        <v>465</v>
      </c>
      <c r="B26" s="488" t="s">
        <v>953</v>
      </c>
      <c r="C26" s="489">
        <v>9.4684699999999999</v>
      </c>
      <c r="D26" s="489">
        <v>0</v>
      </c>
      <c r="E26" s="489"/>
      <c r="F26" s="489">
        <v>0</v>
      </c>
      <c r="G26" s="489">
        <v>1</v>
      </c>
      <c r="H26" s="489">
        <v>-1</v>
      </c>
      <c r="I26" s="490">
        <v>0</v>
      </c>
      <c r="J26" s="491" t="s">
        <v>1</v>
      </c>
    </row>
    <row r="27" spans="1:10" ht="14.4" customHeight="1" x14ac:dyDescent="0.3">
      <c r="A27" s="487" t="s">
        <v>465</v>
      </c>
      <c r="B27" s="488" t="s">
        <v>954</v>
      </c>
      <c r="C27" s="489">
        <v>9.8000000000000004E-2</v>
      </c>
      <c r="D27" s="489">
        <v>0.28799999999999998</v>
      </c>
      <c r="E27" s="489"/>
      <c r="F27" s="489">
        <v>0</v>
      </c>
      <c r="G27" s="489">
        <v>0</v>
      </c>
      <c r="H27" s="489">
        <v>0</v>
      </c>
      <c r="I27" s="490" t="s">
        <v>459</v>
      </c>
      <c r="J27" s="491" t="s">
        <v>1</v>
      </c>
    </row>
    <row r="28" spans="1:10" ht="14.4" customHeight="1" x14ac:dyDescent="0.3">
      <c r="A28" s="487" t="s">
        <v>465</v>
      </c>
      <c r="B28" s="488" t="s">
        <v>955</v>
      </c>
      <c r="C28" s="489">
        <v>0</v>
      </c>
      <c r="D28" s="489">
        <v>5.6985600000000005</v>
      </c>
      <c r="E28" s="489"/>
      <c r="F28" s="489">
        <v>4.4305000000000003</v>
      </c>
      <c r="G28" s="489">
        <v>5</v>
      </c>
      <c r="H28" s="489">
        <v>-0.56949999999999967</v>
      </c>
      <c r="I28" s="490">
        <v>0.88610000000000011</v>
      </c>
      <c r="J28" s="491" t="s">
        <v>1</v>
      </c>
    </row>
    <row r="29" spans="1:10" ht="14.4" customHeight="1" x14ac:dyDescent="0.3">
      <c r="A29" s="487" t="s">
        <v>465</v>
      </c>
      <c r="B29" s="488" t="s">
        <v>467</v>
      </c>
      <c r="C29" s="489">
        <v>36.925449999999998</v>
      </c>
      <c r="D29" s="489">
        <v>76.558920000000001</v>
      </c>
      <c r="E29" s="489"/>
      <c r="F29" s="489">
        <v>82.713079999999991</v>
      </c>
      <c r="G29" s="489">
        <v>95</v>
      </c>
      <c r="H29" s="489">
        <v>-12.286920000000009</v>
      </c>
      <c r="I29" s="490">
        <v>0.87066399999999988</v>
      </c>
      <c r="J29" s="491" t="s">
        <v>468</v>
      </c>
    </row>
    <row r="30" spans="1:10" ht="14.4" customHeight="1" x14ac:dyDescent="0.3">
      <c r="A30" s="487" t="s">
        <v>459</v>
      </c>
      <c r="B30" s="488" t="s">
        <v>459</v>
      </c>
      <c r="C30" s="489" t="s">
        <v>459</v>
      </c>
      <c r="D30" s="489" t="s">
        <v>459</v>
      </c>
      <c r="E30" s="489"/>
      <c r="F30" s="489" t="s">
        <v>459</v>
      </c>
      <c r="G30" s="489" t="s">
        <v>459</v>
      </c>
      <c r="H30" s="489" t="s">
        <v>459</v>
      </c>
      <c r="I30" s="490" t="s">
        <v>459</v>
      </c>
      <c r="J30" s="491" t="s">
        <v>469</v>
      </c>
    </row>
    <row r="31" spans="1:10" ht="14.4" customHeight="1" x14ac:dyDescent="0.3">
      <c r="A31" s="487" t="s">
        <v>470</v>
      </c>
      <c r="B31" s="488" t="s">
        <v>471</v>
      </c>
      <c r="C31" s="489" t="s">
        <v>459</v>
      </c>
      <c r="D31" s="489" t="s">
        <v>459</v>
      </c>
      <c r="E31" s="489"/>
      <c r="F31" s="489" t="s">
        <v>459</v>
      </c>
      <c r="G31" s="489" t="s">
        <v>459</v>
      </c>
      <c r="H31" s="489" t="s">
        <v>459</v>
      </c>
      <c r="I31" s="490" t="s">
        <v>459</v>
      </c>
      <c r="J31" s="491" t="s">
        <v>0</v>
      </c>
    </row>
    <row r="32" spans="1:10" ht="14.4" customHeight="1" x14ac:dyDescent="0.3">
      <c r="A32" s="487" t="s">
        <v>470</v>
      </c>
      <c r="B32" s="488" t="s">
        <v>947</v>
      </c>
      <c r="C32" s="489">
        <v>32.647579999999998</v>
      </c>
      <c r="D32" s="489">
        <v>0</v>
      </c>
      <c r="E32" s="489"/>
      <c r="F32" s="489">
        <v>0</v>
      </c>
      <c r="G32" s="489">
        <v>25</v>
      </c>
      <c r="H32" s="489">
        <v>-25</v>
      </c>
      <c r="I32" s="490">
        <v>0</v>
      </c>
      <c r="J32" s="491" t="s">
        <v>1</v>
      </c>
    </row>
    <row r="33" spans="1:10" ht="14.4" customHeight="1" x14ac:dyDescent="0.3">
      <c r="A33" s="487" t="s">
        <v>470</v>
      </c>
      <c r="B33" s="488" t="s">
        <v>948</v>
      </c>
      <c r="C33" s="489">
        <v>81.054000000000002</v>
      </c>
      <c r="D33" s="489">
        <v>339.11799999999999</v>
      </c>
      <c r="E33" s="489"/>
      <c r="F33" s="489">
        <v>310.53778000000005</v>
      </c>
      <c r="G33" s="489">
        <v>350</v>
      </c>
      <c r="H33" s="489">
        <v>-39.462219999999945</v>
      </c>
      <c r="I33" s="490">
        <v>0.88725080000000012</v>
      </c>
      <c r="J33" s="491" t="s">
        <v>1</v>
      </c>
    </row>
    <row r="34" spans="1:10" ht="14.4" customHeight="1" x14ac:dyDescent="0.3">
      <c r="A34" s="487" t="s">
        <v>470</v>
      </c>
      <c r="B34" s="488" t="s">
        <v>949</v>
      </c>
      <c r="C34" s="489">
        <v>0</v>
      </c>
      <c r="D34" s="489">
        <v>0</v>
      </c>
      <c r="E34" s="489"/>
      <c r="F34" s="489">
        <v>0</v>
      </c>
      <c r="G34" s="489">
        <v>0</v>
      </c>
      <c r="H34" s="489">
        <v>0</v>
      </c>
      <c r="I34" s="490" t="s">
        <v>459</v>
      </c>
      <c r="J34" s="491" t="s">
        <v>1</v>
      </c>
    </row>
    <row r="35" spans="1:10" ht="14.4" customHeight="1" x14ac:dyDescent="0.3">
      <c r="A35" s="487" t="s">
        <v>470</v>
      </c>
      <c r="B35" s="488" t="s">
        <v>950</v>
      </c>
      <c r="C35" s="489">
        <v>21.073909999999998</v>
      </c>
      <c r="D35" s="489">
        <v>12.541510000000001</v>
      </c>
      <c r="E35" s="489"/>
      <c r="F35" s="489">
        <v>28.368760000000002</v>
      </c>
      <c r="G35" s="489">
        <v>23</v>
      </c>
      <c r="H35" s="489">
        <v>5.3687600000000018</v>
      </c>
      <c r="I35" s="490">
        <v>1.2334243478260871</v>
      </c>
      <c r="J35" s="491" t="s">
        <v>1</v>
      </c>
    </row>
    <row r="36" spans="1:10" ht="14.4" customHeight="1" x14ac:dyDescent="0.3">
      <c r="A36" s="487" t="s">
        <v>470</v>
      </c>
      <c r="B36" s="488" t="s">
        <v>951</v>
      </c>
      <c r="C36" s="489">
        <v>45.91901</v>
      </c>
      <c r="D36" s="489">
        <v>15.886609999999999</v>
      </c>
      <c r="E36" s="489"/>
      <c r="F36" s="489">
        <v>20.11881</v>
      </c>
      <c r="G36" s="489">
        <v>25</v>
      </c>
      <c r="H36" s="489">
        <v>-4.8811900000000001</v>
      </c>
      <c r="I36" s="490">
        <v>0.80475240000000003</v>
      </c>
      <c r="J36" s="491" t="s">
        <v>1</v>
      </c>
    </row>
    <row r="37" spans="1:10" ht="14.4" customHeight="1" x14ac:dyDescent="0.3">
      <c r="A37" s="487" t="s">
        <v>470</v>
      </c>
      <c r="B37" s="488" t="s">
        <v>953</v>
      </c>
      <c r="C37" s="489">
        <v>30.024830000000001</v>
      </c>
      <c r="D37" s="489">
        <v>37.55735</v>
      </c>
      <c r="E37" s="489"/>
      <c r="F37" s="489">
        <v>57.320650000000001</v>
      </c>
      <c r="G37" s="489">
        <v>55</v>
      </c>
      <c r="H37" s="489">
        <v>2.3206500000000005</v>
      </c>
      <c r="I37" s="490">
        <v>1.0421936363636364</v>
      </c>
      <c r="J37" s="491" t="s">
        <v>1</v>
      </c>
    </row>
    <row r="38" spans="1:10" ht="14.4" customHeight="1" x14ac:dyDescent="0.3">
      <c r="A38" s="487" t="s">
        <v>470</v>
      </c>
      <c r="B38" s="488" t="s">
        <v>954</v>
      </c>
      <c r="C38" s="489">
        <v>6.2E-2</v>
      </c>
      <c r="D38" s="489">
        <v>0.28100000000000003</v>
      </c>
      <c r="E38" s="489"/>
      <c r="F38" s="489">
        <v>0.73355999999999999</v>
      </c>
      <c r="G38" s="489">
        <v>1</v>
      </c>
      <c r="H38" s="489">
        <v>-0.26644000000000001</v>
      </c>
      <c r="I38" s="490">
        <v>0.73355999999999999</v>
      </c>
      <c r="J38" s="491" t="s">
        <v>1</v>
      </c>
    </row>
    <row r="39" spans="1:10" ht="14.4" customHeight="1" x14ac:dyDescent="0.3">
      <c r="A39" s="487" t="s">
        <v>470</v>
      </c>
      <c r="B39" s="488" t="s">
        <v>955</v>
      </c>
      <c r="C39" s="489">
        <v>3.0009999999999999</v>
      </c>
      <c r="D39" s="489">
        <v>6.4954999999999998</v>
      </c>
      <c r="E39" s="489"/>
      <c r="F39" s="489">
        <v>7.1369999999999996</v>
      </c>
      <c r="G39" s="489">
        <v>10</v>
      </c>
      <c r="H39" s="489">
        <v>-2.8630000000000004</v>
      </c>
      <c r="I39" s="490">
        <v>0.7137</v>
      </c>
      <c r="J39" s="491" t="s">
        <v>1</v>
      </c>
    </row>
    <row r="40" spans="1:10" ht="14.4" customHeight="1" x14ac:dyDescent="0.3">
      <c r="A40" s="487" t="s">
        <v>470</v>
      </c>
      <c r="B40" s="488" t="s">
        <v>956</v>
      </c>
      <c r="C40" s="489">
        <v>0</v>
      </c>
      <c r="D40" s="489">
        <v>0.91830000000000001</v>
      </c>
      <c r="E40" s="489"/>
      <c r="F40" s="489">
        <v>0</v>
      </c>
      <c r="G40" s="489">
        <v>0</v>
      </c>
      <c r="H40" s="489">
        <v>0</v>
      </c>
      <c r="I40" s="490" t="s">
        <v>459</v>
      </c>
      <c r="J40" s="491" t="s">
        <v>1</v>
      </c>
    </row>
    <row r="41" spans="1:10" ht="14.4" customHeight="1" x14ac:dyDescent="0.3">
      <c r="A41" s="487" t="s">
        <v>470</v>
      </c>
      <c r="B41" s="488" t="s">
        <v>472</v>
      </c>
      <c r="C41" s="489">
        <v>213.78233000000003</v>
      </c>
      <c r="D41" s="489">
        <v>412.79827</v>
      </c>
      <c r="E41" s="489"/>
      <c r="F41" s="489">
        <v>424.21656000000007</v>
      </c>
      <c r="G41" s="489">
        <v>489</v>
      </c>
      <c r="H41" s="489">
        <v>-64.783439999999928</v>
      </c>
      <c r="I41" s="490">
        <v>0.86751852760736214</v>
      </c>
      <c r="J41" s="491" t="s">
        <v>468</v>
      </c>
    </row>
    <row r="42" spans="1:10" ht="14.4" customHeight="1" x14ac:dyDescent="0.3">
      <c r="A42" s="487" t="s">
        <v>459</v>
      </c>
      <c r="B42" s="488" t="s">
        <v>459</v>
      </c>
      <c r="C42" s="489" t="s">
        <v>459</v>
      </c>
      <c r="D42" s="489" t="s">
        <v>459</v>
      </c>
      <c r="E42" s="489"/>
      <c r="F42" s="489" t="s">
        <v>459</v>
      </c>
      <c r="G42" s="489" t="s">
        <v>459</v>
      </c>
      <c r="H42" s="489" t="s">
        <v>459</v>
      </c>
      <c r="I42" s="490" t="s">
        <v>459</v>
      </c>
      <c r="J42" s="491" t="s">
        <v>469</v>
      </c>
    </row>
    <row r="43" spans="1:10" ht="14.4" customHeight="1" x14ac:dyDescent="0.3">
      <c r="A43" s="487" t="s">
        <v>473</v>
      </c>
      <c r="B43" s="488" t="s">
        <v>474</v>
      </c>
      <c r="C43" s="489" t="s">
        <v>459</v>
      </c>
      <c r="D43" s="489" t="s">
        <v>459</v>
      </c>
      <c r="E43" s="489"/>
      <c r="F43" s="489" t="s">
        <v>459</v>
      </c>
      <c r="G43" s="489" t="s">
        <v>459</v>
      </c>
      <c r="H43" s="489" t="s">
        <v>459</v>
      </c>
      <c r="I43" s="490" t="s">
        <v>459</v>
      </c>
      <c r="J43" s="491" t="s">
        <v>0</v>
      </c>
    </row>
    <row r="44" spans="1:10" ht="14.4" customHeight="1" x14ac:dyDescent="0.3">
      <c r="A44" s="487" t="s">
        <v>473</v>
      </c>
      <c r="B44" s="488" t="s">
        <v>946</v>
      </c>
      <c r="C44" s="489">
        <v>7.0157000000000007</v>
      </c>
      <c r="D44" s="489">
        <v>6.3433199999999994</v>
      </c>
      <c r="E44" s="489"/>
      <c r="F44" s="489">
        <v>4.3334700000000002</v>
      </c>
      <c r="G44" s="489">
        <v>13</v>
      </c>
      <c r="H44" s="489">
        <v>-8.6665299999999998</v>
      </c>
      <c r="I44" s="490">
        <v>0.33334384615384616</v>
      </c>
      <c r="J44" s="491" t="s">
        <v>1</v>
      </c>
    </row>
    <row r="45" spans="1:10" ht="14.4" customHeight="1" x14ac:dyDescent="0.3">
      <c r="A45" s="487" t="s">
        <v>473</v>
      </c>
      <c r="B45" s="488" t="s">
        <v>950</v>
      </c>
      <c r="C45" s="489">
        <v>0</v>
      </c>
      <c r="D45" s="489">
        <v>0</v>
      </c>
      <c r="E45" s="489"/>
      <c r="F45" s="489">
        <v>1.6355500000000001</v>
      </c>
      <c r="G45" s="489">
        <v>2</v>
      </c>
      <c r="H45" s="489">
        <v>-0.36444999999999994</v>
      </c>
      <c r="I45" s="490">
        <v>0.81777500000000003</v>
      </c>
      <c r="J45" s="491" t="s">
        <v>1</v>
      </c>
    </row>
    <row r="46" spans="1:10" ht="14.4" customHeight="1" x14ac:dyDescent="0.3">
      <c r="A46" s="487" t="s">
        <v>473</v>
      </c>
      <c r="B46" s="488" t="s">
        <v>951</v>
      </c>
      <c r="C46" s="489">
        <v>4.0784899999999995</v>
      </c>
      <c r="D46" s="489">
        <v>16.8795</v>
      </c>
      <c r="E46" s="489"/>
      <c r="F46" s="489">
        <v>40.779050000000005</v>
      </c>
      <c r="G46" s="489">
        <v>43</v>
      </c>
      <c r="H46" s="489">
        <v>-2.2209499999999949</v>
      </c>
      <c r="I46" s="490">
        <v>0.94835000000000014</v>
      </c>
      <c r="J46" s="491" t="s">
        <v>1</v>
      </c>
    </row>
    <row r="47" spans="1:10" ht="14.4" customHeight="1" x14ac:dyDescent="0.3">
      <c r="A47" s="487" t="s">
        <v>473</v>
      </c>
      <c r="B47" s="488" t="s">
        <v>953</v>
      </c>
      <c r="C47" s="489">
        <v>80.205079999999995</v>
      </c>
      <c r="D47" s="489">
        <v>86.172719999999998</v>
      </c>
      <c r="E47" s="489"/>
      <c r="F47" s="489">
        <v>80.501609999999999</v>
      </c>
      <c r="G47" s="489">
        <v>97</v>
      </c>
      <c r="H47" s="489">
        <v>-16.498390000000001</v>
      </c>
      <c r="I47" s="490">
        <v>0.82991350515463913</v>
      </c>
      <c r="J47" s="491" t="s">
        <v>1</v>
      </c>
    </row>
    <row r="48" spans="1:10" ht="14.4" customHeight="1" x14ac:dyDescent="0.3">
      <c r="A48" s="487" t="s">
        <v>473</v>
      </c>
      <c r="B48" s="488" t="s">
        <v>957</v>
      </c>
      <c r="C48" s="489">
        <v>10.569509999999998</v>
      </c>
      <c r="D48" s="489">
        <v>64.078119999999998</v>
      </c>
      <c r="E48" s="489"/>
      <c r="F48" s="489">
        <v>6.5503400000000003</v>
      </c>
      <c r="G48" s="489">
        <v>33</v>
      </c>
      <c r="H48" s="489">
        <v>-26.449660000000002</v>
      </c>
      <c r="I48" s="490">
        <v>0.19849515151515151</v>
      </c>
      <c r="J48" s="491" t="s">
        <v>1</v>
      </c>
    </row>
    <row r="49" spans="1:10" ht="14.4" customHeight="1" x14ac:dyDescent="0.3">
      <c r="A49" s="487" t="s">
        <v>473</v>
      </c>
      <c r="B49" s="488" t="s">
        <v>475</v>
      </c>
      <c r="C49" s="489">
        <v>101.86877999999999</v>
      </c>
      <c r="D49" s="489">
        <v>173.47366</v>
      </c>
      <c r="E49" s="489"/>
      <c r="F49" s="489">
        <v>133.80002000000002</v>
      </c>
      <c r="G49" s="489">
        <v>187</v>
      </c>
      <c r="H49" s="489">
        <v>-53.199979999999982</v>
      </c>
      <c r="I49" s="490">
        <v>0.71550812834224609</v>
      </c>
      <c r="J49" s="491" t="s">
        <v>468</v>
      </c>
    </row>
    <row r="50" spans="1:10" ht="14.4" customHeight="1" x14ac:dyDescent="0.3">
      <c r="A50" s="487" t="s">
        <v>459</v>
      </c>
      <c r="B50" s="488" t="s">
        <v>459</v>
      </c>
      <c r="C50" s="489" t="s">
        <v>459</v>
      </c>
      <c r="D50" s="489" t="s">
        <v>459</v>
      </c>
      <c r="E50" s="489"/>
      <c r="F50" s="489" t="s">
        <v>459</v>
      </c>
      <c r="G50" s="489" t="s">
        <v>459</v>
      </c>
      <c r="H50" s="489" t="s">
        <v>459</v>
      </c>
      <c r="I50" s="490" t="s">
        <v>459</v>
      </c>
      <c r="J50" s="491" t="s">
        <v>469</v>
      </c>
    </row>
    <row r="51" spans="1:10" ht="14.4" customHeight="1" x14ac:dyDescent="0.3">
      <c r="A51" s="487" t="s">
        <v>457</v>
      </c>
      <c r="B51" s="488" t="s">
        <v>463</v>
      </c>
      <c r="C51" s="489">
        <v>352.57656000000003</v>
      </c>
      <c r="D51" s="489">
        <v>662.83085000000005</v>
      </c>
      <c r="E51" s="489"/>
      <c r="F51" s="489">
        <v>640.72966000000008</v>
      </c>
      <c r="G51" s="489">
        <v>771</v>
      </c>
      <c r="H51" s="489">
        <v>-130.27033999999992</v>
      </c>
      <c r="I51" s="490">
        <v>0.8310371725032426</v>
      </c>
      <c r="J51" s="491" t="s">
        <v>464</v>
      </c>
    </row>
  </sheetData>
  <mergeCells count="3">
    <mergeCell ref="A1:I1"/>
    <mergeCell ref="F3:I3"/>
    <mergeCell ref="C4:D4"/>
  </mergeCells>
  <conditionalFormatting sqref="F19 F52:F65537">
    <cfRule type="cellIs" dxfId="20" priority="18" stopIfTrue="1" operator="greaterThan">
      <formula>1</formula>
    </cfRule>
  </conditionalFormatting>
  <conditionalFormatting sqref="H5:H18">
    <cfRule type="expression" dxfId="19" priority="14">
      <formula>$H5&gt;0</formula>
    </cfRule>
  </conditionalFormatting>
  <conditionalFormatting sqref="I5:I18">
    <cfRule type="expression" dxfId="18" priority="15">
      <formula>$I5&gt;1</formula>
    </cfRule>
  </conditionalFormatting>
  <conditionalFormatting sqref="B5:B18">
    <cfRule type="expression" dxfId="17" priority="11">
      <formula>OR($J5="NS",$J5="SumaNS",$J5="Účet")</formula>
    </cfRule>
  </conditionalFormatting>
  <conditionalFormatting sqref="F5:I18 B5:D18">
    <cfRule type="expression" dxfId="16" priority="17">
      <formula>AND($J5&lt;&gt;"",$J5&lt;&gt;"mezeraKL")</formula>
    </cfRule>
  </conditionalFormatting>
  <conditionalFormatting sqref="B5:D18 F5:I18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8 F5:I18">
    <cfRule type="expression" dxfId="14" priority="13">
      <formula>OR($J5="SumaNS",$J5="NS")</formula>
    </cfRule>
  </conditionalFormatting>
  <conditionalFormatting sqref="A5:A18">
    <cfRule type="expression" dxfId="13" priority="9">
      <formula>AND($J5&lt;&gt;"mezeraKL",$J5&lt;&gt;"")</formula>
    </cfRule>
  </conditionalFormatting>
  <conditionalFormatting sqref="A5:A18">
    <cfRule type="expression" dxfId="12" priority="10">
      <formula>AND($J5&lt;&gt;"",$J5&lt;&gt;"mezeraKL")</formula>
    </cfRule>
  </conditionalFormatting>
  <conditionalFormatting sqref="H20:H51">
    <cfRule type="expression" dxfId="11" priority="6">
      <formula>$H20&gt;0</formula>
    </cfRule>
  </conditionalFormatting>
  <conditionalFormatting sqref="A20:A51">
    <cfRule type="expression" dxfId="10" priority="5">
      <formula>AND($J20&lt;&gt;"mezeraKL",$J20&lt;&gt;"")</formula>
    </cfRule>
  </conditionalFormatting>
  <conditionalFormatting sqref="I20:I51">
    <cfRule type="expression" dxfId="9" priority="7">
      <formula>$I20&gt;1</formula>
    </cfRule>
  </conditionalFormatting>
  <conditionalFormatting sqref="B20:B51">
    <cfRule type="expression" dxfId="8" priority="4">
      <formula>OR($J20="NS",$J20="SumaNS",$J20="Účet")</formula>
    </cfRule>
  </conditionalFormatting>
  <conditionalFormatting sqref="A20:D51 F20:I51">
    <cfRule type="expression" dxfId="7" priority="8">
      <formula>AND($J20&lt;&gt;"",$J20&lt;&gt;"mezeraKL")</formula>
    </cfRule>
  </conditionalFormatting>
  <conditionalFormatting sqref="B20:D51 F20:I51">
    <cfRule type="expression" dxfId="6" priority="1">
      <formula>OR($J20="KL",$J20="SumaKL")</formula>
    </cfRule>
    <cfRule type="expression" priority="3" stopIfTrue="1">
      <formula>OR($J20="mezeraNS",$J20="mezeraKL")</formula>
    </cfRule>
  </conditionalFormatting>
  <conditionalFormatting sqref="B20:D51 F20:I51">
    <cfRule type="expression" dxfId="5" priority="2">
      <formula>OR($J20="SumaNS",$J20="NS")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48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12.44140625" style="209" hidden="1" customWidth="1" outlineLevel="1"/>
    <col min="8" max="8" width="25.77734375" style="209" customWidth="1" collapsed="1"/>
    <col min="9" max="9" width="7.77734375" style="207" customWidth="1"/>
    <col min="10" max="10" width="10" style="207" customWidth="1"/>
    <col min="11" max="11" width="11.109375" style="207" customWidth="1"/>
    <col min="12" max="16384" width="8.88671875" style="129"/>
  </cols>
  <sheetData>
    <row r="1" spans="1:11" ht="18.600000000000001" customHeight="1" thickBot="1" x14ac:dyDescent="0.4">
      <c r="A1" s="366" t="s">
        <v>1230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" customHeight="1" thickBot="1" x14ac:dyDescent="0.35">
      <c r="A2" s="232" t="s">
        <v>270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" customHeight="1" thickBot="1" x14ac:dyDescent="0.3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20.073613246911869</v>
      </c>
      <c r="J3" s="98">
        <f>SUBTOTAL(9,J5:J1048576)</f>
        <v>31919</v>
      </c>
      <c r="K3" s="99">
        <f>SUBTOTAL(9,K5:K1048576)</f>
        <v>640729.66122817993</v>
      </c>
    </row>
    <row r="4" spans="1:11" s="208" customFormat="1" ht="14.4" customHeight="1" thickBot="1" x14ac:dyDescent="0.35">
      <c r="A4" s="620" t="s">
        <v>4</v>
      </c>
      <c r="B4" s="621" t="s">
        <v>5</v>
      </c>
      <c r="C4" s="621" t="s">
        <v>0</v>
      </c>
      <c r="D4" s="621" t="s">
        <v>6</v>
      </c>
      <c r="E4" s="621" t="s">
        <v>7</v>
      </c>
      <c r="F4" s="621" t="s">
        <v>1</v>
      </c>
      <c r="G4" s="621" t="s">
        <v>70</v>
      </c>
      <c r="H4" s="495" t="s">
        <v>11</v>
      </c>
      <c r="I4" s="496" t="s">
        <v>142</v>
      </c>
      <c r="J4" s="496" t="s">
        <v>13</v>
      </c>
      <c r="K4" s="497" t="s">
        <v>159</v>
      </c>
    </row>
    <row r="5" spans="1:11" ht="14.4" customHeight="1" x14ac:dyDescent="0.3">
      <c r="A5" s="584" t="s">
        <v>457</v>
      </c>
      <c r="B5" s="585" t="s">
        <v>458</v>
      </c>
      <c r="C5" s="588" t="s">
        <v>465</v>
      </c>
      <c r="D5" s="622" t="s">
        <v>466</v>
      </c>
      <c r="E5" s="588" t="s">
        <v>958</v>
      </c>
      <c r="F5" s="622" t="s">
        <v>959</v>
      </c>
      <c r="G5" s="588" t="s">
        <v>960</v>
      </c>
      <c r="H5" s="588" t="s">
        <v>961</v>
      </c>
      <c r="I5" s="116">
        <v>713.55999755859375</v>
      </c>
      <c r="J5" s="116">
        <v>10</v>
      </c>
      <c r="K5" s="608">
        <v>7135.5999755859375</v>
      </c>
    </row>
    <row r="6" spans="1:11" ht="14.4" customHeight="1" x14ac:dyDescent="0.3">
      <c r="A6" s="591" t="s">
        <v>457</v>
      </c>
      <c r="B6" s="592" t="s">
        <v>458</v>
      </c>
      <c r="C6" s="595" t="s">
        <v>465</v>
      </c>
      <c r="D6" s="623" t="s">
        <v>466</v>
      </c>
      <c r="E6" s="595" t="s">
        <v>958</v>
      </c>
      <c r="F6" s="623" t="s">
        <v>959</v>
      </c>
      <c r="G6" s="595" t="s">
        <v>962</v>
      </c>
      <c r="H6" s="595" t="s">
        <v>963</v>
      </c>
      <c r="I6" s="609">
        <v>0.87999999523162842</v>
      </c>
      <c r="J6" s="609">
        <v>1400</v>
      </c>
      <c r="K6" s="610">
        <v>1232</v>
      </c>
    </row>
    <row r="7" spans="1:11" ht="14.4" customHeight="1" x14ac:dyDescent="0.3">
      <c r="A7" s="591" t="s">
        <v>457</v>
      </c>
      <c r="B7" s="592" t="s">
        <v>458</v>
      </c>
      <c r="C7" s="595" t="s">
        <v>465</v>
      </c>
      <c r="D7" s="623" t="s">
        <v>466</v>
      </c>
      <c r="E7" s="595" t="s">
        <v>958</v>
      </c>
      <c r="F7" s="623" t="s">
        <v>959</v>
      </c>
      <c r="G7" s="595" t="s">
        <v>964</v>
      </c>
      <c r="H7" s="595" t="s">
        <v>965</v>
      </c>
      <c r="I7" s="609">
        <v>0.4699999988079071</v>
      </c>
      <c r="J7" s="609">
        <v>400</v>
      </c>
      <c r="K7" s="610">
        <v>188</v>
      </c>
    </row>
    <row r="8" spans="1:11" ht="14.4" customHeight="1" x14ac:dyDescent="0.3">
      <c r="A8" s="591" t="s">
        <v>457</v>
      </c>
      <c r="B8" s="592" t="s">
        <v>458</v>
      </c>
      <c r="C8" s="595" t="s">
        <v>465</v>
      </c>
      <c r="D8" s="623" t="s">
        <v>466</v>
      </c>
      <c r="E8" s="595" t="s">
        <v>958</v>
      </c>
      <c r="F8" s="623" t="s">
        <v>959</v>
      </c>
      <c r="G8" s="595" t="s">
        <v>966</v>
      </c>
      <c r="H8" s="595" t="s">
        <v>967</v>
      </c>
      <c r="I8" s="609">
        <v>1.1699999570846558</v>
      </c>
      <c r="J8" s="609">
        <v>200</v>
      </c>
      <c r="K8" s="610">
        <v>234</v>
      </c>
    </row>
    <row r="9" spans="1:11" ht="14.4" customHeight="1" x14ac:dyDescent="0.3">
      <c r="A9" s="591" t="s">
        <v>457</v>
      </c>
      <c r="B9" s="592" t="s">
        <v>458</v>
      </c>
      <c r="C9" s="595" t="s">
        <v>465</v>
      </c>
      <c r="D9" s="623" t="s">
        <v>466</v>
      </c>
      <c r="E9" s="595" t="s">
        <v>958</v>
      </c>
      <c r="F9" s="623" t="s">
        <v>959</v>
      </c>
      <c r="G9" s="595" t="s">
        <v>968</v>
      </c>
      <c r="H9" s="595" t="s">
        <v>969</v>
      </c>
      <c r="I9" s="609">
        <v>40.340000152587891</v>
      </c>
      <c r="J9" s="609">
        <v>80</v>
      </c>
      <c r="K9" s="610">
        <v>3227.010009765625</v>
      </c>
    </row>
    <row r="10" spans="1:11" ht="14.4" customHeight="1" x14ac:dyDescent="0.3">
      <c r="A10" s="591" t="s">
        <v>457</v>
      </c>
      <c r="B10" s="592" t="s">
        <v>458</v>
      </c>
      <c r="C10" s="595" t="s">
        <v>465</v>
      </c>
      <c r="D10" s="623" t="s">
        <v>466</v>
      </c>
      <c r="E10" s="595" t="s">
        <v>958</v>
      </c>
      <c r="F10" s="623" t="s">
        <v>959</v>
      </c>
      <c r="G10" s="595" t="s">
        <v>970</v>
      </c>
      <c r="H10" s="595" t="s">
        <v>971</v>
      </c>
      <c r="I10" s="609">
        <v>67.05999755859375</v>
      </c>
      <c r="J10" s="609">
        <v>70</v>
      </c>
      <c r="K10" s="610">
        <v>4694.47998046875</v>
      </c>
    </row>
    <row r="11" spans="1:11" ht="14.4" customHeight="1" x14ac:dyDescent="0.3">
      <c r="A11" s="591" t="s">
        <v>457</v>
      </c>
      <c r="B11" s="592" t="s">
        <v>458</v>
      </c>
      <c r="C11" s="595" t="s">
        <v>465</v>
      </c>
      <c r="D11" s="623" t="s">
        <v>466</v>
      </c>
      <c r="E11" s="595" t="s">
        <v>958</v>
      </c>
      <c r="F11" s="623" t="s">
        <v>959</v>
      </c>
      <c r="G11" s="595" t="s">
        <v>972</v>
      </c>
      <c r="H11" s="595" t="s">
        <v>973</v>
      </c>
      <c r="I11" s="609">
        <v>642.09002685546875</v>
      </c>
      <c r="J11" s="609">
        <v>2</v>
      </c>
      <c r="K11" s="610">
        <v>1284.1800537109375</v>
      </c>
    </row>
    <row r="12" spans="1:11" ht="14.4" customHeight="1" x14ac:dyDescent="0.3">
      <c r="A12" s="591" t="s">
        <v>457</v>
      </c>
      <c r="B12" s="592" t="s">
        <v>458</v>
      </c>
      <c r="C12" s="595" t="s">
        <v>465</v>
      </c>
      <c r="D12" s="623" t="s">
        <v>466</v>
      </c>
      <c r="E12" s="595" t="s">
        <v>958</v>
      </c>
      <c r="F12" s="623" t="s">
        <v>959</v>
      </c>
      <c r="G12" s="595" t="s">
        <v>974</v>
      </c>
      <c r="H12" s="595" t="s">
        <v>975</v>
      </c>
      <c r="I12" s="609">
        <v>355.35000610351562</v>
      </c>
      <c r="J12" s="609">
        <v>2</v>
      </c>
      <c r="K12" s="610">
        <v>710.70001220703125</v>
      </c>
    </row>
    <row r="13" spans="1:11" ht="14.4" customHeight="1" x14ac:dyDescent="0.3">
      <c r="A13" s="591" t="s">
        <v>457</v>
      </c>
      <c r="B13" s="592" t="s">
        <v>458</v>
      </c>
      <c r="C13" s="595" t="s">
        <v>465</v>
      </c>
      <c r="D13" s="623" t="s">
        <v>466</v>
      </c>
      <c r="E13" s="595" t="s">
        <v>958</v>
      </c>
      <c r="F13" s="623" t="s">
        <v>959</v>
      </c>
      <c r="G13" s="595" t="s">
        <v>976</v>
      </c>
      <c r="H13" s="595" t="s">
        <v>977</v>
      </c>
      <c r="I13" s="609">
        <v>235.1300048828125</v>
      </c>
      <c r="J13" s="609">
        <v>10</v>
      </c>
      <c r="K13" s="610">
        <v>2351.300048828125</v>
      </c>
    </row>
    <row r="14" spans="1:11" ht="14.4" customHeight="1" x14ac:dyDescent="0.3">
      <c r="A14" s="591" t="s">
        <v>457</v>
      </c>
      <c r="B14" s="592" t="s">
        <v>458</v>
      </c>
      <c r="C14" s="595" t="s">
        <v>465</v>
      </c>
      <c r="D14" s="623" t="s">
        <v>466</v>
      </c>
      <c r="E14" s="595" t="s">
        <v>958</v>
      </c>
      <c r="F14" s="623" t="s">
        <v>959</v>
      </c>
      <c r="G14" s="595" t="s">
        <v>978</v>
      </c>
      <c r="H14" s="595" t="s">
        <v>979</v>
      </c>
      <c r="I14" s="609">
        <v>2.880000114440918</v>
      </c>
      <c r="J14" s="609">
        <v>500</v>
      </c>
      <c r="K14" s="610">
        <v>1439.5</v>
      </c>
    </row>
    <row r="15" spans="1:11" ht="14.4" customHeight="1" x14ac:dyDescent="0.3">
      <c r="A15" s="591" t="s">
        <v>457</v>
      </c>
      <c r="B15" s="592" t="s">
        <v>458</v>
      </c>
      <c r="C15" s="595" t="s">
        <v>465</v>
      </c>
      <c r="D15" s="623" t="s">
        <v>466</v>
      </c>
      <c r="E15" s="595" t="s">
        <v>958</v>
      </c>
      <c r="F15" s="623" t="s">
        <v>959</v>
      </c>
      <c r="G15" s="595" t="s">
        <v>980</v>
      </c>
      <c r="H15" s="595" t="s">
        <v>981</v>
      </c>
      <c r="I15" s="609">
        <v>4.7899999618530273</v>
      </c>
      <c r="J15" s="609">
        <v>288</v>
      </c>
      <c r="K15" s="610">
        <v>1379.6400146484375</v>
      </c>
    </row>
    <row r="16" spans="1:11" ht="14.4" customHeight="1" x14ac:dyDescent="0.3">
      <c r="A16" s="591" t="s">
        <v>457</v>
      </c>
      <c r="B16" s="592" t="s">
        <v>458</v>
      </c>
      <c r="C16" s="595" t="s">
        <v>465</v>
      </c>
      <c r="D16" s="623" t="s">
        <v>466</v>
      </c>
      <c r="E16" s="595" t="s">
        <v>958</v>
      </c>
      <c r="F16" s="623" t="s">
        <v>959</v>
      </c>
      <c r="G16" s="595" t="s">
        <v>982</v>
      </c>
      <c r="H16" s="595" t="s">
        <v>983</v>
      </c>
      <c r="I16" s="609">
        <v>16.329999923706055</v>
      </c>
      <c r="J16" s="609">
        <v>110</v>
      </c>
      <c r="K16" s="610">
        <v>1796.3000183105469</v>
      </c>
    </row>
    <row r="17" spans="1:11" ht="14.4" customHeight="1" x14ac:dyDescent="0.3">
      <c r="A17" s="591" t="s">
        <v>457</v>
      </c>
      <c r="B17" s="592" t="s">
        <v>458</v>
      </c>
      <c r="C17" s="595" t="s">
        <v>465</v>
      </c>
      <c r="D17" s="623" t="s">
        <v>466</v>
      </c>
      <c r="E17" s="595" t="s">
        <v>958</v>
      </c>
      <c r="F17" s="623" t="s">
        <v>959</v>
      </c>
      <c r="G17" s="595" t="s">
        <v>984</v>
      </c>
      <c r="H17" s="595" t="s">
        <v>985</v>
      </c>
      <c r="I17" s="609">
        <v>123.40000152587891</v>
      </c>
      <c r="J17" s="609">
        <v>15</v>
      </c>
      <c r="K17" s="610">
        <v>1851.0400390625</v>
      </c>
    </row>
    <row r="18" spans="1:11" ht="14.4" customHeight="1" x14ac:dyDescent="0.3">
      <c r="A18" s="591" t="s">
        <v>457</v>
      </c>
      <c r="B18" s="592" t="s">
        <v>458</v>
      </c>
      <c r="C18" s="595" t="s">
        <v>465</v>
      </c>
      <c r="D18" s="623" t="s">
        <v>466</v>
      </c>
      <c r="E18" s="595" t="s">
        <v>958</v>
      </c>
      <c r="F18" s="623" t="s">
        <v>959</v>
      </c>
      <c r="G18" s="595" t="s">
        <v>986</v>
      </c>
      <c r="H18" s="595" t="s">
        <v>987</v>
      </c>
      <c r="I18" s="609">
        <v>133.77000427246094</v>
      </c>
      <c r="J18" s="609">
        <v>15</v>
      </c>
      <c r="K18" s="610">
        <v>2006.52001953125</v>
      </c>
    </row>
    <row r="19" spans="1:11" ht="14.4" customHeight="1" x14ac:dyDescent="0.3">
      <c r="A19" s="591" t="s">
        <v>457</v>
      </c>
      <c r="B19" s="592" t="s">
        <v>458</v>
      </c>
      <c r="C19" s="595" t="s">
        <v>465</v>
      </c>
      <c r="D19" s="623" t="s">
        <v>466</v>
      </c>
      <c r="E19" s="595" t="s">
        <v>958</v>
      </c>
      <c r="F19" s="623" t="s">
        <v>959</v>
      </c>
      <c r="G19" s="595" t="s">
        <v>988</v>
      </c>
      <c r="H19" s="595" t="s">
        <v>989</v>
      </c>
      <c r="I19" s="609">
        <v>1392.5799560546875</v>
      </c>
      <c r="J19" s="609">
        <v>4</v>
      </c>
      <c r="K19" s="610">
        <v>5570.31982421875</v>
      </c>
    </row>
    <row r="20" spans="1:11" ht="14.4" customHeight="1" x14ac:dyDescent="0.3">
      <c r="A20" s="591" t="s">
        <v>457</v>
      </c>
      <c r="B20" s="592" t="s">
        <v>458</v>
      </c>
      <c r="C20" s="595" t="s">
        <v>465</v>
      </c>
      <c r="D20" s="623" t="s">
        <v>466</v>
      </c>
      <c r="E20" s="595" t="s">
        <v>958</v>
      </c>
      <c r="F20" s="623" t="s">
        <v>959</v>
      </c>
      <c r="G20" s="595" t="s">
        <v>990</v>
      </c>
      <c r="H20" s="595" t="s">
        <v>991</v>
      </c>
      <c r="I20" s="609">
        <v>139.17499542236328</v>
      </c>
      <c r="J20" s="609">
        <v>8</v>
      </c>
      <c r="K20" s="610">
        <v>1113.3999633789062</v>
      </c>
    </row>
    <row r="21" spans="1:11" ht="14.4" customHeight="1" x14ac:dyDescent="0.3">
      <c r="A21" s="591" t="s">
        <v>457</v>
      </c>
      <c r="B21" s="592" t="s">
        <v>458</v>
      </c>
      <c r="C21" s="595" t="s">
        <v>465</v>
      </c>
      <c r="D21" s="623" t="s">
        <v>466</v>
      </c>
      <c r="E21" s="595" t="s">
        <v>958</v>
      </c>
      <c r="F21" s="623" t="s">
        <v>959</v>
      </c>
      <c r="G21" s="595" t="s">
        <v>992</v>
      </c>
      <c r="H21" s="595" t="s">
        <v>993</v>
      </c>
      <c r="I21" s="609">
        <v>0.9100000262260437</v>
      </c>
      <c r="J21" s="609">
        <v>250</v>
      </c>
      <c r="K21" s="610">
        <v>227.69999694824219</v>
      </c>
    </row>
    <row r="22" spans="1:11" ht="14.4" customHeight="1" x14ac:dyDescent="0.3">
      <c r="A22" s="591" t="s">
        <v>457</v>
      </c>
      <c r="B22" s="592" t="s">
        <v>458</v>
      </c>
      <c r="C22" s="595" t="s">
        <v>465</v>
      </c>
      <c r="D22" s="623" t="s">
        <v>466</v>
      </c>
      <c r="E22" s="595" t="s">
        <v>958</v>
      </c>
      <c r="F22" s="623" t="s">
        <v>959</v>
      </c>
      <c r="G22" s="595" t="s">
        <v>994</v>
      </c>
      <c r="H22" s="595" t="s">
        <v>995</v>
      </c>
      <c r="I22" s="609">
        <v>0.85000002384185791</v>
      </c>
      <c r="J22" s="609">
        <v>500</v>
      </c>
      <c r="K22" s="610">
        <v>425</v>
      </c>
    </row>
    <row r="23" spans="1:11" ht="14.4" customHeight="1" x14ac:dyDescent="0.3">
      <c r="A23" s="591" t="s">
        <v>457</v>
      </c>
      <c r="B23" s="592" t="s">
        <v>458</v>
      </c>
      <c r="C23" s="595" t="s">
        <v>465</v>
      </c>
      <c r="D23" s="623" t="s">
        <v>466</v>
      </c>
      <c r="E23" s="595" t="s">
        <v>958</v>
      </c>
      <c r="F23" s="623" t="s">
        <v>959</v>
      </c>
      <c r="G23" s="595" t="s">
        <v>996</v>
      </c>
      <c r="H23" s="595" t="s">
        <v>997</v>
      </c>
      <c r="I23" s="609">
        <v>3.3599998950958252</v>
      </c>
      <c r="J23" s="609">
        <v>400</v>
      </c>
      <c r="K23" s="610">
        <v>1344</v>
      </c>
    </row>
    <row r="24" spans="1:11" ht="14.4" customHeight="1" x14ac:dyDescent="0.3">
      <c r="A24" s="591" t="s">
        <v>457</v>
      </c>
      <c r="B24" s="592" t="s">
        <v>458</v>
      </c>
      <c r="C24" s="595" t="s">
        <v>465</v>
      </c>
      <c r="D24" s="623" t="s">
        <v>466</v>
      </c>
      <c r="E24" s="595" t="s">
        <v>958</v>
      </c>
      <c r="F24" s="623" t="s">
        <v>959</v>
      </c>
      <c r="G24" s="595" t="s">
        <v>998</v>
      </c>
      <c r="H24" s="595" t="s">
        <v>999</v>
      </c>
      <c r="I24" s="609">
        <v>0.56999999284744263</v>
      </c>
      <c r="J24" s="609">
        <v>200</v>
      </c>
      <c r="K24" s="610">
        <v>113.90000152587891</v>
      </c>
    </row>
    <row r="25" spans="1:11" ht="14.4" customHeight="1" x14ac:dyDescent="0.3">
      <c r="A25" s="591" t="s">
        <v>457</v>
      </c>
      <c r="B25" s="592" t="s">
        <v>458</v>
      </c>
      <c r="C25" s="595" t="s">
        <v>465</v>
      </c>
      <c r="D25" s="623" t="s">
        <v>466</v>
      </c>
      <c r="E25" s="595" t="s">
        <v>958</v>
      </c>
      <c r="F25" s="623" t="s">
        <v>959</v>
      </c>
      <c r="G25" s="595" t="s">
        <v>1000</v>
      </c>
      <c r="H25" s="595" t="s">
        <v>1001</v>
      </c>
      <c r="I25" s="609">
        <v>7.5100002288818359</v>
      </c>
      <c r="J25" s="609">
        <v>30</v>
      </c>
      <c r="K25" s="610">
        <v>225.30000305175781</v>
      </c>
    </row>
    <row r="26" spans="1:11" ht="14.4" customHeight="1" x14ac:dyDescent="0.3">
      <c r="A26" s="591" t="s">
        <v>457</v>
      </c>
      <c r="B26" s="592" t="s">
        <v>458</v>
      </c>
      <c r="C26" s="595" t="s">
        <v>465</v>
      </c>
      <c r="D26" s="623" t="s">
        <v>466</v>
      </c>
      <c r="E26" s="595" t="s">
        <v>958</v>
      </c>
      <c r="F26" s="623" t="s">
        <v>959</v>
      </c>
      <c r="G26" s="595" t="s">
        <v>1002</v>
      </c>
      <c r="H26" s="595" t="s">
        <v>1003</v>
      </c>
      <c r="I26" s="609">
        <v>61.220001220703125</v>
      </c>
      <c r="J26" s="609">
        <v>4</v>
      </c>
      <c r="K26" s="610">
        <v>244.8800048828125</v>
      </c>
    </row>
    <row r="27" spans="1:11" ht="14.4" customHeight="1" x14ac:dyDescent="0.3">
      <c r="A27" s="591" t="s">
        <v>457</v>
      </c>
      <c r="B27" s="592" t="s">
        <v>458</v>
      </c>
      <c r="C27" s="595" t="s">
        <v>465</v>
      </c>
      <c r="D27" s="623" t="s">
        <v>466</v>
      </c>
      <c r="E27" s="595" t="s">
        <v>958</v>
      </c>
      <c r="F27" s="623" t="s">
        <v>959</v>
      </c>
      <c r="G27" s="595" t="s">
        <v>1004</v>
      </c>
      <c r="H27" s="595" t="s">
        <v>1005</v>
      </c>
      <c r="I27" s="609">
        <v>26.159999847412109</v>
      </c>
      <c r="J27" s="609">
        <v>8</v>
      </c>
      <c r="K27" s="610">
        <v>209.27999877929687</v>
      </c>
    </row>
    <row r="28" spans="1:11" ht="14.4" customHeight="1" x14ac:dyDescent="0.3">
      <c r="A28" s="591" t="s">
        <v>457</v>
      </c>
      <c r="B28" s="592" t="s">
        <v>458</v>
      </c>
      <c r="C28" s="595" t="s">
        <v>465</v>
      </c>
      <c r="D28" s="623" t="s">
        <v>466</v>
      </c>
      <c r="E28" s="595" t="s">
        <v>958</v>
      </c>
      <c r="F28" s="623" t="s">
        <v>959</v>
      </c>
      <c r="G28" s="595" t="s">
        <v>1006</v>
      </c>
      <c r="H28" s="595" t="s">
        <v>1007</v>
      </c>
      <c r="I28" s="609">
        <v>23.920000076293945</v>
      </c>
      <c r="J28" s="609">
        <v>30</v>
      </c>
      <c r="K28" s="610">
        <v>717.5999755859375</v>
      </c>
    </row>
    <row r="29" spans="1:11" ht="14.4" customHeight="1" x14ac:dyDescent="0.3">
      <c r="A29" s="591" t="s">
        <v>457</v>
      </c>
      <c r="B29" s="592" t="s">
        <v>458</v>
      </c>
      <c r="C29" s="595" t="s">
        <v>465</v>
      </c>
      <c r="D29" s="623" t="s">
        <v>466</v>
      </c>
      <c r="E29" s="595" t="s">
        <v>958</v>
      </c>
      <c r="F29" s="623" t="s">
        <v>959</v>
      </c>
      <c r="G29" s="595" t="s">
        <v>1008</v>
      </c>
      <c r="H29" s="595" t="s">
        <v>1009</v>
      </c>
      <c r="I29" s="609">
        <v>12.159999847412109</v>
      </c>
      <c r="J29" s="609">
        <v>24</v>
      </c>
      <c r="K29" s="610">
        <v>291.89999389648437</v>
      </c>
    </row>
    <row r="30" spans="1:11" ht="14.4" customHeight="1" x14ac:dyDescent="0.3">
      <c r="A30" s="591" t="s">
        <v>457</v>
      </c>
      <c r="B30" s="592" t="s">
        <v>458</v>
      </c>
      <c r="C30" s="595" t="s">
        <v>465</v>
      </c>
      <c r="D30" s="623" t="s">
        <v>466</v>
      </c>
      <c r="E30" s="595" t="s">
        <v>958</v>
      </c>
      <c r="F30" s="623" t="s">
        <v>959</v>
      </c>
      <c r="G30" s="595" t="s">
        <v>1010</v>
      </c>
      <c r="H30" s="595" t="s">
        <v>1011</v>
      </c>
      <c r="I30" s="609">
        <v>3.9600000381469727</v>
      </c>
      <c r="J30" s="609">
        <v>200</v>
      </c>
      <c r="K30" s="610">
        <v>792</v>
      </c>
    </row>
    <row r="31" spans="1:11" ht="14.4" customHeight="1" x14ac:dyDescent="0.3">
      <c r="A31" s="591" t="s">
        <v>457</v>
      </c>
      <c r="B31" s="592" t="s">
        <v>458</v>
      </c>
      <c r="C31" s="595" t="s">
        <v>465</v>
      </c>
      <c r="D31" s="623" t="s">
        <v>466</v>
      </c>
      <c r="E31" s="595" t="s">
        <v>958</v>
      </c>
      <c r="F31" s="623" t="s">
        <v>959</v>
      </c>
      <c r="G31" s="595" t="s">
        <v>1012</v>
      </c>
      <c r="H31" s="595" t="s">
        <v>1013</v>
      </c>
      <c r="I31" s="609">
        <v>4.4899997711181641</v>
      </c>
      <c r="J31" s="609">
        <v>400</v>
      </c>
      <c r="K31" s="610">
        <v>1796</v>
      </c>
    </row>
    <row r="32" spans="1:11" ht="14.4" customHeight="1" x14ac:dyDescent="0.3">
      <c r="A32" s="591" t="s">
        <v>457</v>
      </c>
      <c r="B32" s="592" t="s">
        <v>458</v>
      </c>
      <c r="C32" s="595" t="s">
        <v>465</v>
      </c>
      <c r="D32" s="623" t="s">
        <v>466</v>
      </c>
      <c r="E32" s="595" t="s">
        <v>958</v>
      </c>
      <c r="F32" s="623" t="s">
        <v>959</v>
      </c>
      <c r="G32" s="595" t="s">
        <v>1014</v>
      </c>
      <c r="H32" s="595" t="s">
        <v>1015</v>
      </c>
      <c r="I32" s="609">
        <v>22.299999237060547</v>
      </c>
      <c r="J32" s="609">
        <v>6</v>
      </c>
      <c r="K32" s="610">
        <v>133.80000305175781</v>
      </c>
    </row>
    <row r="33" spans="1:11" ht="14.4" customHeight="1" x14ac:dyDescent="0.3">
      <c r="A33" s="591" t="s">
        <v>457</v>
      </c>
      <c r="B33" s="592" t="s">
        <v>458</v>
      </c>
      <c r="C33" s="595" t="s">
        <v>465</v>
      </c>
      <c r="D33" s="623" t="s">
        <v>466</v>
      </c>
      <c r="E33" s="595" t="s">
        <v>958</v>
      </c>
      <c r="F33" s="623" t="s">
        <v>959</v>
      </c>
      <c r="G33" s="595" t="s">
        <v>1016</v>
      </c>
      <c r="H33" s="595" t="s">
        <v>1017</v>
      </c>
      <c r="I33" s="609">
        <v>18.120000839233398</v>
      </c>
      <c r="J33" s="609">
        <v>10</v>
      </c>
      <c r="K33" s="610">
        <v>181.17999267578125</v>
      </c>
    </row>
    <row r="34" spans="1:11" ht="14.4" customHeight="1" x14ac:dyDescent="0.3">
      <c r="A34" s="591" t="s">
        <v>457</v>
      </c>
      <c r="B34" s="592" t="s">
        <v>458</v>
      </c>
      <c r="C34" s="595" t="s">
        <v>465</v>
      </c>
      <c r="D34" s="623" t="s">
        <v>466</v>
      </c>
      <c r="E34" s="595" t="s">
        <v>958</v>
      </c>
      <c r="F34" s="623" t="s">
        <v>959</v>
      </c>
      <c r="G34" s="595" t="s">
        <v>1018</v>
      </c>
      <c r="H34" s="595" t="s">
        <v>1019</v>
      </c>
      <c r="I34" s="609">
        <v>19.850000381469727</v>
      </c>
      <c r="J34" s="609">
        <v>10</v>
      </c>
      <c r="K34" s="610">
        <v>198.5</v>
      </c>
    </row>
    <row r="35" spans="1:11" ht="14.4" customHeight="1" x14ac:dyDescent="0.3">
      <c r="A35" s="591" t="s">
        <v>457</v>
      </c>
      <c r="B35" s="592" t="s">
        <v>458</v>
      </c>
      <c r="C35" s="595" t="s">
        <v>465</v>
      </c>
      <c r="D35" s="623" t="s">
        <v>466</v>
      </c>
      <c r="E35" s="595" t="s">
        <v>958</v>
      </c>
      <c r="F35" s="623" t="s">
        <v>959</v>
      </c>
      <c r="G35" s="595" t="s">
        <v>1020</v>
      </c>
      <c r="H35" s="595" t="s">
        <v>1021</v>
      </c>
      <c r="I35" s="609">
        <v>72.220001220703125</v>
      </c>
      <c r="J35" s="609">
        <v>1</v>
      </c>
      <c r="K35" s="610">
        <v>72.220001220703125</v>
      </c>
    </row>
    <row r="36" spans="1:11" ht="14.4" customHeight="1" x14ac:dyDescent="0.3">
      <c r="A36" s="591" t="s">
        <v>457</v>
      </c>
      <c r="B36" s="592" t="s">
        <v>458</v>
      </c>
      <c r="C36" s="595" t="s">
        <v>465</v>
      </c>
      <c r="D36" s="623" t="s">
        <v>466</v>
      </c>
      <c r="E36" s="595" t="s">
        <v>958</v>
      </c>
      <c r="F36" s="623" t="s">
        <v>959</v>
      </c>
      <c r="G36" s="595" t="s">
        <v>1022</v>
      </c>
      <c r="H36" s="595" t="s">
        <v>1023</v>
      </c>
      <c r="I36" s="609">
        <v>1083.8800048828125</v>
      </c>
      <c r="J36" s="609">
        <v>10</v>
      </c>
      <c r="K36" s="610">
        <v>10838.7998046875</v>
      </c>
    </row>
    <row r="37" spans="1:11" ht="14.4" customHeight="1" x14ac:dyDescent="0.3">
      <c r="A37" s="591" t="s">
        <v>457</v>
      </c>
      <c r="B37" s="592" t="s">
        <v>458</v>
      </c>
      <c r="C37" s="595" t="s">
        <v>465</v>
      </c>
      <c r="D37" s="623" t="s">
        <v>466</v>
      </c>
      <c r="E37" s="595" t="s">
        <v>958</v>
      </c>
      <c r="F37" s="623" t="s">
        <v>959</v>
      </c>
      <c r="G37" s="595" t="s">
        <v>1024</v>
      </c>
      <c r="H37" s="595" t="s">
        <v>1025</v>
      </c>
      <c r="I37" s="609">
        <v>7.809999942779541</v>
      </c>
      <c r="J37" s="609">
        <v>600</v>
      </c>
      <c r="K37" s="610">
        <v>4688.5498046875</v>
      </c>
    </row>
    <row r="38" spans="1:11" ht="14.4" customHeight="1" x14ac:dyDescent="0.3">
      <c r="A38" s="591" t="s">
        <v>457</v>
      </c>
      <c r="B38" s="592" t="s">
        <v>458</v>
      </c>
      <c r="C38" s="595" t="s">
        <v>465</v>
      </c>
      <c r="D38" s="623" t="s">
        <v>466</v>
      </c>
      <c r="E38" s="595" t="s">
        <v>958</v>
      </c>
      <c r="F38" s="623" t="s">
        <v>959</v>
      </c>
      <c r="G38" s="595" t="s">
        <v>1026</v>
      </c>
      <c r="H38" s="595" t="s">
        <v>1027</v>
      </c>
      <c r="I38" s="609">
        <v>9.1099996566772461</v>
      </c>
      <c r="J38" s="609">
        <v>200</v>
      </c>
      <c r="K38" s="610">
        <v>1821.5999755859375</v>
      </c>
    </row>
    <row r="39" spans="1:11" ht="14.4" customHeight="1" x14ac:dyDescent="0.3">
      <c r="A39" s="591" t="s">
        <v>457</v>
      </c>
      <c r="B39" s="592" t="s">
        <v>458</v>
      </c>
      <c r="C39" s="595" t="s">
        <v>465</v>
      </c>
      <c r="D39" s="623" t="s">
        <v>466</v>
      </c>
      <c r="E39" s="595" t="s">
        <v>958</v>
      </c>
      <c r="F39" s="623" t="s">
        <v>959</v>
      </c>
      <c r="G39" s="595" t="s">
        <v>1028</v>
      </c>
      <c r="H39" s="595" t="s">
        <v>1029</v>
      </c>
      <c r="I39" s="609">
        <v>10.659999847412109</v>
      </c>
      <c r="J39" s="609">
        <v>300</v>
      </c>
      <c r="K39" s="610">
        <v>3198.840087890625</v>
      </c>
    </row>
    <row r="40" spans="1:11" ht="14.4" customHeight="1" x14ac:dyDescent="0.3">
      <c r="A40" s="591" t="s">
        <v>457</v>
      </c>
      <c r="B40" s="592" t="s">
        <v>458</v>
      </c>
      <c r="C40" s="595" t="s">
        <v>465</v>
      </c>
      <c r="D40" s="623" t="s">
        <v>466</v>
      </c>
      <c r="E40" s="595" t="s">
        <v>958</v>
      </c>
      <c r="F40" s="623" t="s">
        <v>959</v>
      </c>
      <c r="G40" s="595" t="s">
        <v>1030</v>
      </c>
      <c r="H40" s="595" t="s">
        <v>1031</v>
      </c>
      <c r="I40" s="609">
        <v>591.69000244140625</v>
      </c>
      <c r="J40" s="609">
        <v>10</v>
      </c>
      <c r="K40" s="610">
        <v>5916.89990234375</v>
      </c>
    </row>
    <row r="41" spans="1:11" ht="14.4" customHeight="1" x14ac:dyDescent="0.3">
      <c r="A41" s="591" t="s">
        <v>457</v>
      </c>
      <c r="B41" s="592" t="s">
        <v>458</v>
      </c>
      <c r="C41" s="595" t="s">
        <v>465</v>
      </c>
      <c r="D41" s="623" t="s">
        <v>466</v>
      </c>
      <c r="E41" s="595" t="s">
        <v>958</v>
      </c>
      <c r="F41" s="623" t="s">
        <v>959</v>
      </c>
      <c r="G41" s="595" t="s">
        <v>1032</v>
      </c>
      <c r="H41" s="595" t="s">
        <v>1033</v>
      </c>
      <c r="I41" s="609">
        <v>1.1699999570846558</v>
      </c>
      <c r="J41" s="609">
        <v>1500</v>
      </c>
      <c r="K41" s="610">
        <v>1759.5</v>
      </c>
    </row>
    <row r="42" spans="1:11" ht="14.4" customHeight="1" x14ac:dyDescent="0.3">
      <c r="A42" s="591" t="s">
        <v>457</v>
      </c>
      <c r="B42" s="592" t="s">
        <v>458</v>
      </c>
      <c r="C42" s="595" t="s">
        <v>465</v>
      </c>
      <c r="D42" s="623" t="s">
        <v>466</v>
      </c>
      <c r="E42" s="595" t="s">
        <v>958</v>
      </c>
      <c r="F42" s="623" t="s">
        <v>959</v>
      </c>
      <c r="G42" s="595" t="s">
        <v>1034</v>
      </c>
      <c r="H42" s="595" t="s">
        <v>1035</v>
      </c>
      <c r="I42" s="609">
        <v>1.2100000381469727</v>
      </c>
      <c r="J42" s="609">
        <v>1000</v>
      </c>
      <c r="K42" s="610">
        <v>1210</v>
      </c>
    </row>
    <row r="43" spans="1:11" ht="14.4" customHeight="1" x14ac:dyDescent="0.3">
      <c r="A43" s="591" t="s">
        <v>457</v>
      </c>
      <c r="B43" s="592" t="s">
        <v>458</v>
      </c>
      <c r="C43" s="595" t="s">
        <v>465</v>
      </c>
      <c r="D43" s="623" t="s">
        <v>466</v>
      </c>
      <c r="E43" s="595" t="s">
        <v>1036</v>
      </c>
      <c r="F43" s="623" t="s">
        <v>1037</v>
      </c>
      <c r="G43" s="595" t="s">
        <v>1038</v>
      </c>
      <c r="H43" s="595" t="s">
        <v>1039</v>
      </c>
      <c r="I43" s="609">
        <v>8.4700002670288086</v>
      </c>
      <c r="J43" s="609">
        <v>10</v>
      </c>
      <c r="K43" s="610">
        <v>84.699996948242188</v>
      </c>
    </row>
    <row r="44" spans="1:11" ht="14.4" customHeight="1" x14ac:dyDescent="0.3">
      <c r="A44" s="591" t="s">
        <v>457</v>
      </c>
      <c r="B44" s="592" t="s">
        <v>458</v>
      </c>
      <c r="C44" s="595" t="s">
        <v>465</v>
      </c>
      <c r="D44" s="623" t="s">
        <v>466</v>
      </c>
      <c r="E44" s="595" t="s">
        <v>1036</v>
      </c>
      <c r="F44" s="623" t="s">
        <v>1037</v>
      </c>
      <c r="G44" s="595" t="s">
        <v>1040</v>
      </c>
      <c r="H44" s="595" t="s">
        <v>1041</v>
      </c>
      <c r="I44" s="609">
        <v>3.4600000381469727</v>
      </c>
      <c r="J44" s="609">
        <v>20</v>
      </c>
      <c r="K44" s="610">
        <v>69.199996948242188</v>
      </c>
    </row>
    <row r="45" spans="1:11" ht="14.4" customHeight="1" x14ac:dyDescent="0.3">
      <c r="A45" s="591" t="s">
        <v>457</v>
      </c>
      <c r="B45" s="592" t="s">
        <v>458</v>
      </c>
      <c r="C45" s="595" t="s">
        <v>465</v>
      </c>
      <c r="D45" s="623" t="s">
        <v>466</v>
      </c>
      <c r="E45" s="595" t="s">
        <v>1036</v>
      </c>
      <c r="F45" s="623" t="s">
        <v>1037</v>
      </c>
      <c r="G45" s="595" t="s">
        <v>1042</v>
      </c>
      <c r="H45" s="595" t="s">
        <v>1043</v>
      </c>
      <c r="I45" s="609">
        <v>1.0499999523162842</v>
      </c>
      <c r="J45" s="609">
        <v>100</v>
      </c>
      <c r="K45" s="610">
        <v>105</v>
      </c>
    </row>
    <row r="46" spans="1:11" ht="14.4" customHeight="1" x14ac:dyDescent="0.3">
      <c r="A46" s="591" t="s">
        <v>457</v>
      </c>
      <c r="B46" s="592" t="s">
        <v>458</v>
      </c>
      <c r="C46" s="595" t="s">
        <v>465</v>
      </c>
      <c r="D46" s="623" t="s">
        <v>466</v>
      </c>
      <c r="E46" s="595" t="s">
        <v>1036</v>
      </c>
      <c r="F46" s="623" t="s">
        <v>1037</v>
      </c>
      <c r="G46" s="595" t="s">
        <v>1044</v>
      </c>
      <c r="H46" s="595" t="s">
        <v>1045</v>
      </c>
      <c r="I46" s="609">
        <v>11.739999771118164</v>
      </c>
      <c r="J46" s="609">
        <v>20</v>
      </c>
      <c r="K46" s="610">
        <v>234.80000305175781</v>
      </c>
    </row>
    <row r="47" spans="1:11" ht="14.4" customHeight="1" x14ac:dyDescent="0.3">
      <c r="A47" s="591" t="s">
        <v>457</v>
      </c>
      <c r="B47" s="592" t="s">
        <v>458</v>
      </c>
      <c r="C47" s="595" t="s">
        <v>465</v>
      </c>
      <c r="D47" s="623" t="s">
        <v>466</v>
      </c>
      <c r="E47" s="595" t="s">
        <v>1036</v>
      </c>
      <c r="F47" s="623" t="s">
        <v>1037</v>
      </c>
      <c r="G47" s="595" t="s">
        <v>1046</v>
      </c>
      <c r="H47" s="595" t="s">
        <v>1047</v>
      </c>
      <c r="I47" s="609">
        <v>2.2899999618530273</v>
      </c>
      <c r="J47" s="609">
        <v>50</v>
      </c>
      <c r="K47" s="610">
        <v>114.5</v>
      </c>
    </row>
    <row r="48" spans="1:11" ht="14.4" customHeight="1" x14ac:dyDescent="0.3">
      <c r="A48" s="591" t="s">
        <v>457</v>
      </c>
      <c r="B48" s="592" t="s">
        <v>458</v>
      </c>
      <c r="C48" s="595" t="s">
        <v>465</v>
      </c>
      <c r="D48" s="623" t="s">
        <v>466</v>
      </c>
      <c r="E48" s="595" t="s">
        <v>1036</v>
      </c>
      <c r="F48" s="623" t="s">
        <v>1037</v>
      </c>
      <c r="G48" s="595" t="s">
        <v>1048</v>
      </c>
      <c r="H48" s="595" t="s">
        <v>1049</v>
      </c>
      <c r="I48" s="609">
        <v>1.6699999570846558</v>
      </c>
      <c r="J48" s="609">
        <v>200</v>
      </c>
      <c r="K48" s="610">
        <v>334</v>
      </c>
    </row>
    <row r="49" spans="1:11" ht="14.4" customHeight="1" x14ac:dyDescent="0.3">
      <c r="A49" s="591" t="s">
        <v>457</v>
      </c>
      <c r="B49" s="592" t="s">
        <v>458</v>
      </c>
      <c r="C49" s="595" t="s">
        <v>465</v>
      </c>
      <c r="D49" s="623" t="s">
        <v>466</v>
      </c>
      <c r="E49" s="595" t="s">
        <v>1036</v>
      </c>
      <c r="F49" s="623" t="s">
        <v>1037</v>
      </c>
      <c r="G49" s="595" t="s">
        <v>1050</v>
      </c>
      <c r="H49" s="595" t="s">
        <v>1051</v>
      </c>
      <c r="I49" s="609">
        <v>2.1800000667572021</v>
      </c>
      <c r="J49" s="609">
        <v>100</v>
      </c>
      <c r="K49" s="610">
        <v>217.74000549316406</v>
      </c>
    </row>
    <row r="50" spans="1:11" ht="14.4" customHeight="1" x14ac:dyDescent="0.3">
      <c r="A50" s="591" t="s">
        <v>457</v>
      </c>
      <c r="B50" s="592" t="s">
        <v>458</v>
      </c>
      <c r="C50" s="595" t="s">
        <v>465</v>
      </c>
      <c r="D50" s="623" t="s">
        <v>466</v>
      </c>
      <c r="E50" s="595" t="s">
        <v>1036</v>
      </c>
      <c r="F50" s="623" t="s">
        <v>1037</v>
      </c>
      <c r="G50" s="595" t="s">
        <v>1052</v>
      </c>
      <c r="H50" s="595" t="s">
        <v>1053</v>
      </c>
      <c r="I50" s="609">
        <v>37.150001525878906</v>
      </c>
      <c r="J50" s="609">
        <v>60</v>
      </c>
      <c r="K50" s="610">
        <v>2229</v>
      </c>
    </row>
    <row r="51" spans="1:11" ht="14.4" customHeight="1" x14ac:dyDescent="0.3">
      <c r="A51" s="591" t="s">
        <v>457</v>
      </c>
      <c r="B51" s="592" t="s">
        <v>458</v>
      </c>
      <c r="C51" s="595" t="s">
        <v>465</v>
      </c>
      <c r="D51" s="623" t="s">
        <v>466</v>
      </c>
      <c r="E51" s="595" t="s">
        <v>1036</v>
      </c>
      <c r="F51" s="623" t="s">
        <v>1037</v>
      </c>
      <c r="G51" s="595" t="s">
        <v>1054</v>
      </c>
      <c r="H51" s="595" t="s">
        <v>1055</v>
      </c>
      <c r="I51" s="609">
        <v>1.9800000190734863</v>
      </c>
      <c r="J51" s="609">
        <v>50</v>
      </c>
      <c r="K51" s="610">
        <v>99</v>
      </c>
    </row>
    <row r="52" spans="1:11" ht="14.4" customHeight="1" x14ac:dyDescent="0.3">
      <c r="A52" s="591" t="s">
        <v>457</v>
      </c>
      <c r="B52" s="592" t="s">
        <v>458</v>
      </c>
      <c r="C52" s="595" t="s">
        <v>465</v>
      </c>
      <c r="D52" s="623" t="s">
        <v>466</v>
      </c>
      <c r="E52" s="595" t="s">
        <v>1036</v>
      </c>
      <c r="F52" s="623" t="s">
        <v>1037</v>
      </c>
      <c r="G52" s="595" t="s">
        <v>1056</v>
      </c>
      <c r="H52" s="595" t="s">
        <v>1057</v>
      </c>
      <c r="I52" s="609">
        <v>2.5099999904632568</v>
      </c>
      <c r="J52" s="609">
        <v>20</v>
      </c>
      <c r="K52" s="610">
        <v>50.200000762939453</v>
      </c>
    </row>
    <row r="53" spans="1:11" ht="14.4" customHeight="1" x14ac:dyDescent="0.3">
      <c r="A53" s="591" t="s">
        <v>457</v>
      </c>
      <c r="B53" s="592" t="s">
        <v>458</v>
      </c>
      <c r="C53" s="595" t="s">
        <v>465</v>
      </c>
      <c r="D53" s="623" t="s">
        <v>466</v>
      </c>
      <c r="E53" s="595" t="s">
        <v>1036</v>
      </c>
      <c r="F53" s="623" t="s">
        <v>1037</v>
      </c>
      <c r="G53" s="595" t="s">
        <v>1058</v>
      </c>
      <c r="H53" s="595" t="s">
        <v>1059</v>
      </c>
      <c r="I53" s="609">
        <v>21.229999542236328</v>
      </c>
      <c r="J53" s="609">
        <v>100</v>
      </c>
      <c r="K53" s="610">
        <v>2123</v>
      </c>
    </row>
    <row r="54" spans="1:11" ht="14.4" customHeight="1" x14ac:dyDescent="0.3">
      <c r="A54" s="591" t="s">
        <v>457</v>
      </c>
      <c r="B54" s="592" t="s">
        <v>458</v>
      </c>
      <c r="C54" s="595" t="s">
        <v>465</v>
      </c>
      <c r="D54" s="623" t="s">
        <v>466</v>
      </c>
      <c r="E54" s="595" t="s">
        <v>1060</v>
      </c>
      <c r="F54" s="623" t="s">
        <v>1061</v>
      </c>
      <c r="G54" s="595" t="s">
        <v>1062</v>
      </c>
      <c r="H54" s="595" t="s">
        <v>1063</v>
      </c>
      <c r="I54" s="609">
        <v>0.74000000953674316</v>
      </c>
      <c r="J54" s="609">
        <v>3000</v>
      </c>
      <c r="K54" s="610">
        <v>2214.2999267578125</v>
      </c>
    </row>
    <row r="55" spans="1:11" ht="14.4" customHeight="1" x14ac:dyDescent="0.3">
      <c r="A55" s="591" t="s">
        <v>457</v>
      </c>
      <c r="B55" s="592" t="s">
        <v>458</v>
      </c>
      <c r="C55" s="595" t="s">
        <v>465</v>
      </c>
      <c r="D55" s="623" t="s">
        <v>466</v>
      </c>
      <c r="E55" s="595" t="s">
        <v>1060</v>
      </c>
      <c r="F55" s="623" t="s">
        <v>1061</v>
      </c>
      <c r="G55" s="595" t="s">
        <v>1064</v>
      </c>
      <c r="H55" s="595" t="s">
        <v>1065</v>
      </c>
      <c r="I55" s="609">
        <v>0.74000000953674316</v>
      </c>
      <c r="J55" s="609">
        <v>3000</v>
      </c>
      <c r="K55" s="610">
        <v>2216.199951171875</v>
      </c>
    </row>
    <row r="56" spans="1:11" ht="14.4" customHeight="1" x14ac:dyDescent="0.3">
      <c r="A56" s="591" t="s">
        <v>457</v>
      </c>
      <c r="B56" s="592" t="s">
        <v>458</v>
      </c>
      <c r="C56" s="595" t="s">
        <v>470</v>
      </c>
      <c r="D56" s="623" t="s">
        <v>471</v>
      </c>
      <c r="E56" s="595" t="s">
        <v>1066</v>
      </c>
      <c r="F56" s="623" t="s">
        <v>1067</v>
      </c>
      <c r="G56" s="595" t="s">
        <v>1068</v>
      </c>
      <c r="H56" s="595" t="s">
        <v>1069</v>
      </c>
      <c r="I56" s="609">
        <v>7869</v>
      </c>
      <c r="J56" s="609">
        <v>3</v>
      </c>
      <c r="K56" s="610">
        <v>23607</v>
      </c>
    </row>
    <row r="57" spans="1:11" ht="14.4" customHeight="1" x14ac:dyDescent="0.3">
      <c r="A57" s="591" t="s">
        <v>457</v>
      </c>
      <c r="B57" s="592" t="s">
        <v>458</v>
      </c>
      <c r="C57" s="595" t="s">
        <v>470</v>
      </c>
      <c r="D57" s="623" t="s">
        <v>471</v>
      </c>
      <c r="E57" s="595" t="s">
        <v>1066</v>
      </c>
      <c r="F57" s="623" t="s">
        <v>1067</v>
      </c>
      <c r="G57" s="595" t="s">
        <v>1070</v>
      </c>
      <c r="H57" s="595" t="s">
        <v>1071</v>
      </c>
      <c r="I57" s="609">
        <v>7869</v>
      </c>
      <c r="J57" s="609">
        <v>2</v>
      </c>
      <c r="K57" s="610">
        <v>15738</v>
      </c>
    </row>
    <row r="58" spans="1:11" ht="14.4" customHeight="1" x14ac:dyDescent="0.3">
      <c r="A58" s="591" t="s">
        <v>457</v>
      </c>
      <c r="B58" s="592" t="s">
        <v>458</v>
      </c>
      <c r="C58" s="595" t="s">
        <v>470</v>
      </c>
      <c r="D58" s="623" t="s">
        <v>471</v>
      </c>
      <c r="E58" s="595" t="s">
        <v>1066</v>
      </c>
      <c r="F58" s="623" t="s">
        <v>1067</v>
      </c>
      <c r="G58" s="595" t="s">
        <v>1072</v>
      </c>
      <c r="H58" s="595" t="s">
        <v>1073</v>
      </c>
      <c r="I58" s="609">
        <v>5101</v>
      </c>
      <c r="J58" s="609">
        <v>1</v>
      </c>
      <c r="K58" s="610">
        <v>5101</v>
      </c>
    </row>
    <row r="59" spans="1:11" ht="14.4" customHeight="1" x14ac:dyDescent="0.3">
      <c r="A59" s="591" t="s">
        <v>457</v>
      </c>
      <c r="B59" s="592" t="s">
        <v>458</v>
      </c>
      <c r="C59" s="595" t="s">
        <v>470</v>
      </c>
      <c r="D59" s="623" t="s">
        <v>471</v>
      </c>
      <c r="E59" s="595" t="s">
        <v>1066</v>
      </c>
      <c r="F59" s="623" t="s">
        <v>1067</v>
      </c>
      <c r="G59" s="595" t="s">
        <v>1074</v>
      </c>
      <c r="H59" s="595" t="s">
        <v>1075</v>
      </c>
      <c r="I59" s="609">
        <v>5101</v>
      </c>
      <c r="J59" s="609">
        <v>4</v>
      </c>
      <c r="K59" s="610">
        <v>20404</v>
      </c>
    </row>
    <row r="60" spans="1:11" ht="14.4" customHeight="1" x14ac:dyDescent="0.3">
      <c r="A60" s="591" t="s">
        <v>457</v>
      </c>
      <c r="B60" s="592" t="s">
        <v>458</v>
      </c>
      <c r="C60" s="595" t="s">
        <v>470</v>
      </c>
      <c r="D60" s="623" t="s">
        <v>471</v>
      </c>
      <c r="E60" s="595" t="s">
        <v>1066</v>
      </c>
      <c r="F60" s="623" t="s">
        <v>1067</v>
      </c>
      <c r="G60" s="595" t="s">
        <v>1076</v>
      </c>
      <c r="H60" s="595" t="s">
        <v>1077</v>
      </c>
      <c r="I60" s="609">
        <v>5101</v>
      </c>
      <c r="J60" s="609">
        <v>4</v>
      </c>
      <c r="K60" s="610">
        <v>20404</v>
      </c>
    </row>
    <row r="61" spans="1:11" ht="14.4" customHeight="1" x14ac:dyDescent="0.3">
      <c r="A61" s="591" t="s">
        <v>457</v>
      </c>
      <c r="B61" s="592" t="s">
        <v>458</v>
      </c>
      <c r="C61" s="595" t="s">
        <v>470</v>
      </c>
      <c r="D61" s="623" t="s">
        <v>471</v>
      </c>
      <c r="E61" s="595" t="s">
        <v>1066</v>
      </c>
      <c r="F61" s="623" t="s">
        <v>1067</v>
      </c>
      <c r="G61" s="595" t="s">
        <v>1078</v>
      </c>
      <c r="H61" s="595" t="s">
        <v>1079</v>
      </c>
      <c r="I61" s="609">
        <v>9850</v>
      </c>
      <c r="J61" s="609">
        <v>1</v>
      </c>
      <c r="K61" s="610">
        <v>9850</v>
      </c>
    </row>
    <row r="62" spans="1:11" ht="14.4" customHeight="1" x14ac:dyDescent="0.3">
      <c r="A62" s="591" t="s">
        <v>457</v>
      </c>
      <c r="B62" s="592" t="s">
        <v>458</v>
      </c>
      <c r="C62" s="595" t="s">
        <v>470</v>
      </c>
      <c r="D62" s="623" t="s">
        <v>471</v>
      </c>
      <c r="E62" s="595" t="s">
        <v>1066</v>
      </c>
      <c r="F62" s="623" t="s">
        <v>1067</v>
      </c>
      <c r="G62" s="595" t="s">
        <v>1080</v>
      </c>
      <c r="H62" s="595" t="s">
        <v>1081</v>
      </c>
      <c r="I62" s="609">
        <v>9850</v>
      </c>
      <c r="J62" s="609">
        <v>5</v>
      </c>
      <c r="K62" s="610">
        <v>49250</v>
      </c>
    </row>
    <row r="63" spans="1:11" ht="14.4" customHeight="1" x14ac:dyDescent="0.3">
      <c r="A63" s="591" t="s">
        <v>457</v>
      </c>
      <c r="B63" s="592" t="s">
        <v>458</v>
      </c>
      <c r="C63" s="595" t="s">
        <v>470</v>
      </c>
      <c r="D63" s="623" t="s">
        <v>471</v>
      </c>
      <c r="E63" s="595" t="s">
        <v>1066</v>
      </c>
      <c r="F63" s="623" t="s">
        <v>1067</v>
      </c>
      <c r="G63" s="595" t="s">
        <v>1082</v>
      </c>
      <c r="H63" s="595" t="s">
        <v>1083</v>
      </c>
      <c r="I63" s="609">
        <v>9850</v>
      </c>
      <c r="J63" s="609">
        <v>2</v>
      </c>
      <c r="K63" s="610">
        <v>19700</v>
      </c>
    </row>
    <row r="64" spans="1:11" ht="14.4" customHeight="1" x14ac:dyDescent="0.3">
      <c r="A64" s="591" t="s">
        <v>457</v>
      </c>
      <c r="B64" s="592" t="s">
        <v>458</v>
      </c>
      <c r="C64" s="595" t="s">
        <v>470</v>
      </c>
      <c r="D64" s="623" t="s">
        <v>471</v>
      </c>
      <c r="E64" s="595" t="s">
        <v>1066</v>
      </c>
      <c r="F64" s="623" t="s">
        <v>1067</v>
      </c>
      <c r="G64" s="595" t="s">
        <v>1084</v>
      </c>
      <c r="H64" s="595" t="s">
        <v>1085</v>
      </c>
      <c r="I64" s="609">
        <v>9850</v>
      </c>
      <c r="J64" s="609">
        <v>3</v>
      </c>
      <c r="K64" s="610">
        <v>29550</v>
      </c>
    </row>
    <row r="65" spans="1:11" ht="14.4" customHeight="1" x14ac:dyDescent="0.3">
      <c r="A65" s="591" t="s">
        <v>457</v>
      </c>
      <c r="B65" s="592" t="s">
        <v>458</v>
      </c>
      <c r="C65" s="595" t="s">
        <v>470</v>
      </c>
      <c r="D65" s="623" t="s">
        <v>471</v>
      </c>
      <c r="E65" s="595" t="s">
        <v>1066</v>
      </c>
      <c r="F65" s="623" t="s">
        <v>1067</v>
      </c>
      <c r="G65" s="595" t="s">
        <v>1086</v>
      </c>
      <c r="H65" s="595" t="s">
        <v>1087</v>
      </c>
      <c r="I65" s="609">
        <v>9850</v>
      </c>
      <c r="J65" s="609">
        <v>3</v>
      </c>
      <c r="K65" s="610">
        <v>29550</v>
      </c>
    </row>
    <row r="66" spans="1:11" ht="14.4" customHeight="1" x14ac:dyDescent="0.3">
      <c r="A66" s="591" t="s">
        <v>457</v>
      </c>
      <c r="B66" s="592" t="s">
        <v>458</v>
      </c>
      <c r="C66" s="595" t="s">
        <v>470</v>
      </c>
      <c r="D66" s="623" t="s">
        <v>471</v>
      </c>
      <c r="E66" s="595" t="s">
        <v>1066</v>
      </c>
      <c r="F66" s="623" t="s">
        <v>1067</v>
      </c>
      <c r="G66" s="595" t="s">
        <v>1088</v>
      </c>
      <c r="H66" s="595" t="s">
        <v>1089</v>
      </c>
      <c r="I66" s="609">
        <v>9850</v>
      </c>
      <c r="J66" s="609">
        <v>2</v>
      </c>
      <c r="K66" s="610">
        <v>19700</v>
      </c>
    </row>
    <row r="67" spans="1:11" ht="14.4" customHeight="1" x14ac:dyDescent="0.3">
      <c r="A67" s="591" t="s">
        <v>457</v>
      </c>
      <c r="B67" s="592" t="s">
        <v>458</v>
      </c>
      <c r="C67" s="595" t="s">
        <v>470</v>
      </c>
      <c r="D67" s="623" t="s">
        <v>471</v>
      </c>
      <c r="E67" s="595" t="s">
        <v>1066</v>
      </c>
      <c r="F67" s="623" t="s">
        <v>1067</v>
      </c>
      <c r="G67" s="595" t="s">
        <v>1090</v>
      </c>
      <c r="H67" s="595" t="s">
        <v>1091</v>
      </c>
      <c r="I67" s="609">
        <v>9850</v>
      </c>
      <c r="J67" s="609">
        <v>1</v>
      </c>
      <c r="K67" s="610">
        <v>9850</v>
      </c>
    </row>
    <row r="68" spans="1:11" ht="14.4" customHeight="1" x14ac:dyDescent="0.3">
      <c r="A68" s="591" t="s">
        <v>457</v>
      </c>
      <c r="B68" s="592" t="s">
        <v>458</v>
      </c>
      <c r="C68" s="595" t="s">
        <v>470</v>
      </c>
      <c r="D68" s="623" t="s">
        <v>471</v>
      </c>
      <c r="E68" s="595" t="s">
        <v>1066</v>
      </c>
      <c r="F68" s="623" t="s">
        <v>1067</v>
      </c>
      <c r="G68" s="595" t="s">
        <v>1092</v>
      </c>
      <c r="H68" s="595" t="s">
        <v>1093</v>
      </c>
      <c r="I68" s="609">
        <v>9850</v>
      </c>
      <c r="J68" s="609">
        <v>1</v>
      </c>
      <c r="K68" s="610">
        <v>9850</v>
      </c>
    </row>
    <row r="69" spans="1:11" ht="14.4" customHeight="1" x14ac:dyDescent="0.3">
      <c r="A69" s="591" t="s">
        <v>457</v>
      </c>
      <c r="B69" s="592" t="s">
        <v>458</v>
      </c>
      <c r="C69" s="595" t="s">
        <v>470</v>
      </c>
      <c r="D69" s="623" t="s">
        <v>471</v>
      </c>
      <c r="E69" s="595" t="s">
        <v>1066</v>
      </c>
      <c r="F69" s="623" t="s">
        <v>1067</v>
      </c>
      <c r="G69" s="595" t="s">
        <v>1094</v>
      </c>
      <c r="H69" s="595" t="s">
        <v>1095</v>
      </c>
      <c r="I69" s="609">
        <v>9850</v>
      </c>
      <c r="J69" s="609">
        <v>2</v>
      </c>
      <c r="K69" s="610">
        <v>19700</v>
      </c>
    </row>
    <row r="70" spans="1:11" ht="14.4" customHeight="1" x14ac:dyDescent="0.3">
      <c r="A70" s="591" t="s">
        <v>457</v>
      </c>
      <c r="B70" s="592" t="s">
        <v>458</v>
      </c>
      <c r="C70" s="595" t="s">
        <v>470</v>
      </c>
      <c r="D70" s="623" t="s">
        <v>471</v>
      </c>
      <c r="E70" s="595" t="s">
        <v>1066</v>
      </c>
      <c r="F70" s="623" t="s">
        <v>1067</v>
      </c>
      <c r="G70" s="595" t="s">
        <v>1096</v>
      </c>
      <c r="H70" s="595" t="s">
        <v>1097</v>
      </c>
      <c r="I70" s="609">
        <v>9200</v>
      </c>
      <c r="J70" s="609">
        <v>2</v>
      </c>
      <c r="K70" s="610">
        <v>18400</v>
      </c>
    </row>
    <row r="71" spans="1:11" ht="14.4" customHeight="1" x14ac:dyDescent="0.3">
      <c r="A71" s="591" t="s">
        <v>457</v>
      </c>
      <c r="B71" s="592" t="s">
        <v>458</v>
      </c>
      <c r="C71" s="595" t="s">
        <v>470</v>
      </c>
      <c r="D71" s="623" t="s">
        <v>471</v>
      </c>
      <c r="E71" s="595" t="s">
        <v>1066</v>
      </c>
      <c r="F71" s="623" t="s">
        <v>1067</v>
      </c>
      <c r="G71" s="595" t="s">
        <v>1098</v>
      </c>
      <c r="H71" s="595" t="s">
        <v>1099</v>
      </c>
      <c r="I71" s="609">
        <v>9883.7802734375</v>
      </c>
      <c r="J71" s="609">
        <v>1</v>
      </c>
      <c r="K71" s="610">
        <v>9883.7802734375</v>
      </c>
    </row>
    <row r="72" spans="1:11" ht="14.4" customHeight="1" x14ac:dyDescent="0.3">
      <c r="A72" s="591" t="s">
        <v>457</v>
      </c>
      <c r="B72" s="592" t="s">
        <v>458</v>
      </c>
      <c r="C72" s="595" t="s">
        <v>470</v>
      </c>
      <c r="D72" s="623" t="s">
        <v>471</v>
      </c>
      <c r="E72" s="595" t="s">
        <v>958</v>
      </c>
      <c r="F72" s="623" t="s">
        <v>959</v>
      </c>
      <c r="G72" s="595" t="s">
        <v>1100</v>
      </c>
      <c r="H72" s="595" t="s">
        <v>1101</v>
      </c>
      <c r="I72" s="609">
        <v>0.43000000715255737</v>
      </c>
      <c r="J72" s="609">
        <v>10000</v>
      </c>
      <c r="K72" s="610">
        <v>4300</v>
      </c>
    </row>
    <row r="73" spans="1:11" ht="14.4" customHeight="1" x14ac:dyDescent="0.3">
      <c r="A73" s="591" t="s">
        <v>457</v>
      </c>
      <c r="B73" s="592" t="s">
        <v>458</v>
      </c>
      <c r="C73" s="595" t="s">
        <v>470</v>
      </c>
      <c r="D73" s="623" t="s">
        <v>471</v>
      </c>
      <c r="E73" s="595" t="s">
        <v>958</v>
      </c>
      <c r="F73" s="623" t="s">
        <v>959</v>
      </c>
      <c r="G73" s="595" t="s">
        <v>968</v>
      </c>
      <c r="H73" s="595" t="s">
        <v>969</v>
      </c>
      <c r="I73" s="609">
        <v>40.340000152587891</v>
      </c>
      <c r="J73" s="609">
        <v>50</v>
      </c>
      <c r="K73" s="610">
        <v>2017</v>
      </c>
    </row>
    <row r="74" spans="1:11" ht="14.4" customHeight="1" x14ac:dyDescent="0.3">
      <c r="A74" s="591" t="s">
        <v>457</v>
      </c>
      <c r="B74" s="592" t="s">
        <v>458</v>
      </c>
      <c r="C74" s="595" t="s">
        <v>470</v>
      </c>
      <c r="D74" s="623" t="s">
        <v>471</v>
      </c>
      <c r="E74" s="595" t="s">
        <v>958</v>
      </c>
      <c r="F74" s="623" t="s">
        <v>959</v>
      </c>
      <c r="G74" s="595" t="s">
        <v>970</v>
      </c>
      <c r="H74" s="595" t="s">
        <v>971</v>
      </c>
      <c r="I74" s="609">
        <v>67.05999755859375</v>
      </c>
      <c r="J74" s="609">
        <v>50</v>
      </c>
      <c r="K74" s="610">
        <v>3353</v>
      </c>
    </row>
    <row r="75" spans="1:11" ht="14.4" customHeight="1" x14ac:dyDescent="0.3">
      <c r="A75" s="591" t="s">
        <v>457</v>
      </c>
      <c r="B75" s="592" t="s">
        <v>458</v>
      </c>
      <c r="C75" s="595" t="s">
        <v>470</v>
      </c>
      <c r="D75" s="623" t="s">
        <v>471</v>
      </c>
      <c r="E75" s="595" t="s">
        <v>958</v>
      </c>
      <c r="F75" s="623" t="s">
        <v>959</v>
      </c>
      <c r="G75" s="595" t="s">
        <v>1102</v>
      </c>
      <c r="H75" s="595" t="s">
        <v>1103</v>
      </c>
      <c r="I75" s="609">
        <v>63.080001831054688</v>
      </c>
      <c r="J75" s="609">
        <v>10</v>
      </c>
      <c r="K75" s="610">
        <v>630.79998779296875</v>
      </c>
    </row>
    <row r="76" spans="1:11" ht="14.4" customHeight="1" x14ac:dyDescent="0.3">
      <c r="A76" s="591" t="s">
        <v>457</v>
      </c>
      <c r="B76" s="592" t="s">
        <v>458</v>
      </c>
      <c r="C76" s="595" t="s">
        <v>470</v>
      </c>
      <c r="D76" s="623" t="s">
        <v>471</v>
      </c>
      <c r="E76" s="595" t="s">
        <v>958</v>
      </c>
      <c r="F76" s="623" t="s">
        <v>959</v>
      </c>
      <c r="G76" s="595" t="s">
        <v>1104</v>
      </c>
      <c r="H76" s="595" t="s">
        <v>1105</v>
      </c>
      <c r="I76" s="609">
        <v>449.36000061035156</v>
      </c>
      <c r="J76" s="609">
        <v>20</v>
      </c>
      <c r="K76" s="610">
        <v>8987.18994140625</v>
      </c>
    </row>
    <row r="77" spans="1:11" ht="14.4" customHeight="1" x14ac:dyDescent="0.3">
      <c r="A77" s="591" t="s">
        <v>457</v>
      </c>
      <c r="B77" s="592" t="s">
        <v>458</v>
      </c>
      <c r="C77" s="595" t="s">
        <v>470</v>
      </c>
      <c r="D77" s="623" t="s">
        <v>471</v>
      </c>
      <c r="E77" s="595" t="s">
        <v>958</v>
      </c>
      <c r="F77" s="623" t="s">
        <v>959</v>
      </c>
      <c r="G77" s="595" t="s">
        <v>978</v>
      </c>
      <c r="H77" s="595" t="s">
        <v>979</v>
      </c>
      <c r="I77" s="609">
        <v>2.869999885559082</v>
      </c>
      <c r="J77" s="609">
        <v>300</v>
      </c>
      <c r="K77" s="610">
        <v>861</v>
      </c>
    </row>
    <row r="78" spans="1:11" ht="14.4" customHeight="1" x14ac:dyDescent="0.3">
      <c r="A78" s="591" t="s">
        <v>457</v>
      </c>
      <c r="B78" s="592" t="s">
        <v>458</v>
      </c>
      <c r="C78" s="595" t="s">
        <v>470</v>
      </c>
      <c r="D78" s="623" t="s">
        <v>471</v>
      </c>
      <c r="E78" s="595" t="s">
        <v>958</v>
      </c>
      <c r="F78" s="623" t="s">
        <v>959</v>
      </c>
      <c r="G78" s="595" t="s">
        <v>980</v>
      </c>
      <c r="H78" s="595" t="s">
        <v>981</v>
      </c>
      <c r="I78" s="609">
        <v>4.7950000762939453</v>
      </c>
      <c r="J78" s="609">
        <v>144</v>
      </c>
      <c r="K78" s="610">
        <v>690.3599853515625</v>
      </c>
    </row>
    <row r="79" spans="1:11" ht="14.4" customHeight="1" x14ac:dyDescent="0.3">
      <c r="A79" s="591" t="s">
        <v>457</v>
      </c>
      <c r="B79" s="592" t="s">
        <v>458</v>
      </c>
      <c r="C79" s="595" t="s">
        <v>470</v>
      </c>
      <c r="D79" s="623" t="s">
        <v>471</v>
      </c>
      <c r="E79" s="595" t="s">
        <v>958</v>
      </c>
      <c r="F79" s="623" t="s">
        <v>959</v>
      </c>
      <c r="G79" s="595" t="s">
        <v>994</v>
      </c>
      <c r="H79" s="595" t="s">
        <v>995</v>
      </c>
      <c r="I79" s="609">
        <v>0.86000001430511475</v>
      </c>
      <c r="J79" s="609">
        <v>200</v>
      </c>
      <c r="K79" s="610">
        <v>172</v>
      </c>
    </row>
    <row r="80" spans="1:11" ht="14.4" customHeight="1" x14ac:dyDescent="0.3">
      <c r="A80" s="591" t="s">
        <v>457</v>
      </c>
      <c r="B80" s="592" t="s">
        <v>458</v>
      </c>
      <c r="C80" s="595" t="s">
        <v>470</v>
      </c>
      <c r="D80" s="623" t="s">
        <v>471</v>
      </c>
      <c r="E80" s="595" t="s">
        <v>958</v>
      </c>
      <c r="F80" s="623" t="s">
        <v>959</v>
      </c>
      <c r="G80" s="595" t="s">
        <v>1002</v>
      </c>
      <c r="H80" s="595" t="s">
        <v>1003</v>
      </c>
      <c r="I80" s="609">
        <v>61.209999084472656</v>
      </c>
      <c r="J80" s="609">
        <v>1</v>
      </c>
      <c r="K80" s="610">
        <v>61.209999084472656</v>
      </c>
    </row>
    <row r="81" spans="1:11" ht="14.4" customHeight="1" x14ac:dyDescent="0.3">
      <c r="A81" s="591" t="s">
        <v>457</v>
      </c>
      <c r="B81" s="592" t="s">
        <v>458</v>
      </c>
      <c r="C81" s="595" t="s">
        <v>470</v>
      </c>
      <c r="D81" s="623" t="s">
        <v>471</v>
      </c>
      <c r="E81" s="595" t="s">
        <v>958</v>
      </c>
      <c r="F81" s="623" t="s">
        <v>959</v>
      </c>
      <c r="G81" s="595" t="s">
        <v>1004</v>
      </c>
      <c r="H81" s="595" t="s">
        <v>1005</v>
      </c>
      <c r="I81" s="609">
        <v>26.159999847412109</v>
      </c>
      <c r="J81" s="609">
        <v>4</v>
      </c>
      <c r="K81" s="610">
        <v>104.63999938964844</v>
      </c>
    </row>
    <row r="82" spans="1:11" ht="14.4" customHeight="1" x14ac:dyDescent="0.3">
      <c r="A82" s="591" t="s">
        <v>457</v>
      </c>
      <c r="B82" s="592" t="s">
        <v>458</v>
      </c>
      <c r="C82" s="595" t="s">
        <v>470</v>
      </c>
      <c r="D82" s="623" t="s">
        <v>471</v>
      </c>
      <c r="E82" s="595" t="s">
        <v>958</v>
      </c>
      <c r="F82" s="623" t="s">
        <v>959</v>
      </c>
      <c r="G82" s="595" t="s">
        <v>1008</v>
      </c>
      <c r="H82" s="595" t="s">
        <v>1009</v>
      </c>
      <c r="I82" s="609">
        <v>12.170000076293945</v>
      </c>
      <c r="J82" s="609">
        <v>110</v>
      </c>
      <c r="K82" s="610">
        <v>1338.6999816894531</v>
      </c>
    </row>
    <row r="83" spans="1:11" ht="14.4" customHeight="1" x14ac:dyDescent="0.3">
      <c r="A83" s="591" t="s">
        <v>457</v>
      </c>
      <c r="B83" s="592" t="s">
        <v>458</v>
      </c>
      <c r="C83" s="595" t="s">
        <v>470</v>
      </c>
      <c r="D83" s="623" t="s">
        <v>471</v>
      </c>
      <c r="E83" s="595" t="s">
        <v>958</v>
      </c>
      <c r="F83" s="623" t="s">
        <v>959</v>
      </c>
      <c r="G83" s="595" t="s">
        <v>1018</v>
      </c>
      <c r="H83" s="595" t="s">
        <v>1019</v>
      </c>
      <c r="I83" s="609">
        <v>18.494999885559082</v>
      </c>
      <c r="J83" s="609">
        <v>30</v>
      </c>
      <c r="K83" s="610">
        <v>541.29998779296875</v>
      </c>
    </row>
    <row r="84" spans="1:11" ht="14.4" customHeight="1" x14ac:dyDescent="0.3">
      <c r="A84" s="591" t="s">
        <v>457</v>
      </c>
      <c r="B84" s="592" t="s">
        <v>458</v>
      </c>
      <c r="C84" s="595" t="s">
        <v>470</v>
      </c>
      <c r="D84" s="623" t="s">
        <v>471</v>
      </c>
      <c r="E84" s="595" t="s">
        <v>958</v>
      </c>
      <c r="F84" s="623" t="s">
        <v>959</v>
      </c>
      <c r="G84" s="595" t="s">
        <v>1020</v>
      </c>
      <c r="H84" s="595" t="s">
        <v>1021</v>
      </c>
      <c r="I84" s="609">
        <v>72.220001220703125</v>
      </c>
      <c r="J84" s="609">
        <v>2</v>
      </c>
      <c r="K84" s="610">
        <v>144.44000244140625</v>
      </c>
    </row>
    <row r="85" spans="1:11" ht="14.4" customHeight="1" x14ac:dyDescent="0.3">
      <c r="A85" s="591" t="s">
        <v>457</v>
      </c>
      <c r="B85" s="592" t="s">
        <v>458</v>
      </c>
      <c r="C85" s="595" t="s">
        <v>470</v>
      </c>
      <c r="D85" s="623" t="s">
        <v>471</v>
      </c>
      <c r="E85" s="595" t="s">
        <v>958</v>
      </c>
      <c r="F85" s="623" t="s">
        <v>959</v>
      </c>
      <c r="G85" s="595" t="s">
        <v>1106</v>
      </c>
      <c r="H85" s="595" t="s">
        <v>1107</v>
      </c>
      <c r="I85" s="609">
        <v>105.45999908447266</v>
      </c>
      <c r="J85" s="609">
        <v>2</v>
      </c>
      <c r="K85" s="610">
        <v>210.91999816894531</v>
      </c>
    </row>
    <row r="86" spans="1:11" ht="14.4" customHeight="1" x14ac:dyDescent="0.3">
      <c r="A86" s="591" t="s">
        <v>457</v>
      </c>
      <c r="B86" s="592" t="s">
        <v>458</v>
      </c>
      <c r="C86" s="595" t="s">
        <v>470</v>
      </c>
      <c r="D86" s="623" t="s">
        <v>471</v>
      </c>
      <c r="E86" s="595" t="s">
        <v>958</v>
      </c>
      <c r="F86" s="623" t="s">
        <v>959</v>
      </c>
      <c r="G86" s="595" t="s">
        <v>1108</v>
      </c>
      <c r="H86" s="595" t="s">
        <v>1109</v>
      </c>
      <c r="I86" s="609">
        <v>13.869999885559082</v>
      </c>
      <c r="J86" s="609">
        <v>24</v>
      </c>
      <c r="K86" s="610">
        <v>332.89999389648437</v>
      </c>
    </row>
    <row r="87" spans="1:11" ht="14.4" customHeight="1" x14ac:dyDescent="0.3">
      <c r="A87" s="591" t="s">
        <v>457</v>
      </c>
      <c r="B87" s="592" t="s">
        <v>458</v>
      </c>
      <c r="C87" s="595" t="s">
        <v>470</v>
      </c>
      <c r="D87" s="623" t="s">
        <v>471</v>
      </c>
      <c r="E87" s="595" t="s">
        <v>958</v>
      </c>
      <c r="F87" s="623" t="s">
        <v>959</v>
      </c>
      <c r="G87" s="595" t="s">
        <v>1110</v>
      </c>
      <c r="H87" s="595" t="s">
        <v>1111</v>
      </c>
      <c r="I87" s="609">
        <v>104.62000274658203</v>
      </c>
      <c r="J87" s="609">
        <v>2</v>
      </c>
      <c r="K87" s="610">
        <v>209.22999572753906</v>
      </c>
    </row>
    <row r="88" spans="1:11" ht="14.4" customHeight="1" x14ac:dyDescent="0.3">
      <c r="A88" s="591" t="s">
        <v>457</v>
      </c>
      <c r="B88" s="592" t="s">
        <v>458</v>
      </c>
      <c r="C88" s="595" t="s">
        <v>470</v>
      </c>
      <c r="D88" s="623" t="s">
        <v>471</v>
      </c>
      <c r="E88" s="595" t="s">
        <v>958</v>
      </c>
      <c r="F88" s="623" t="s">
        <v>959</v>
      </c>
      <c r="G88" s="595" t="s">
        <v>1112</v>
      </c>
      <c r="H88" s="595" t="s">
        <v>1113</v>
      </c>
      <c r="I88" s="609">
        <v>11.739999771118164</v>
      </c>
      <c r="J88" s="609">
        <v>150</v>
      </c>
      <c r="K88" s="610">
        <v>1760.6700439453125</v>
      </c>
    </row>
    <row r="89" spans="1:11" ht="14.4" customHeight="1" x14ac:dyDescent="0.3">
      <c r="A89" s="591" t="s">
        <v>457</v>
      </c>
      <c r="B89" s="592" t="s">
        <v>458</v>
      </c>
      <c r="C89" s="595" t="s">
        <v>470</v>
      </c>
      <c r="D89" s="623" t="s">
        <v>471</v>
      </c>
      <c r="E89" s="595" t="s">
        <v>958</v>
      </c>
      <c r="F89" s="623" t="s">
        <v>959</v>
      </c>
      <c r="G89" s="595" t="s">
        <v>1114</v>
      </c>
      <c r="H89" s="595" t="s">
        <v>1115</v>
      </c>
      <c r="I89" s="609">
        <v>22.450000762939453</v>
      </c>
      <c r="J89" s="609">
        <v>100</v>
      </c>
      <c r="K89" s="610">
        <v>2245.39990234375</v>
      </c>
    </row>
    <row r="90" spans="1:11" ht="14.4" customHeight="1" x14ac:dyDescent="0.3">
      <c r="A90" s="591" t="s">
        <v>457</v>
      </c>
      <c r="B90" s="592" t="s">
        <v>458</v>
      </c>
      <c r="C90" s="595" t="s">
        <v>470</v>
      </c>
      <c r="D90" s="623" t="s">
        <v>471</v>
      </c>
      <c r="E90" s="595" t="s">
        <v>958</v>
      </c>
      <c r="F90" s="623" t="s">
        <v>959</v>
      </c>
      <c r="G90" s="595" t="s">
        <v>1116</v>
      </c>
      <c r="H90" s="595" t="s">
        <v>1117</v>
      </c>
      <c r="I90" s="609">
        <v>81.599998474121094</v>
      </c>
      <c r="J90" s="609">
        <v>5</v>
      </c>
      <c r="K90" s="610">
        <v>408</v>
      </c>
    </row>
    <row r="91" spans="1:11" ht="14.4" customHeight="1" x14ac:dyDescent="0.3">
      <c r="A91" s="591" t="s">
        <v>457</v>
      </c>
      <c r="B91" s="592" t="s">
        <v>458</v>
      </c>
      <c r="C91" s="595" t="s">
        <v>470</v>
      </c>
      <c r="D91" s="623" t="s">
        <v>471</v>
      </c>
      <c r="E91" s="595" t="s">
        <v>1036</v>
      </c>
      <c r="F91" s="623" t="s">
        <v>1037</v>
      </c>
      <c r="G91" s="595" t="s">
        <v>1118</v>
      </c>
      <c r="H91" s="595" t="s">
        <v>1119</v>
      </c>
      <c r="I91" s="609">
        <v>209.33000183105469</v>
      </c>
      <c r="J91" s="609">
        <v>3</v>
      </c>
      <c r="K91" s="610">
        <v>627.989990234375</v>
      </c>
    </row>
    <row r="92" spans="1:11" ht="14.4" customHeight="1" x14ac:dyDescent="0.3">
      <c r="A92" s="591" t="s">
        <v>457</v>
      </c>
      <c r="B92" s="592" t="s">
        <v>458</v>
      </c>
      <c r="C92" s="595" t="s">
        <v>470</v>
      </c>
      <c r="D92" s="623" t="s">
        <v>471</v>
      </c>
      <c r="E92" s="595" t="s">
        <v>1036</v>
      </c>
      <c r="F92" s="623" t="s">
        <v>1037</v>
      </c>
      <c r="G92" s="595" t="s">
        <v>1120</v>
      </c>
      <c r="H92" s="595" t="s">
        <v>1121</v>
      </c>
      <c r="I92" s="609">
        <v>2.8399999141693115</v>
      </c>
      <c r="J92" s="609">
        <v>500</v>
      </c>
      <c r="K92" s="610">
        <v>1421.75</v>
      </c>
    </row>
    <row r="93" spans="1:11" ht="14.4" customHeight="1" x14ac:dyDescent="0.3">
      <c r="A93" s="591" t="s">
        <v>457</v>
      </c>
      <c r="B93" s="592" t="s">
        <v>458</v>
      </c>
      <c r="C93" s="595" t="s">
        <v>470</v>
      </c>
      <c r="D93" s="623" t="s">
        <v>471</v>
      </c>
      <c r="E93" s="595" t="s">
        <v>1036</v>
      </c>
      <c r="F93" s="623" t="s">
        <v>1037</v>
      </c>
      <c r="G93" s="595" t="s">
        <v>1122</v>
      </c>
      <c r="H93" s="595" t="s">
        <v>1123</v>
      </c>
      <c r="I93" s="609">
        <v>39.305000305175781</v>
      </c>
      <c r="J93" s="609">
        <v>100</v>
      </c>
      <c r="K93" s="610">
        <v>3930.5</v>
      </c>
    </row>
    <row r="94" spans="1:11" ht="14.4" customHeight="1" x14ac:dyDescent="0.3">
      <c r="A94" s="591" t="s">
        <v>457</v>
      </c>
      <c r="B94" s="592" t="s">
        <v>458</v>
      </c>
      <c r="C94" s="595" t="s">
        <v>470</v>
      </c>
      <c r="D94" s="623" t="s">
        <v>471</v>
      </c>
      <c r="E94" s="595" t="s">
        <v>1036</v>
      </c>
      <c r="F94" s="623" t="s">
        <v>1037</v>
      </c>
      <c r="G94" s="595" t="s">
        <v>1124</v>
      </c>
      <c r="H94" s="595" t="s">
        <v>1125</v>
      </c>
      <c r="I94" s="609">
        <v>5.380000114440918</v>
      </c>
      <c r="J94" s="609">
        <v>100</v>
      </c>
      <c r="K94" s="610">
        <v>538</v>
      </c>
    </row>
    <row r="95" spans="1:11" ht="14.4" customHeight="1" x14ac:dyDescent="0.3">
      <c r="A95" s="591" t="s">
        <v>457</v>
      </c>
      <c r="B95" s="592" t="s">
        <v>458</v>
      </c>
      <c r="C95" s="595" t="s">
        <v>470</v>
      </c>
      <c r="D95" s="623" t="s">
        <v>471</v>
      </c>
      <c r="E95" s="595" t="s">
        <v>1036</v>
      </c>
      <c r="F95" s="623" t="s">
        <v>1037</v>
      </c>
      <c r="G95" s="595" t="s">
        <v>1126</v>
      </c>
      <c r="H95" s="595" t="s">
        <v>1127</v>
      </c>
      <c r="I95" s="609">
        <v>13.310000419616699</v>
      </c>
      <c r="J95" s="609">
        <v>25</v>
      </c>
      <c r="K95" s="610">
        <v>332.75</v>
      </c>
    </row>
    <row r="96" spans="1:11" ht="14.4" customHeight="1" x14ac:dyDescent="0.3">
      <c r="A96" s="591" t="s">
        <v>457</v>
      </c>
      <c r="B96" s="592" t="s">
        <v>458</v>
      </c>
      <c r="C96" s="595" t="s">
        <v>470</v>
      </c>
      <c r="D96" s="623" t="s">
        <v>471</v>
      </c>
      <c r="E96" s="595" t="s">
        <v>1036</v>
      </c>
      <c r="F96" s="623" t="s">
        <v>1037</v>
      </c>
      <c r="G96" s="595" t="s">
        <v>1128</v>
      </c>
      <c r="H96" s="595" t="s">
        <v>1129</v>
      </c>
      <c r="I96" s="609">
        <v>2541</v>
      </c>
      <c r="J96" s="609">
        <v>2</v>
      </c>
      <c r="K96" s="610">
        <v>5082</v>
      </c>
    </row>
    <row r="97" spans="1:11" ht="14.4" customHeight="1" x14ac:dyDescent="0.3">
      <c r="A97" s="591" t="s">
        <v>457</v>
      </c>
      <c r="B97" s="592" t="s">
        <v>458</v>
      </c>
      <c r="C97" s="595" t="s">
        <v>470</v>
      </c>
      <c r="D97" s="623" t="s">
        <v>471</v>
      </c>
      <c r="E97" s="595" t="s">
        <v>1036</v>
      </c>
      <c r="F97" s="623" t="s">
        <v>1037</v>
      </c>
      <c r="G97" s="595" t="s">
        <v>1130</v>
      </c>
      <c r="H97" s="595" t="s">
        <v>1131</v>
      </c>
      <c r="I97" s="609">
        <v>30.860000610351562</v>
      </c>
      <c r="J97" s="609">
        <v>25</v>
      </c>
      <c r="K97" s="610">
        <v>771.3800048828125</v>
      </c>
    </row>
    <row r="98" spans="1:11" ht="14.4" customHeight="1" x14ac:dyDescent="0.3">
      <c r="A98" s="591" t="s">
        <v>457</v>
      </c>
      <c r="B98" s="592" t="s">
        <v>458</v>
      </c>
      <c r="C98" s="595" t="s">
        <v>470</v>
      </c>
      <c r="D98" s="623" t="s">
        <v>471</v>
      </c>
      <c r="E98" s="595" t="s">
        <v>1036</v>
      </c>
      <c r="F98" s="623" t="s">
        <v>1037</v>
      </c>
      <c r="G98" s="595" t="s">
        <v>1132</v>
      </c>
      <c r="H98" s="595" t="s">
        <v>1133</v>
      </c>
      <c r="I98" s="609">
        <v>122.23000335693359</v>
      </c>
      <c r="J98" s="609">
        <v>10</v>
      </c>
      <c r="K98" s="610">
        <v>1222.25</v>
      </c>
    </row>
    <row r="99" spans="1:11" ht="14.4" customHeight="1" x14ac:dyDescent="0.3">
      <c r="A99" s="591" t="s">
        <v>457</v>
      </c>
      <c r="B99" s="592" t="s">
        <v>458</v>
      </c>
      <c r="C99" s="595" t="s">
        <v>470</v>
      </c>
      <c r="D99" s="623" t="s">
        <v>471</v>
      </c>
      <c r="E99" s="595" t="s">
        <v>1036</v>
      </c>
      <c r="F99" s="623" t="s">
        <v>1037</v>
      </c>
      <c r="G99" s="595" t="s">
        <v>1134</v>
      </c>
      <c r="H99" s="595" t="s">
        <v>1135</v>
      </c>
      <c r="I99" s="609">
        <v>122.23000335693359</v>
      </c>
      <c r="J99" s="609">
        <v>10</v>
      </c>
      <c r="K99" s="610">
        <v>1222.300048828125</v>
      </c>
    </row>
    <row r="100" spans="1:11" ht="14.4" customHeight="1" x14ac:dyDescent="0.3">
      <c r="A100" s="591" t="s">
        <v>457</v>
      </c>
      <c r="B100" s="592" t="s">
        <v>458</v>
      </c>
      <c r="C100" s="595" t="s">
        <v>470</v>
      </c>
      <c r="D100" s="623" t="s">
        <v>471</v>
      </c>
      <c r="E100" s="595" t="s">
        <v>1036</v>
      </c>
      <c r="F100" s="623" t="s">
        <v>1037</v>
      </c>
      <c r="G100" s="595" t="s">
        <v>1136</v>
      </c>
      <c r="H100" s="595" t="s">
        <v>1137</v>
      </c>
      <c r="I100" s="609">
        <v>122.23000335693359</v>
      </c>
      <c r="J100" s="609">
        <v>10</v>
      </c>
      <c r="K100" s="610">
        <v>1222.25</v>
      </c>
    </row>
    <row r="101" spans="1:11" ht="14.4" customHeight="1" x14ac:dyDescent="0.3">
      <c r="A101" s="591" t="s">
        <v>457</v>
      </c>
      <c r="B101" s="592" t="s">
        <v>458</v>
      </c>
      <c r="C101" s="595" t="s">
        <v>470</v>
      </c>
      <c r="D101" s="623" t="s">
        <v>471</v>
      </c>
      <c r="E101" s="595" t="s">
        <v>1036</v>
      </c>
      <c r="F101" s="623" t="s">
        <v>1037</v>
      </c>
      <c r="G101" s="595" t="s">
        <v>1138</v>
      </c>
      <c r="H101" s="595" t="s">
        <v>1139</v>
      </c>
      <c r="I101" s="609">
        <v>111.56999969482422</v>
      </c>
      <c r="J101" s="609">
        <v>24</v>
      </c>
      <c r="K101" s="610">
        <v>2677.780029296875</v>
      </c>
    </row>
    <row r="102" spans="1:11" ht="14.4" customHeight="1" x14ac:dyDescent="0.3">
      <c r="A102" s="591" t="s">
        <v>457</v>
      </c>
      <c r="B102" s="592" t="s">
        <v>458</v>
      </c>
      <c r="C102" s="595" t="s">
        <v>470</v>
      </c>
      <c r="D102" s="623" t="s">
        <v>471</v>
      </c>
      <c r="E102" s="595" t="s">
        <v>1036</v>
      </c>
      <c r="F102" s="623" t="s">
        <v>1037</v>
      </c>
      <c r="G102" s="595" t="s">
        <v>1140</v>
      </c>
      <c r="H102" s="595" t="s">
        <v>1141</v>
      </c>
      <c r="I102" s="609">
        <v>1.0900000333786011</v>
      </c>
      <c r="J102" s="609">
        <v>300</v>
      </c>
      <c r="K102" s="610">
        <v>327</v>
      </c>
    </row>
    <row r="103" spans="1:11" ht="14.4" customHeight="1" x14ac:dyDescent="0.3">
      <c r="A103" s="591" t="s">
        <v>457</v>
      </c>
      <c r="B103" s="592" t="s">
        <v>458</v>
      </c>
      <c r="C103" s="595" t="s">
        <v>470</v>
      </c>
      <c r="D103" s="623" t="s">
        <v>471</v>
      </c>
      <c r="E103" s="595" t="s">
        <v>1036</v>
      </c>
      <c r="F103" s="623" t="s">
        <v>1037</v>
      </c>
      <c r="G103" s="595" t="s">
        <v>1142</v>
      </c>
      <c r="H103" s="595" t="s">
        <v>1143</v>
      </c>
      <c r="I103" s="609">
        <v>0.67000001668930054</v>
      </c>
      <c r="J103" s="609">
        <v>300</v>
      </c>
      <c r="K103" s="610">
        <v>201</v>
      </c>
    </row>
    <row r="104" spans="1:11" ht="14.4" customHeight="1" x14ac:dyDescent="0.3">
      <c r="A104" s="591" t="s">
        <v>457</v>
      </c>
      <c r="B104" s="592" t="s">
        <v>458</v>
      </c>
      <c r="C104" s="595" t="s">
        <v>470</v>
      </c>
      <c r="D104" s="623" t="s">
        <v>471</v>
      </c>
      <c r="E104" s="595" t="s">
        <v>1036</v>
      </c>
      <c r="F104" s="623" t="s">
        <v>1037</v>
      </c>
      <c r="G104" s="595" t="s">
        <v>1144</v>
      </c>
      <c r="H104" s="595" t="s">
        <v>1145</v>
      </c>
      <c r="I104" s="609">
        <v>5.4200000762939453</v>
      </c>
      <c r="J104" s="609">
        <v>100</v>
      </c>
      <c r="K104" s="610">
        <v>541.8599853515625</v>
      </c>
    </row>
    <row r="105" spans="1:11" ht="14.4" customHeight="1" x14ac:dyDescent="0.3">
      <c r="A105" s="591" t="s">
        <v>457</v>
      </c>
      <c r="B105" s="592" t="s">
        <v>458</v>
      </c>
      <c r="C105" s="595" t="s">
        <v>470</v>
      </c>
      <c r="D105" s="623" t="s">
        <v>471</v>
      </c>
      <c r="E105" s="595" t="s">
        <v>1146</v>
      </c>
      <c r="F105" s="623" t="s">
        <v>1147</v>
      </c>
      <c r="G105" s="595" t="s">
        <v>1148</v>
      </c>
      <c r="H105" s="595" t="s">
        <v>1149</v>
      </c>
      <c r="I105" s="609">
        <v>37.720001220703125</v>
      </c>
      <c r="J105" s="609">
        <v>108</v>
      </c>
      <c r="K105" s="610">
        <v>4073.7601318359375</v>
      </c>
    </row>
    <row r="106" spans="1:11" ht="14.4" customHeight="1" x14ac:dyDescent="0.3">
      <c r="A106" s="591" t="s">
        <v>457</v>
      </c>
      <c r="B106" s="592" t="s">
        <v>458</v>
      </c>
      <c r="C106" s="595" t="s">
        <v>470</v>
      </c>
      <c r="D106" s="623" t="s">
        <v>471</v>
      </c>
      <c r="E106" s="595" t="s">
        <v>1146</v>
      </c>
      <c r="F106" s="623" t="s">
        <v>1147</v>
      </c>
      <c r="G106" s="595" t="s">
        <v>1150</v>
      </c>
      <c r="H106" s="595" t="s">
        <v>1151</v>
      </c>
      <c r="I106" s="609">
        <v>90.910003662109375</v>
      </c>
      <c r="J106" s="609">
        <v>12</v>
      </c>
      <c r="K106" s="610">
        <v>1090.8900146484375</v>
      </c>
    </row>
    <row r="107" spans="1:11" ht="14.4" customHeight="1" x14ac:dyDescent="0.3">
      <c r="A107" s="591" t="s">
        <v>457</v>
      </c>
      <c r="B107" s="592" t="s">
        <v>458</v>
      </c>
      <c r="C107" s="595" t="s">
        <v>470</v>
      </c>
      <c r="D107" s="623" t="s">
        <v>471</v>
      </c>
      <c r="E107" s="595" t="s">
        <v>1146</v>
      </c>
      <c r="F107" s="623" t="s">
        <v>1147</v>
      </c>
      <c r="G107" s="595" t="s">
        <v>1152</v>
      </c>
      <c r="H107" s="595" t="s">
        <v>1153</v>
      </c>
      <c r="I107" s="609">
        <v>118.11000061035156</v>
      </c>
      <c r="J107" s="609">
        <v>24</v>
      </c>
      <c r="K107" s="610">
        <v>2834.679931640625</v>
      </c>
    </row>
    <row r="108" spans="1:11" ht="14.4" customHeight="1" x14ac:dyDescent="0.3">
      <c r="A108" s="591" t="s">
        <v>457</v>
      </c>
      <c r="B108" s="592" t="s">
        <v>458</v>
      </c>
      <c r="C108" s="595" t="s">
        <v>470</v>
      </c>
      <c r="D108" s="623" t="s">
        <v>471</v>
      </c>
      <c r="E108" s="595" t="s">
        <v>1146</v>
      </c>
      <c r="F108" s="623" t="s">
        <v>1147</v>
      </c>
      <c r="G108" s="595" t="s">
        <v>1154</v>
      </c>
      <c r="H108" s="595" t="s">
        <v>1155</v>
      </c>
      <c r="I108" s="609">
        <v>89.349998474121094</v>
      </c>
      <c r="J108" s="609">
        <v>36</v>
      </c>
      <c r="K108" s="610">
        <v>3216.43994140625</v>
      </c>
    </row>
    <row r="109" spans="1:11" ht="14.4" customHeight="1" x14ac:dyDescent="0.3">
      <c r="A109" s="591" t="s">
        <v>457</v>
      </c>
      <c r="B109" s="592" t="s">
        <v>458</v>
      </c>
      <c r="C109" s="595" t="s">
        <v>470</v>
      </c>
      <c r="D109" s="623" t="s">
        <v>471</v>
      </c>
      <c r="E109" s="595" t="s">
        <v>1146</v>
      </c>
      <c r="F109" s="623" t="s">
        <v>1147</v>
      </c>
      <c r="G109" s="595" t="s">
        <v>1156</v>
      </c>
      <c r="H109" s="595" t="s">
        <v>1157</v>
      </c>
      <c r="I109" s="609">
        <v>115.41000366210937</v>
      </c>
      <c r="J109" s="609">
        <v>36</v>
      </c>
      <c r="K109" s="610">
        <v>4154.72021484375</v>
      </c>
    </row>
    <row r="110" spans="1:11" ht="14.4" customHeight="1" x14ac:dyDescent="0.3">
      <c r="A110" s="591" t="s">
        <v>457</v>
      </c>
      <c r="B110" s="592" t="s">
        <v>458</v>
      </c>
      <c r="C110" s="595" t="s">
        <v>470</v>
      </c>
      <c r="D110" s="623" t="s">
        <v>471</v>
      </c>
      <c r="E110" s="595" t="s">
        <v>1146</v>
      </c>
      <c r="F110" s="623" t="s">
        <v>1147</v>
      </c>
      <c r="G110" s="595" t="s">
        <v>1158</v>
      </c>
      <c r="H110" s="595" t="s">
        <v>1159</v>
      </c>
      <c r="I110" s="609">
        <v>133.91999816894531</v>
      </c>
      <c r="J110" s="609">
        <v>48</v>
      </c>
      <c r="K110" s="610">
        <v>6428.0400390625</v>
      </c>
    </row>
    <row r="111" spans="1:11" ht="14.4" customHeight="1" x14ac:dyDescent="0.3">
      <c r="A111" s="591" t="s">
        <v>457</v>
      </c>
      <c r="B111" s="592" t="s">
        <v>458</v>
      </c>
      <c r="C111" s="595" t="s">
        <v>470</v>
      </c>
      <c r="D111" s="623" t="s">
        <v>471</v>
      </c>
      <c r="E111" s="595" t="s">
        <v>1146</v>
      </c>
      <c r="F111" s="623" t="s">
        <v>1147</v>
      </c>
      <c r="G111" s="595" t="s">
        <v>1160</v>
      </c>
      <c r="H111" s="595" t="s">
        <v>1161</v>
      </c>
      <c r="I111" s="609">
        <v>91.889999389648438</v>
      </c>
      <c r="J111" s="609">
        <v>72</v>
      </c>
      <c r="K111" s="610">
        <v>6615.72021484375</v>
      </c>
    </row>
    <row r="112" spans="1:11" ht="14.4" customHeight="1" x14ac:dyDescent="0.3">
      <c r="A112" s="591" t="s">
        <v>457</v>
      </c>
      <c r="B112" s="592" t="s">
        <v>458</v>
      </c>
      <c r="C112" s="595" t="s">
        <v>470</v>
      </c>
      <c r="D112" s="623" t="s">
        <v>471</v>
      </c>
      <c r="E112" s="595" t="s">
        <v>1146</v>
      </c>
      <c r="F112" s="623" t="s">
        <v>1147</v>
      </c>
      <c r="G112" s="595" t="s">
        <v>1162</v>
      </c>
      <c r="H112" s="595" t="s">
        <v>1163</v>
      </c>
      <c r="I112" s="609">
        <v>94.819999694824219</v>
      </c>
      <c r="J112" s="609">
        <v>144</v>
      </c>
      <c r="K112" s="610">
        <v>13653.7197265625</v>
      </c>
    </row>
    <row r="113" spans="1:11" ht="14.4" customHeight="1" x14ac:dyDescent="0.3">
      <c r="A113" s="591" t="s">
        <v>457</v>
      </c>
      <c r="B113" s="592" t="s">
        <v>458</v>
      </c>
      <c r="C113" s="595" t="s">
        <v>470</v>
      </c>
      <c r="D113" s="623" t="s">
        <v>471</v>
      </c>
      <c r="E113" s="595" t="s">
        <v>1146</v>
      </c>
      <c r="F113" s="623" t="s">
        <v>1147</v>
      </c>
      <c r="G113" s="595" t="s">
        <v>1164</v>
      </c>
      <c r="H113" s="595" t="s">
        <v>1165</v>
      </c>
      <c r="I113" s="609">
        <v>141.74000549316406</v>
      </c>
      <c r="J113" s="609">
        <v>24</v>
      </c>
      <c r="K113" s="610">
        <v>3401.699951171875</v>
      </c>
    </row>
    <row r="114" spans="1:11" ht="14.4" customHeight="1" x14ac:dyDescent="0.3">
      <c r="A114" s="591" t="s">
        <v>457</v>
      </c>
      <c r="B114" s="592" t="s">
        <v>458</v>
      </c>
      <c r="C114" s="595" t="s">
        <v>470</v>
      </c>
      <c r="D114" s="623" t="s">
        <v>471</v>
      </c>
      <c r="E114" s="595" t="s">
        <v>1146</v>
      </c>
      <c r="F114" s="623" t="s">
        <v>1147</v>
      </c>
      <c r="G114" s="595" t="s">
        <v>1166</v>
      </c>
      <c r="H114" s="595" t="s">
        <v>1167</v>
      </c>
      <c r="I114" s="609">
        <v>47.740001678466797</v>
      </c>
      <c r="J114" s="609">
        <v>36</v>
      </c>
      <c r="K114" s="610">
        <v>1718.7900390625</v>
      </c>
    </row>
    <row r="115" spans="1:11" ht="14.4" customHeight="1" x14ac:dyDescent="0.3">
      <c r="A115" s="591" t="s">
        <v>457</v>
      </c>
      <c r="B115" s="592" t="s">
        <v>458</v>
      </c>
      <c r="C115" s="595" t="s">
        <v>470</v>
      </c>
      <c r="D115" s="623" t="s">
        <v>471</v>
      </c>
      <c r="E115" s="595" t="s">
        <v>1146</v>
      </c>
      <c r="F115" s="623" t="s">
        <v>1147</v>
      </c>
      <c r="G115" s="595" t="s">
        <v>1168</v>
      </c>
      <c r="H115" s="595" t="s">
        <v>1169</v>
      </c>
      <c r="I115" s="609">
        <v>40.009998321533203</v>
      </c>
      <c r="J115" s="609">
        <v>36</v>
      </c>
      <c r="K115" s="610">
        <v>1440.260009765625</v>
      </c>
    </row>
    <row r="116" spans="1:11" ht="14.4" customHeight="1" x14ac:dyDescent="0.3">
      <c r="A116" s="591" t="s">
        <v>457</v>
      </c>
      <c r="B116" s="592" t="s">
        <v>458</v>
      </c>
      <c r="C116" s="595" t="s">
        <v>470</v>
      </c>
      <c r="D116" s="623" t="s">
        <v>471</v>
      </c>
      <c r="E116" s="595" t="s">
        <v>1146</v>
      </c>
      <c r="F116" s="623" t="s">
        <v>1147</v>
      </c>
      <c r="G116" s="595" t="s">
        <v>1170</v>
      </c>
      <c r="H116" s="595" t="s">
        <v>1171</v>
      </c>
      <c r="I116" s="609">
        <v>80.160003662109375</v>
      </c>
      <c r="J116" s="609">
        <v>36</v>
      </c>
      <c r="K116" s="610">
        <v>2885.5799560546875</v>
      </c>
    </row>
    <row r="117" spans="1:11" ht="14.4" customHeight="1" x14ac:dyDescent="0.3">
      <c r="A117" s="591" t="s">
        <v>457</v>
      </c>
      <c r="B117" s="592" t="s">
        <v>458</v>
      </c>
      <c r="C117" s="595" t="s">
        <v>470</v>
      </c>
      <c r="D117" s="623" t="s">
        <v>471</v>
      </c>
      <c r="E117" s="595" t="s">
        <v>1146</v>
      </c>
      <c r="F117" s="623" t="s">
        <v>1147</v>
      </c>
      <c r="G117" s="595" t="s">
        <v>1172</v>
      </c>
      <c r="H117" s="595" t="s">
        <v>1173</v>
      </c>
      <c r="I117" s="609">
        <v>78.199996948242188</v>
      </c>
      <c r="J117" s="609">
        <v>36</v>
      </c>
      <c r="K117" s="610">
        <v>2815.2000732421875</v>
      </c>
    </row>
    <row r="118" spans="1:11" ht="14.4" customHeight="1" x14ac:dyDescent="0.3">
      <c r="A118" s="591" t="s">
        <v>457</v>
      </c>
      <c r="B118" s="592" t="s">
        <v>458</v>
      </c>
      <c r="C118" s="595" t="s">
        <v>470</v>
      </c>
      <c r="D118" s="623" t="s">
        <v>471</v>
      </c>
      <c r="E118" s="595" t="s">
        <v>1146</v>
      </c>
      <c r="F118" s="623" t="s">
        <v>1147</v>
      </c>
      <c r="G118" s="595" t="s">
        <v>1174</v>
      </c>
      <c r="H118" s="595" t="s">
        <v>1175</v>
      </c>
      <c r="I118" s="609">
        <v>83.089996337890625</v>
      </c>
      <c r="J118" s="609">
        <v>36</v>
      </c>
      <c r="K118" s="610">
        <v>2991.1499633789062</v>
      </c>
    </row>
    <row r="119" spans="1:11" ht="14.4" customHeight="1" x14ac:dyDescent="0.3">
      <c r="A119" s="591" t="s">
        <v>457</v>
      </c>
      <c r="B119" s="592" t="s">
        <v>458</v>
      </c>
      <c r="C119" s="595" t="s">
        <v>470</v>
      </c>
      <c r="D119" s="623" t="s">
        <v>471</v>
      </c>
      <c r="E119" s="595" t="s">
        <v>1176</v>
      </c>
      <c r="F119" s="623" t="s">
        <v>1177</v>
      </c>
      <c r="G119" s="595" t="s">
        <v>1178</v>
      </c>
      <c r="H119" s="595" t="s">
        <v>1179</v>
      </c>
      <c r="I119" s="609">
        <v>0.30000001192092896</v>
      </c>
      <c r="J119" s="609">
        <v>300</v>
      </c>
      <c r="K119" s="610">
        <v>90</v>
      </c>
    </row>
    <row r="120" spans="1:11" ht="14.4" customHeight="1" x14ac:dyDescent="0.3">
      <c r="A120" s="591" t="s">
        <v>457</v>
      </c>
      <c r="B120" s="592" t="s">
        <v>458</v>
      </c>
      <c r="C120" s="595" t="s">
        <v>470</v>
      </c>
      <c r="D120" s="623" t="s">
        <v>471</v>
      </c>
      <c r="E120" s="595" t="s">
        <v>1176</v>
      </c>
      <c r="F120" s="623" t="s">
        <v>1177</v>
      </c>
      <c r="G120" s="595" t="s">
        <v>1180</v>
      </c>
      <c r="H120" s="595" t="s">
        <v>1181</v>
      </c>
      <c r="I120" s="609">
        <v>0.28999999165534973</v>
      </c>
      <c r="J120" s="609">
        <v>100</v>
      </c>
      <c r="K120" s="610">
        <v>29</v>
      </c>
    </row>
    <row r="121" spans="1:11" ht="14.4" customHeight="1" x14ac:dyDescent="0.3">
      <c r="A121" s="591" t="s">
        <v>457</v>
      </c>
      <c r="B121" s="592" t="s">
        <v>458</v>
      </c>
      <c r="C121" s="595" t="s">
        <v>470</v>
      </c>
      <c r="D121" s="623" t="s">
        <v>471</v>
      </c>
      <c r="E121" s="595" t="s">
        <v>1176</v>
      </c>
      <c r="F121" s="623" t="s">
        <v>1177</v>
      </c>
      <c r="G121" s="595" t="s">
        <v>1182</v>
      </c>
      <c r="H121" s="595" t="s">
        <v>1183</v>
      </c>
      <c r="I121" s="609">
        <v>0.30000001192092896</v>
      </c>
      <c r="J121" s="609">
        <v>300</v>
      </c>
      <c r="K121" s="610">
        <v>90</v>
      </c>
    </row>
    <row r="122" spans="1:11" ht="14.4" customHeight="1" x14ac:dyDescent="0.3">
      <c r="A122" s="591" t="s">
        <v>457</v>
      </c>
      <c r="B122" s="592" t="s">
        <v>458</v>
      </c>
      <c r="C122" s="595" t="s">
        <v>470</v>
      </c>
      <c r="D122" s="623" t="s">
        <v>471</v>
      </c>
      <c r="E122" s="595" t="s">
        <v>1176</v>
      </c>
      <c r="F122" s="623" t="s">
        <v>1177</v>
      </c>
      <c r="G122" s="595" t="s">
        <v>1184</v>
      </c>
      <c r="H122" s="595" t="s">
        <v>1185</v>
      </c>
      <c r="I122" s="609">
        <v>0.54000002145767212</v>
      </c>
      <c r="J122" s="609">
        <v>300</v>
      </c>
      <c r="K122" s="610">
        <v>162</v>
      </c>
    </row>
    <row r="123" spans="1:11" ht="14.4" customHeight="1" x14ac:dyDescent="0.3">
      <c r="A123" s="591" t="s">
        <v>457</v>
      </c>
      <c r="B123" s="592" t="s">
        <v>458</v>
      </c>
      <c r="C123" s="595" t="s">
        <v>470</v>
      </c>
      <c r="D123" s="623" t="s">
        <v>471</v>
      </c>
      <c r="E123" s="595" t="s">
        <v>1176</v>
      </c>
      <c r="F123" s="623" t="s">
        <v>1177</v>
      </c>
      <c r="G123" s="595" t="s">
        <v>1186</v>
      </c>
      <c r="H123" s="595" t="s">
        <v>1187</v>
      </c>
      <c r="I123" s="609">
        <v>0.95999997854232788</v>
      </c>
      <c r="J123" s="609">
        <v>100</v>
      </c>
      <c r="K123" s="610">
        <v>96</v>
      </c>
    </row>
    <row r="124" spans="1:11" ht="14.4" customHeight="1" x14ac:dyDescent="0.3">
      <c r="A124" s="591" t="s">
        <v>457</v>
      </c>
      <c r="B124" s="592" t="s">
        <v>458</v>
      </c>
      <c r="C124" s="595" t="s">
        <v>470</v>
      </c>
      <c r="D124" s="623" t="s">
        <v>471</v>
      </c>
      <c r="E124" s="595" t="s">
        <v>1176</v>
      </c>
      <c r="F124" s="623" t="s">
        <v>1177</v>
      </c>
      <c r="G124" s="595" t="s">
        <v>1188</v>
      </c>
      <c r="H124" s="595" t="s">
        <v>1189</v>
      </c>
      <c r="I124" s="609">
        <v>2.6700000762939453</v>
      </c>
      <c r="J124" s="609">
        <v>100</v>
      </c>
      <c r="K124" s="610">
        <v>266.55999755859375</v>
      </c>
    </row>
    <row r="125" spans="1:11" ht="14.4" customHeight="1" x14ac:dyDescent="0.3">
      <c r="A125" s="591" t="s">
        <v>457</v>
      </c>
      <c r="B125" s="592" t="s">
        <v>458</v>
      </c>
      <c r="C125" s="595" t="s">
        <v>470</v>
      </c>
      <c r="D125" s="623" t="s">
        <v>471</v>
      </c>
      <c r="E125" s="595" t="s">
        <v>1060</v>
      </c>
      <c r="F125" s="623" t="s">
        <v>1061</v>
      </c>
      <c r="G125" s="595" t="s">
        <v>1190</v>
      </c>
      <c r="H125" s="595" t="s">
        <v>1191</v>
      </c>
      <c r="I125" s="609">
        <v>12.579999923706055</v>
      </c>
      <c r="J125" s="609">
        <v>50</v>
      </c>
      <c r="K125" s="610">
        <v>629</v>
      </c>
    </row>
    <row r="126" spans="1:11" ht="14.4" customHeight="1" x14ac:dyDescent="0.3">
      <c r="A126" s="591" t="s">
        <v>457</v>
      </c>
      <c r="B126" s="592" t="s">
        <v>458</v>
      </c>
      <c r="C126" s="595" t="s">
        <v>470</v>
      </c>
      <c r="D126" s="623" t="s">
        <v>471</v>
      </c>
      <c r="E126" s="595" t="s">
        <v>1060</v>
      </c>
      <c r="F126" s="623" t="s">
        <v>1061</v>
      </c>
      <c r="G126" s="595" t="s">
        <v>1192</v>
      </c>
      <c r="H126" s="595" t="s">
        <v>1193</v>
      </c>
      <c r="I126" s="609">
        <v>12.590000152587891</v>
      </c>
      <c r="J126" s="609">
        <v>100</v>
      </c>
      <c r="K126" s="610">
        <v>1259</v>
      </c>
    </row>
    <row r="127" spans="1:11" ht="14.4" customHeight="1" x14ac:dyDescent="0.3">
      <c r="A127" s="591" t="s">
        <v>457</v>
      </c>
      <c r="B127" s="592" t="s">
        <v>458</v>
      </c>
      <c r="C127" s="595" t="s">
        <v>470</v>
      </c>
      <c r="D127" s="623" t="s">
        <v>471</v>
      </c>
      <c r="E127" s="595" t="s">
        <v>1060</v>
      </c>
      <c r="F127" s="623" t="s">
        <v>1061</v>
      </c>
      <c r="G127" s="595" t="s">
        <v>1194</v>
      </c>
      <c r="H127" s="595" t="s">
        <v>1195</v>
      </c>
      <c r="I127" s="609">
        <v>7.5</v>
      </c>
      <c r="J127" s="609">
        <v>200</v>
      </c>
      <c r="K127" s="610">
        <v>1500</v>
      </c>
    </row>
    <row r="128" spans="1:11" ht="14.4" customHeight="1" x14ac:dyDescent="0.3">
      <c r="A128" s="591" t="s">
        <v>457</v>
      </c>
      <c r="B128" s="592" t="s">
        <v>458</v>
      </c>
      <c r="C128" s="595" t="s">
        <v>470</v>
      </c>
      <c r="D128" s="623" t="s">
        <v>471</v>
      </c>
      <c r="E128" s="595" t="s">
        <v>1060</v>
      </c>
      <c r="F128" s="623" t="s">
        <v>1061</v>
      </c>
      <c r="G128" s="595" t="s">
        <v>1196</v>
      </c>
      <c r="H128" s="595" t="s">
        <v>1197</v>
      </c>
      <c r="I128" s="609">
        <v>7.5</v>
      </c>
      <c r="J128" s="609">
        <v>200</v>
      </c>
      <c r="K128" s="610">
        <v>1500</v>
      </c>
    </row>
    <row r="129" spans="1:11" ht="14.4" customHeight="1" x14ac:dyDescent="0.3">
      <c r="A129" s="591" t="s">
        <v>457</v>
      </c>
      <c r="B129" s="592" t="s">
        <v>458</v>
      </c>
      <c r="C129" s="595" t="s">
        <v>470</v>
      </c>
      <c r="D129" s="623" t="s">
        <v>471</v>
      </c>
      <c r="E129" s="595" t="s">
        <v>1060</v>
      </c>
      <c r="F129" s="623" t="s">
        <v>1061</v>
      </c>
      <c r="G129" s="595" t="s">
        <v>1198</v>
      </c>
      <c r="H129" s="595" t="s">
        <v>1199</v>
      </c>
      <c r="I129" s="609">
        <v>7.494999885559082</v>
      </c>
      <c r="J129" s="609">
        <v>200</v>
      </c>
      <c r="K129" s="610">
        <v>1499</v>
      </c>
    </row>
    <row r="130" spans="1:11" ht="14.4" customHeight="1" x14ac:dyDescent="0.3">
      <c r="A130" s="591" t="s">
        <v>457</v>
      </c>
      <c r="B130" s="592" t="s">
        <v>458</v>
      </c>
      <c r="C130" s="595" t="s">
        <v>470</v>
      </c>
      <c r="D130" s="623" t="s">
        <v>471</v>
      </c>
      <c r="E130" s="595" t="s">
        <v>1060</v>
      </c>
      <c r="F130" s="623" t="s">
        <v>1061</v>
      </c>
      <c r="G130" s="595" t="s">
        <v>1200</v>
      </c>
      <c r="H130" s="595" t="s">
        <v>1201</v>
      </c>
      <c r="I130" s="609">
        <v>7.5</v>
      </c>
      <c r="J130" s="609">
        <v>100</v>
      </c>
      <c r="K130" s="610">
        <v>750</v>
      </c>
    </row>
    <row r="131" spans="1:11" ht="14.4" customHeight="1" x14ac:dyDescent="0.3">
      <c r="A131" s="591" t="s">
        <v>457</v>
      </c>
      <c r="B131" s="592" t="s">
        <v>458</v>
      </c>
      <c r="C131" s="595" t="s">
        <v>473</v>
      </c>
      <c r="D131" s="623" t="s">
        <v>474</v>
      </c>
      <c r="E131" s="595" t="s">
        <v>1202</v>
      </c>
      <c r="F131" s="623" t="s">
        <v>1203</v>
      </c>
      <c r="G131" s="595" t="s">
        <v>1204</v>
      </c>
      <c r="H131" s="595" t="s">
        <v>1205</v>
      </c>
      <c r="I131" s="609">
        <v>3526.43994140625</v>
      </c>
      <c r="J131" s="609">
        <v>1</v>
      </c>
      <c r="K131" s="610">
        <v>3526.43994140625</v>
      </c>
    </row>
    <row r="132" spans="1:11" ht="14.4" customHeight="1" x14ac:dyDescent="0.3">
      <c r="A132" s="591" t="s">
        <v>457</v>
      </c>
      <c r="B132" s="592" t="s">
        <v>458</v>
      </c>
      <c r="C132" s="595" t="s">
        <v>473</v>
      </c>
      <c r="D132" s="623" t="s">
        <v>474</v>
      </c>
      <c r="E132" s="595" t="s">
        <v>1202</v>
      </c>
      <c r="F132" s="623" t="s">
        <v>1203</v>
      </c>
      <c r="G132" s="595" t="s">
        <v>1206</v>
      </c>
      <c r="H132" s="595" t="s">
        <v>1207</v>
      </c>
      <c r="I132" s="609">
        <v>403.51998901367187</v>
      </c>
      <c r="J132" s="609">
        <v>2</v>
      </c>
      <c r="K132" s="610">
        <v>807.030029296875</v>
      </c>
    </row>
    <row r="133" spans="1:11" ht="14.4" customHeight="1" x14ac:dyDescent="0.3">
      <c r="A133" s="591" t="s">
        <v>457</v>
      </c>
      <c r="B133" s="592" t="s">
        <v>458</v>
      </c>
      <c r="C133" s="595" t="s">
        <v>473</v>
      </c>
      <c r="D133" s="623" t="s">
        <v>474</v>
      </c>
      <c r="E133" s="595" t="s">
        <v>958</v>
      </c>
      <c r="F133" s="623" t="s">
        <v>959</v>
      </c>
      <c r="G133" s="595" t="s">
        <v>1208</v>
      </c>
      <c r="H133" s="595" t="s">
        <v>1209</v>
      </c>
      <c r="I133" s="609">
        <v>68.150001525878906</v>
      </c>
      <c r="J133" s="609">
        <v>24</v>
      </c>
      <c r="K133" s="610">
        <v>1635.550048828125</v>
      </c>
    </row>
    <row r="134" spans="1:11" ht="14.4" customHeight="1" x14ac:dyDescent="0.3">
      <c r="A134" s="591" t="s">
        <v>457</v>
      </c>
      <c r="B134" s="592" t="s">
        <v>458</v>
      </c>
      <c r="C134" s="595" t="s">
        <v>473</v>
      </c>
      <c r="D134" s="623" t="s">
        <v>474</v>
      </c>
      <c r="E134" s="595" t="s">
        <v>1036</v>
      </c>
      <c r="F134" s="623" t="s">
        <v>1037</v>
      </c>
      <c r="G134" s="595" t="s">
        <v>1210</v>
      </c>
      <c r="H134" s="595" t="s">
        <v>1211</v>
      </c>
      <c r="I134" s="609">
        <v>2789.7900390625</v>
      </c>
      <c r="J134" s="609">
        <v>6</v>
      </c>
      <c r="K134" s="610">
        <v>16738.7109375</v>
      </c>
    </row>
    <row r="135" spans="1:11" ht="14.4" customHeight="1" x14ac:dyDescent="0.3">
      <c r="A135" s="591" t="s">
        <v>457</v>
      </c>
      <c r="B135" s="592" t="s">
        <v>458</v>
      </c>
      <c r="C135" s="595" t="s">
        <v>473</v>
      </c>
      <c r="D135" s="623" t="s">
        <v>474</v>
      </c>
      <c r="E135" s="595" t="s">
        <v>1036</v>
      </c>
      <c r="F135" s="623" t="s">
        <v>1037</v>
      </c>
      <c r="G135" s="595" t="s">
        <v>1212</v>
      </c>
      <c r="H135" s="595" t="s">
        <v>1213</v>
      </c>
      <c r="I135" s="609">
        <v>6975</v>
      </c>
      <c r="J135" s="609">
        <v>1</v>
      </c>
      <c r="K135" s="610">
        <v>12659.630004882812</v>
      </c>
    </row>
    <row r="136" spans="1:11" ht="14.4" customHeight="1" x14ac:dyDescent="0.3">
      <c r="A136" s="591" t="s">
        <v>457</v>
      </c>
      <c r="B136" s="592" t="s">
        <v>458</v>
      </c>
      <c r="C136" s="595" t="s">
        <v>473</v>
      </c>
      <c r="D136" s="623" t="s">
        <v>474</v>
      </c>
      <c r="E136" s="595" t="s">
        <v>1036</v>
      </c>
      <c r="F136" s="623" t="s">
        <v>1037</v>
      </c>
      <c r="G136" s="595" t="s">
        <v>1138</v>
      </c>
      <c r="H136" s="595" t="s">
        <v>1139</v>
      </c>
      <c r="I136" s="609">
        <v>111.57333374023437</v>
      </c>
      <c r="J136" s="609">
        <v>102</v>
      </c>
      <c r="K136" s="610">
        <v>11380.7099609375</v>
      </c>
    </row>
    <row r="137" spans="1:11" ht="14.4" customHeight="1" x14ac:dyDescent="0.3">
      <c r="A137" s="591" t="s">
        <v>457</v>
      </c>
      <c r="B137" s="592" t="s">
        <v>458</v>
      </c>
      <c r="C137" s="595" t="s">
        <v>473</v>
      </c>
      <c r="D137" s="623" t="s">
        <v>474</v>
      </c>
      <c r="E137" s="595" t="s">
        <v>1146</v>
      </c>
      <c r="F137" s="623" t="s">
        <v>1147</v>
      </c>
      <c r="G137" s="595" t="s">
        <v>1214</v>
      </c>
      <c r="H137" s="595" t="s">
        <v>1215</v>
      </c>
      <c r="I137" s="609">
        <v>104.20999908447266</v>
      </c>
      <c r="J137" s="609">
        <v>72</v>
      </c>
      <c r="K137" s="610">
        <v>7502.830078125</v>
      </c>
    </row>
    <row r="138" spans="1:11" ht="14.4" customHeight="1" x14ac:dyDescent="0.3">
      <c r="A138" s="591" t="s">
        <v>457</v>
      </c>
      <c r="B138" s="592" t="s">
        <v>458</v>
      </c>
      <c r="C138" s="595" t="s">
        <v>473</v>
      </c>
      <c r="D138" s="623" t="s">
        <v>474</v>
      </c>
      <c r="E138" s="595" t="s">
        <v>1146</v>
      </c>
      <c r="F138" s="623" t="s">
        <v>1147</v>
      </c>
      <c r="G138" s="595" t="s">
        <v>1216</v>
      </c>
      <c r="H138" s="595" t="s">
        <v>1217</v>
      </c>
      <c r="I138" s="609">
        <v>113.84999847412109</v>
      </c>
      <c r="J138" s="609">
        <v>72</v>
      </c>
      <c r="K138" s="610">
        <v>8197.2001953125</v>
      </c>
    </row>
    <row r="139" spans="1:11" ht="14.4" customHeight="1" x14ac:dyDescent="0.3">
      <c r="A139" s="591" t="s">
        <v>457</v>
      </c>
      <c r="B139" s="592" t="s">
        <v>458</v>
      </c>
      <c r="C139" s="595" t="s">
        <v>473</v>
      </c>
      <c r="D139" s="623" t="s">
        <v>474</v>
      </c>
      <c r="E139" s="595" t="s">
        <v>1146</v>
      </c>
      <c r="F139" s="623" t="s">
        <v>1147</v>
      </c>
      <c r="G139" s="595" t="s">
        <v>1218</v>
      </c>
      <c r="H139" s="595" t="s">
        <v>1219</v>
      </c>
      <c r="I139" s="609">
        <v>188.60000610351562</v>
      </c>
      <c r="J139" s="609">
        <v>36</v>
      </c>
      <c r="K139" s="610">
        <v>6789.60009765625</v>
      </c>
    </row>
    <row r="140" spans="1:11" ht="14.4" customHeight="1" x14ac:dyDescent="0.3">
      <c r="A140" s="591" t="s">
        <v>457</v>
      </c>
      <c r="B140" s="592" t="s">
        <v>458</v>
      </c>
      <c r="C140" s="595" t="s">
        <v>473</v>
      </c>
      <c r="D140" s="623" t="s">
        <v>474</v>
      </c>
      <c r="E140" s="595" t="s">
        <v>1146</v>
      </c>
      <c r="F140" s="623" t="s">
        <v>1147</v>
      </c>
      <c r="G140" s="595" t="s">
        <v>1154</v>
      </c>
      <c r="H140" s="595" t="s">
        <v>1155</v>
      </c>
      <c r="I140" s="609">
        <v>89.349998474121094</v>
      </c>
      <c r="J140" s="609">
        <v>72</v>
      </c>
      <c r="K140" s="610">
        <v>6432.8701171875</v>
      </c>
    </row>
    <row r="141" spans="1:11" ht="14.4" customHeight="1" x14ac:dyDescent="0.3">
      <c r="A141" s="591" t="s">
        <v>457</v>
      </c>
      <c r="B141" s="592" t="s">
        <v>458</v>
      </c>
      <c r="C141" s="595" t="s">
        <v>473</v>
      </c>
      <c r="D141" s="623" t="s">
        <v>474</v>
      </c>
      <c r="E141" s="595" t="s">
        <v>1146</v>
      </c>
      <c r="F141" s="623" t="s">
        <v>1147</v>
      </c>
      <c r="G141" s="595" t="s">
        <v>1220</v>
      </c>
      <c r="H141" s="595" t="s">
        <v>1221</v>
      </c>
      <c r="I141" s="609">
        <v>124.66000366210937</v>
      </c>
      <c r="J141" s="609">
        <v>72</v>
      </c>
      <c r="K141" s="610">
        <v>8975.75</v>
      </c>
    </row>
    <row r="142" spans="1:11" ht="14.4" customHeight="1" x14ac:dyDescent="0.3">
      <c r="A142" s="591" t="s">
        <v>457</v>
      </c>
      <c r="B142" s="592" t="s">
        <v>458</v>
      </c>
      <c r="C142" s="595" t="s">
        <v>473</v>
      </c>
      <c r="D142" s="623" t="s">
        <v>474</v>
      </c>
      <c r="E142" s="595" t="s">
        <v>1146</v>
      </c>
      <c r="F142" s="623" t="s">
        <v>1147</v>
      </c>
      <c r="G142" s="595" t="s">
        <v>1158</v>
      </c>
      <c r="H142" s="595" t="s">
        <v>1159</v>
      </c>
      <c r="I142" s="609">
        <v>133.91999816894531</v>
      </c>
      <c r="J142" s="609">
        <v>48</v>
      </c>
      <c r="K142" s="610">
        <v>6428.0400390625</v>
      </c>
    </row>
    <row r="143" spans="1:11" ht="14.4" customHeight="1" x14ac:dyDescent="0.3">
      <c r="A143" s="591" t="s">
        <v>457</v>
      </c>
      <c r="B143" s="592" t="s">
        <v>458</v>
      </c>
      <c r="C143" s="595" t="s">
        <v>473</v>
      </c>
      <c r="D143" s="623" t="s">
        <v>474</v>
      </c>
      <c r="E143" s="595" t="s">
        <v>1146</v>
      </c>
      <c r="F143" s="623" t="s">
        <v>1147</v>
      </c>
      <c r="G143" s="595" t="s">
        <v>1162</v>
      </c>
      <c r="H143" s="595" t="s">
        <v>1163</v>
      </c>
      <c r="I143" s="609">
        <v>94.819999694824219</v>
      </c>
      <c r="J143" s="609">
        <v>144</v>
      </c>
      <c r="K143" s="610">
        <v>13653.7197265625</v>
      </c>
    </row>
    <row r="144" spans="1:11" ht="14.4" customHeight="1" x14ac:dyDescent="0.3">
      <c r="A144" s="591" t="s">
        <v>457</v>
      </c>
      <c r="B144" s="592" t="s">
        <v>458</v>
      </c>
      <c r="C144" s="595" t="s">
        <v>473</v>
      </c>
      <c r="D144" s="623" t="s">
        <v>474</v>
      </c>
      <c r="E144" s="595" t="s">
        <v>1146</v>
      </c>
      <c r="F144" s="623" t="s">
        <v>1147</v>
      </c>
      <c r="G144" s="595" t="s">
        <v>1222</v>
      </c>
      <c r="H144" s="595" t="s">
        <v>1223</v>
      </c>
      <c r="I144" s="609">
        <v>101.66000366210937</v>
      </c>
      <c r="J144" s="609">
        <v>108</v>
      </c>
      <c r="K144" s="610">
        <v>10979.2802734375</v>
      </c>
    </row>
    <row r="145" spans="1:11" ht="14.4" customHeight="1" x14ac:dyDescent="0.3">
      <c r="A145" s="591" t="s">
        <v>457</v>
      </c>
      <c r="B145" s="592" t="s">
        <v>458</v>
      </c>
      <c r="C145" s="595" t="s">
        <v>473</v>
      </c>
      <c r="D145" s="623" t="s">
        <v>474</v>
      </c>
      <c r="E145" s="595" t="s">
        <v>1146</v>
      </c>
      <c r="F145" s="623" t="s">
        <v>1147</v>
      </c>
      <c r="G145" s="595" t="s">
        <v>1224</v>
      </c>
      <c r="H145" s="595" t="s">
        <v>1225</v>
      </c>
      <c r="I145" s="609">
        <v>121.20999908447266</v>
      </c>
      <c r="J145" s="609">
        <v>48</v>
      </c>
      <c r="K145" s="610">
        <v>5818.080078125</v>
      </c>
    </row>
    <row r="146" spans="1:11" ht="14.4" customHeight="1" x14ac:dyDescent="0.3">
      <c r="A146" s="591" t="s">
        <v>457</v>
      </c>
      <c r="B146" s="592" t="s">
        <v>458</v>
      </c>
      <c r="C146" s="595" t="s">
        <v>473</v>
      </c>
      <c r="D146" s="623" t="s">
        <v>474</v>
      </c>
      <c r="E146" s="595" t="s">
        <v>1146</v>
      </c>
      <c r="F146" s="623" t="s">
        <v>1147</v>
      </c>
      <c r="G146" s="595" t="s">
        <v>1170</v>
      </c>
      <c r="H146" s="595" t="s">
        <v>1171</v>
      </c>
      <c r="I146" s="609">
        <v>80.160003662109375</v>
      </c>
      <c r="J146" s="609">
        <v>48</v>
      </c>
      <c r="K146" s="610">
        <v>3847.43994140625</v>
      </c>
    </row>
    <row r="147" spans="1:11" ht="14.4" customHeight="1" x14ac:dyDescent="0.3">
      <c r="A147" s="591" t="s">
        <v>457</v>
      </c>
      <c r="B147" s="592" t="s">
        <v>458</v>
      </c>
      <c r="C147" s="595" t="s">
        <v>473</v>
      </c>
      <c r="D147" s="623" t="s">
        <v>474</v>
      </c>
      <c r="E147" s="595" t="s">
        <v>1146</v>
      </c>
      <c r="F147" s="623" t="s">
        <v>1147</v>
      </c>
      <c r="G147" s="595" t="s">
        <v>1172</v>
      </c>
      <c r="H147" s="595" t="s">
        <v>1173</v>
      </c>
      <c r="I147" s="609">
        <v>78.199996948242188</v>
      </c>
      <c r="J147" s="609">
        <v>24</v>
      </c>
      <c r="K147" s="610">
        <v>1876.800048828125</v>
      </c>
    </row>
    <row r="148" spans="1:11" ht="14.4" customHeight="1" thickBot="1" x14ac:dyDescent="0.35">
      <c r="A148" s="599" t="s">
        <v>457</v>
      </c>
      <c r="B148" s="600" t="s">
        <v>458</v>
      </c>
      <c r="C148" s="603" t="s">
        <v>473</v>
      </c>
      <c r="D148" s="624" t="s">
        <v>474</v>
      </c>
      <c r="E148" s="603" t="s">
        <v>1226</v>
      </c>
      <c r="F148" s="624" t="s">
        <v>1227</v>
      </c>
      <c r="G148" s="603" t="s">
        <v>1228</v>
      </c>
      <c r="H148" s="603" t="s">
        <v>1229</v>
      </c>
      <c r="I148" s="611">
        <v>150.375</v>
      </c>
      <c r="J148" s="611">
        <v>18</v>
      </c>
      <c r="K148" s="612">
        <v>6550.3399658203125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3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77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231" customWidth="1"/>
    <col min="18" max="18" width="7.33203125" style="276" customWidth="1"/>
    <col min="19" max="19" width="8" style="231" customWidth="1"/>
    <col min="21" max="21" width="11.21875" bestFit="1" customWidth="1"/>
  </cols>
  <sheetData>
    <row r="1" spans="1:19" ht="18.600000000000001" thickBot="1" x14ac:dyDescent="0.4">
      <c r="A1" s="399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" thickBot="1" x14ac:dyDescent="0.35">
      <c r="A2" s="232" t="s">
        <v>270</v>
      </c>
      <c r="B2" s="233"/>
    </row>
    <row r="3" spans="1:19" x14ac:dyDescent="0.3">
      <c r="A3" s="413" t="s">
        <v>191</v>
      </c>
      <c r="B3" s="414"/>
      <c r="C3" s="415" t="s">
        <v>180</v>
      </c>
      <c r="D3" s="416"/>
      <c r="E3" s="416"/>
      <c r="F3" s="417"/>
      <c r="G3" s="418" t="s">
        <v>181</v>
      </c>
      <c r="H3" s="419"/>
      <c r="I3" s="419"/>
      <c r="J3" s="420"/>
      <c r="K3" s="421" t="s">
        <v>190</v>
      </c>
      <c r="L3" s="422"/>
      <c r="M3" s="422"/>
      <c r="N3" s="422"/>
      <c r="O3" s="423"/>
      <c r="P3" s="419" t="s">
        <v>245</v>
      </c>
      <c r="Q3" s="419"/>
      <c r="R3" s="419"/>
      <c r="S3" s="420"/>
    </row>
    <row r="4" spans="1:19" ht="15" thickBot="1" x14ac:dyDescent="0.35">
      <c r="A4" s="432">
        <v>2018</v>
      </c>
      <c r="B4" s="433"/>
      <c r="C4" s="434" t="s">
        <v>244</v>
      </c>
      <c r="D4" s="436" t="s">
        <v>106</v>
      </c>
      <c r="E4" s="436" t="s">
        <v>74</v>
      </c>
      <c r="F4" s="411" t="s">
        <v>67</v>
      </c>
      <c r="G4" s="426" t="s">
        <v>182</v>
      </c>
      <c r="H4" s="428" t="s">
        <v>186</v>
      </c>
      <c r="I4" s="428" t="s">
        <v>243</v>
      </c>
      <c r="J4" s="430" t="s">
        <v>183</v>
      </c>
      <c r="K4" s="408" t="s">
        <v>242</v>
      </c>
      <c r="L4" s="409"/>
      <c r="M4" s="409"/>
      <c r="N4" s="410"/>
      <c r="O4" s="411" t="s">
        <v>241</v>
      </c>
      <c r="P4" s="400" t="s">
        <v>240</v>
      </c>
      <c r="Q4" s="400" t="s">
        <v>193</v>
      </c>
      <c r="R4" s="402" t="s">
        <v>74</v>
      </c>
      <c r="S4" s="404" t="s">
        <v>192</v>
      </c>
    </row>
    <row r="5" spans="1:19" s="311" customFormat="1" ht="19.2" customHeight="1" x14ac:dyDescent="0.3">
      <c r="A5" s="406" t="s">
        <v>239</v>
      </c>
      <c r="B5" s="407"/>
      <c r="C5" s="435"/>
      <c r="D5" s="437"/>
      <c r="E5" s="437"/>
      <c r="F5" s="412"/>
      <c r="G5" s="427"/>
      <c r="H5" s="429"/>
      <c r="I5" s="429"/>
      <c r="J5" s="431"/>
      <c r="K5" s="314" t="s">
        <v>184</v>
      </c>
      <c r="L5" s="313" t="s">
        <v>185</v>
      </c>
      <c r="M5" s="313" t="s">
        <v>238</v>
      </c>
      <c r="N5" s="312" t="s">
        <v>3</v>
      </c>
      <c r="O5" s="412"/>
      <c r="P5" s="401"/>
      <c r="Q5" s="401"/>
      <c r="R5" s="403"/>
      <c r="S5" s="405"/>
    </row>
    <row r="6" spans="1:19" ht="15" thickBot="1" x14ac:dyDescent="0.35">
      <c r="A6" s="424" t="s">
        <v>179</v>
      </c>
      <c r="B6" s="425"/>
      <c r="C6" s="310">
        <f ca="1">SUM(Tabulka[01 uv_sk])/2</f>
        <v>12.05</v>
      </c>
      <c r="D6" s="308"/>
      <c r="E6" s="308"/>
      <c r="F6" s="307"/>
      <c r="G6" s="309">
        <f ca="1">SUM(Tabulka[05 h_vram])/2</f>
        <v>5988.4</v>
      </c>
      <c r="H6" s="308">
        <f ca="1">SUM(Tabulka[06 h_naduv])/2</f>
        <v>236.5</v>
      </c>
      <c r="I6" s="308">
        <f ca="1">SUM(Tabulka[07 h_nadzk])/2</f>
        <v>11</v>
      </c>
      <c r="J6" s="307">
        <f ca="1">SUM(Tabulka[08 h_oon])/2</f>
        <v>92</v>
      </c>
      <c r="K6" s="309">
        <f ca="1">SUM(Tabulka[09 m_kl])/2</f>
        <v>0</v>
      </c>
      <c r="L6" s="308">
        <f ca="1">SUM(Tabulka[10 m_gr])/2</f>
        <v>0</v>
      </c>
      <c r="M6" s="308">
        <f ca="1">SUM(Tabulka[11 m_jo])/2</f>
        <v>77544</v>
      </c>
      <c r="N6" s="308">
        <f ca="1">SUM(Tabulka[12 m_oc])/2</f>
        <v>77544</v>
      </c>
      <c r="O6" s="307">
        <f ca="1">SUM(Tabulka[13 m_sk])/2</f>
        <v>2169226</v>
      </c>
      <c r="P6" s="306">
        <f ca="1">SUM(Tabulka[14_vzsk])/2</f>
        <v>0</v>
      </c>
      <c r="Q6" s="306">
        <f ca="1">SUM(Tabulka[15_vzpl])/2</f>
        <v>6228.9551317900305</v>
      </c>
      <c r="R6" s="305">
        <f ca="1">IF(Q6=0,0,P6/Q6)</f>
        <v>0</v>
      </c>
      <c r="S6" s="304">
        <f ca="1">Q6-P6</f>
        <v>6228.9551317900305</v>
      </c>
    </row>
    <row r="7" spans="1:19" hidden="1" x14ac:dyDescent="0.3">
      <c r="A7" s="303" t="s">
        <v>237</v>
      </c>
      <c r="B7" s="302" t="s">
        <v>236</v>
      </c>
      <c r="C7" s="301" t="s">
        <v>235</v>
      </c>
      <c r="D7" s="300" t="s">
        <v>234</v>
      </c>
      <c r="E7" s="299" t="s">
        <v>233</v>
      </c>
      <c r="F7" s="298" t="s">
        <v>232</v>
      </c>
      <c r="G7" s="297" t="s">
        <v>231</v>
      </c>
      <c r="H7" s="295" t="s">
        <v>230</v>
      </c>
      <c r="I7" s="295" t="s">
        <v>229</v>
      </c>
      <c r="J7" s="294" t="s">
        <v>228</v>
      </c>
      <c r="K7" s="296" t="s">
        <v>227</v>
      </c>
      <c r="L7" s="295" t="s">
        <v>226</v>
      </c>
      <c r="M7" s="295" t="s">
        <v>225</v>
      </c>
      <c r="N7" s="294" t="s">
        <v>224</v>
      </c>
      <c r="O7" s="293" t="s">
        <v>223</v>
      </c>
      <c r="P7" s="292" t="s">
        <v>222</v>
      </c>
      <c r="Q7" s="291" t="s">
        <v>221</v>
      </c>
      <c r="R7" s="290" t="s">
        <v>220</v>
      </c>
      <c r="S7" s="289" t="s">
        <v>219</v>
      </c>
    </row>
    <row r="8" spans="1:19" x14ac:dyDescent="0.3">
      <c r="A8" s="286" t="s">
        <v>218</v>
      </c>
      <c r="B8" s="285"/>
      <c r="C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5.25</v>
      </c>
      <c r="D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2532.4</v>
      </c>
      <c r="H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236.5</v>
      </c>
      <c r="I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</v>
      </c>
      <c r="J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92</v>
      </c>
      <c r="K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36969</v>
      </c>
      <c r="N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36969</v>
      </c>
      <c r="O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1456971</v>
      </c>
      <c r="P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4978.9551317900305</v>
      </c>
      <c r="R8" s="288">
        <f ca="1">IF(Tabulka[[#This Row],[15_vzpl]]=0,"",Tabulka[[#This Row],[14_vzsk]]/Tabulka[[#This Row],[15_vzpl]])</f>
        <v>0</v>
      </c>
      <c r="S8" s="287">
        <f ca="1">IF(Tabulka[[#This Row],[15_vzpl]]-Tabulka[[#This Row],[14_vzsk]]=0,"",Tabulka[[#This Row],[15_vzpl]]-Tabulka[[#This Row],[14_vzsk]])</f>
        <v>4978.9551317900305</v>
      </c>
    </row>
    <row r="9" spans="1:19" x14ac:dyDescent="0.3">
      <c r="A9" s="286">
        <v>99</v>
      </c>
      <c r="B9" s="285" t="s">
        <v>1237</v>
      </c>
      <c r="C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980</v>
      </c>
      <c r="H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107.5</v>
      </c>
      <c r="I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92</v>
      </c>
      <c r="K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2969</v>
      </c>
      <c r="N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2969</v>
      </c>
      <c r="O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293957</v>
      </c>
      <c r="P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4978.9551317900305</v>
      </c>
      <c r="R9" s="288">
        <f ca="1">IF(Tabulka[[#This Row],[15_vzpl]]=0,"",Tabulka[[#This Row],[14_vzsk]]/Tabulka[[#This Row],[15_vzpl]])</f>
        <v>0</v>
      </c>
      <c r="S9" s="287">
        <f ca="1">IF(Tabulka[[#This Row],[15_vzpl]]-Tabulka[[#This Row],[14_vzsk]]=0,"",Tabulka[[#This Row],[15_vzpl]]-Tabulka[[#This Row],[14_vzsk]])</f>
        <v>4978.9551317900305</v>
      </c>
    </row>
    <row r="10" spans="1:19" x14ac:dyDescent="0.3">
      <c r="A10" s="286">
        <v>101</v>
      </c>
      <c r="B10" s="285" t="s">
        <v>1238</v>
      </c>
      <c r="C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3.25</v>
      </c>
      <c r="D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1552.4</v>
      </c>
      <c r="H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129</v>
      </c>
      <c r="I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</v>
      </c>
      <c r="J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34000</v>
      </c>
      <c r="N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34000</v>
      </c>
      <c r="O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1163014</v>
      </c>
      <c r="P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8" t="str">
        <f ca="1">IF(Tabulka[[#This Row],[15_vzpl]]=0,"",Tabulka[[#This Row],[14_vzsk]]/Tabulka[[#This Row],[15_vzpl]])</f>
        <v/>
      </c>
      <c r="S10" s="287" t="str">
        <f ca="1">IF(Tabulka[[#This Row],[15_vzpl]]-Tabulka[[#This Row],[14_vzsk]]=0,"",Tabulka[[#This Row],[15_vzpl]]-Tabulka[[#This Row],[14_vzsk]])</f>
        <v/>
      </c>
    </row>
    <row r="11" spans="1:19" x14ac:dyDescent="0.3">
      <c r="A11" s="286" t="s">
        <v>1231</v>
      </c>
      <c r="B11" s="285"/>
      <c r="C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5.8</v>
      </c>
      <c r="D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2864</v>
      </c>
      <c r="H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14100</v>
      </c>
      <c r="N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14100</v>
      </c>
      <c r="O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632836</v>
      </c>
      <c r="P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1250</v>
      </c>
      <c r="R11" s="288">
        <f ca="1">IF(Tabulka[[#This Row],[15_vzpl]]=0,"",Tabulka[[#This Row],[14_vzsk]]/Tabulka[[#This Row],[15_vzpl]])</f>
        <v>0</v>
      </c>
      <c r="S11" s="287">
        <f ca="1">IF(Tabulka[[#This Row],[15_vzpl]]-Tabulka[[#This Row],[14_vzsk]]=0,"",Tabulka[[#This Row],[15_vzpl]]-Tabulka[[#This Row],[14_vzsk]])</f>
        <v>1250</v>
      </c>
    </row>
    <row r="12" spans="1:19" x14ac:dyDescent="0.3">
      <c r="A12" s="286">
        <v>303</v>
      </c>
      <c r="B12" s="285" t="s">
        <v>1239</v>
      </c>
      <c r="C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3.7999999999999994</v>
      </c>
      <c r="D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1864</v>
      </c>
      <c r="H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363822</v>
      </c>
      <c r="P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1250</v>
      </c>
      <c r="R12" s="288">
        <f ca="1">IF(Tabulka[[#This Row],[15_vzpl]]=0,"",Tabulka[[#This Row],[14_vzsk]]/Tabulka[[#This Row],[15_vzpl]])</f>
        <v>0</v>
      </c>
      <c r="S12" s="287">
        <f ca="1">IF(Tabulka[[#This Row],[15_vzpl]]-Tabulka[[#This Row],[14_vzsk]]=0,"",Tabulka[[#This Row],[15_vzpl]]-Tabulka[[#This Row],[14_vzsk]])</f>
        <v>1250</v>
      </c>
    </row>
    <row r="13" spans="1:19" x14ac:dyDescent="0.3">
      <c r="A13" s="286">
        <v>304</v>
      </c>
      <c r="B13" s="285" t="s">
        <v>1240</v>
      </c>
      <c r="C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512</v>
      </c>
      <c r="H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103844</v>
      </c>
      <c r="P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88" t="str">
        <f ca="1">IF(Tabulka[[#This Row],[15_vzpl]]=0,"",Tabulka[[#This Row],[14_vzsk]]/Tabulka[[#This Row],[15_vzpl]])</f>
        <v/>
      </c>
      <c r="S13" s="287" t="str">
        <f ca="1">IF(Tabulka[[#This Row],[15_vzpl]]-Tabulka[[#This Row],[14_vzsk]]=0,"",Tabulka[[#This Row],[15_vzpl]]-Tabulka[[#This Row],[14_vzsk]])</f>
        <v/>
      </c>
    </row>
    <row r="14" spans="1:19" x14ac:dyDescent="0.3">
      <c r="A14" s="286">
        <v>305</v>
      </c>
      <c r="B14" s="285" t="s">
        <v>1241</v>
      </c>
      <c r="C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488</v>
      </c>
      <c r="H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6600</v>
      </c>
      <c r="N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6600</v>
      </c>
      <c r="O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165170</v>
      </c>
      <c r="P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88" t="str">
        <f ca="1">IF(Tabulka[[#This Row],[15_vzpl]]=0,"",Tabulka[[#This Row],[14_vzsk]]/Tabulka[[#This Row],[15_vzpl]])</f>
        <v/>
      </c>
      <c r="S14" s="287" t="str">
        <f ca="1">IF(Tabulka[[#This Row],[15_vzpl]]-Tabulka[[#This Row],[14_vzsk]]=0,"",Tabulka[[#This Row],[15_vzpl]]-Tabulka[[#This Row],[14_vzsk]])</f>
        <v/>
      </c>
    </row>
    <row r="15" spans="1:19" x14ac:dyDescent="0.3">
      <c r="A15" s="286">
        <v>642</v>
      </c>
      <c r="B15" s="285" t="s">
        <v>1242</v>
      </c>
      <c r="C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7500</v>
      </c>
      <c r="N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7500</v>
      </c>
      <c r="O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88" t="str">
        <f ca="1">IF(Tabulka[[#This Row],[15_vzpl]]=0,"",Tabulka[[#This Row],[14_vzsk]]/Tabulka[[#This Row],[15_vzpl]])</f>
        <v/>
      </c>
      <c r="S15" s="287" t="str">
        <f ca="1">IF(Tabulka[[#This Row],[15_vzpl]]-Tabulka[[#This Row],[14_vzsk]]=0,"",Tabulka[[#This Row],[15_vzpl]]-Tabulka[[#This Row],[14_vzsk]])</f>
        <v/>
      </c>
    </row>
    <row r="16" spans="1:19" x14ac:dyDescent="0.3">
      <c r="A16" s="286" t="s">
        <v>1232</v>
      </c>
      <c r="B16" s="285"/>
      <c r="C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592</v>
      </c>
      <c r="H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26475</v>
      </c>
      <c r="N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26475</v>
      </c>
      <c r="O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79419</v>
      </c>
      <c r="P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88" t="str">
        <f ca="1">IF(Tabulka[[#This Row],[15_vzpl]]=0,"",Tabulka[[#This Row],[14_vzsk]]/Tabulka[[#This Row],[15_vzpl]])</f>
        <v/>
      </c>
      <c r="S16" s="287" t="str">
        <f ca="1">IF(Tabulka[[#This Row],[15_vzpl]]-Tabulka[[#This Row],[14_vzsk]]=0,"",Tabulka[[#This Row],[15_vzpl]]-Tabulka[[#This Row],[14_vzsk]])</f>
        <v/>
      </c>
    </row>
    <row r="17" spans="1:19" x14ac:dyDescent="0.3">
      <c r="A17" s="286">
        <v>30</v>
      </c>
      <c r="B17" s="285" t="s">
        <v>1243</v>
      </c>
      <c r="C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592</v>
      </c>
      <c r="H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26475</v>
      </c>
      <c r="N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26475</v>
      </c>
      <c r="O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79419</v>
      </c>
      <c r="P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8" t="str">
        <f ca="1">IF(Tabulka[[#This Row],[15_vzpl]]=0,"",Tabulka[[#This Row],[14_vzsk]]/Tabulka[[#This Row],[15_vzpl]])</f>
        <v/>
      </c>
      <c r="S17" s="287" t="str">
        <f ca="1">IF(Tabulka[[#This Row],[15_vzpl]]-Tabulka[[#This Row],[14_vzsk]]=0,"",Tabulka[[#This Row],[15_vzpl]]-Tabulka[[#This Row],[14_vzsk]])</f>
        <v/>
      </c>
    </row>
    <row r="18" spans="1:19" x14ac:dyDescent="0.3">
      <c r="A18" t="s">
        <v>247</v>
      </c>
    </row>
    <row r="19" spans="1:19" x14ac:dyDescent="0.3">
      <c r="A19" s="113" t="s">
        <v>160</v>
      </c>
    </row>
    <row r="20" spans="1:19" x14ac:dyDescent="0.3">
      <c r="A20" s="114" t="s">
        <v>217</v>
      </c>
    </row>
    <row r="21" spans="1:19" x14ac:dyDescent="0.3">
      <c r="A21" s="278" t="s">
        <v>216</v>
      </c>
    </row>
    <row r="22" spans="1:19" x14ac:dyDescent="0.3">
      <c r="A22" s="235" t="s">
        <v>189</v>
      </c>
    </row>
    <row r="23" spans="1:19" x14ac:dyDescent="0.3">
      <c r="A23" s="237" t="s">
        <v>194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7">
    <cfRule type="cellIs" dxfId="4" priority="3" operator="lessThan">
      <formula>0</formula>
    </cfRule>
  </conditionalFormatting>
  <conditionalFormatting sqref="R6:R17">
    <cfRule type="cellIs" dxfId="3" priority="4" operator="greaterThan">
      <formula>1</formula>
    </cfRule>
  </conditionalFormatting>
  <conditionalFormatting sqref="A8:S17">
    <cfRule type="expression" dxfId="2" priority="2">
      <formula>$B8=""</formula>
    </cfRule>
  </conditionalFormatting>
  <conditionalFormatting sqref="P8:S17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7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0" bestFit="1" customWidth="1"/>
    <col min="2" max="2" width="11.6640625" style="150" hidden="1" customWidth="1"/>
    <col min="3" max="4" width="11" style="152" customWidth="1"/>
    <col min="5" max="5" width="11" style="153" customWidth="1"/>
    <col min="6" max="16384" width="8.88671875" style="150"/>
  </cols>
  <sheetData>
    <row r="1" spans="1:5" ht="18.600000000000001" thickBot="1" x14ac:dyDescent="0.4">
      <c r="A1" s="329" t="s">
        <v>120</v>
      </c>
      <c r="B1" s="329"/>
      <c r="C1" s="330"/>
      <c r="D1" s="330"/>
      <c r="E1" s="330"/>
    </row>
    <row r="2" spans="1:5" ht="14.4" customHeight="1" thickBot="1" x14ac:dyDescent="0.35">
      <c r="A2" s="232" t="s">
        <v>270</v>
      </c>
      <c r="B2" s="151"/>
    </row>
    <row r="3" spans="1:5" ht="14.4" customHeight="1" thickBot="1" x14ac:dyDescent="0.35">
      <c r="A3" s="154"/>
      <c r="C3" s="155" t="s">
        <v>106</v>
      </c>
      <c r="D3" s="156" t="s">
        <v>72</v>
      </c>
      <c r="E3" s="157" t="s">
        <v>74</v>
      </c>
    </row>
    <row r="4" spans="1:5" ht="14.4" customHeight="1" thickBot="1" x14ac:dyDescent="0.3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4723.6250182251933</v>
      </c>
      <c r="D4" s="160">
        <f ca="1">IF(ISERROR(VLOOKUP("Náklady celkem",INDIRECT("HI!$A:$G"),5,0)),0,VLOOKUP("Náklady celkem",INDIRECT("HI!$A:$G"),5,0))</f>
        <v>4091.9578699999993</v>
      </c>
      <c r="E4" s="161">
        <f ca="1">IF(C4=0,0,D4/C4)</f>
        <v>0.866274916872523</v>
      </c>
    </row>
    <row r="5" spans="1:5" ht="14.4" customHeight="1" x14ac:dyDescent="0.3">
      <c r="A5" s="162" t="s">
        <v>152</v>
      </c>
      <c r="B5" s="163"/>
      <c r="C5" s="164"/>
      <c r="D5" s="164"/>
      <c r="E5" s="165"/>
    </row>
    <row r="6" spans="1:5" ht="14.4" customHeight="1" x14ac:dyDescent="0.3">
      <c r="A6" s="166" t="s">
        <v>157</v>
      </c>
      <c r="B6" s="167"/>
      <c r="C6" s="168"/>
      <c r="D6" s="168"/>
      <c r="E6" s="165"/>
    </row>
    <row r="7" spans="1:5" ht="14.4" customHeight="1" x14ac:dyDescent="0.3">
      <c r="A7" s="2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169.87517126464846</v>
      </c>
      <c r="D7" s="168">
        <f>IF(ISERROR(HI!E5),"",HI!E5)</f>
        <v>37.239530000000002</v>
      </c>
      <c r="E7" s="165">
        <f t="shared" ref="E7:E15" si="0">IF(C7=0,0,D7/C7)</f>
        <v>0.21921702696613948</v>
      </c>
    </row>
    <row r="8" spans="1:5" ht="14.4" customHeight="1" x14ac:dyDescent="0.3">
      <c r="A8" s="257" t="str">
        <f>HYPERLINK("#'LŽ PL'!A1","Plnění pozitivního listu (min. 90%)")</f>
        <v>Plnění pozitivního listu (min. 90%)</v>
      </c>
      <c r="B8" s="167" t="s">
        <v>144</v>
      </c>
      <c r="C8" s="169">
        <v>0.9</v>
      </c>
      <c r="D8" s="169">
        <f>IF(ISERROR(VLOOKUP("celkem",'LŽ PL'!$A:$F,5,0)),0,VLOOKUP("celkem",'LŽ PL'!$A:$F,5,0))</f>
        <v>1</v>
      </c>
      <c r="E8" s="165">
        <f t="shared" si="0"/>
        <v>1.1111111111111112</v>
      </c>
    </row>
    <row r="9" spans="1:5" ht="14.4" customHeight="1" x14ac:dyDescent="0.3">
      <c r="A9" s="257" t="str">
        <f>HYPERLINK("#'LŽ Statim'!A1","Podíl statimových žádanek (max. 30%)")</f>
        <v>Podíl statimových žádanek (max. 30%)</v>
      </c>
      <c r="B9" s="255" t="s">
        <v>206</v>
      </c>
      <c r="C9" s="256">
        <v>0.3</v>
      </c>
      <c r="D9" s="256">
        <f>IF('LŽ Statim'!G3="",0,'LŽ Statim'!G3)</f>
        <v>7.2727272727272724E-2</v>
      </c>
      <c r="E9" s="165">
        <f>IF(C9=0,0,D9/C9)</f>
        <v>0.24242424242424243</v>
      </c>
    </row>
    <row r="10" spans="1:5" ht="14.4" customHeight="1" x14ac:dyDescent="0.3">
      <c r="A10" s="170" t="s">
        <v>153</v>
      </c>
      <c r="B10" s="167"/>
      <c r="C10" s="168"/>
      <c r="D10" s="168"/>
      <c r="E10" s="165"/>
    </row>
    <row r="11" spans="1:5" ht="14.4" customHeight="1" x14ac:dyDescent="0.3">
      <c r="A11" s="257" t="str">
        <f>HYPERLINK("#'Léky Recepty'!A1","Záchyt v lékárně (Úhrada Kč, min. 60%)")</f>
        <v>Záchyt v lékárně (Úhrada Kč, min. 60%)</v>
      </c>
      <c r="B11" s="167" t="s">
        <v>115</v>
      </c>
      <c r="C11" s="169">
        <v>0.6</v>
      </c>
      <c r="D11" s="169">
        <f>IF(ISERROR(VLOOKUP("Celkem",'Léky Recepty'!B:H,5,0)),0,VLOOKUP("Celkem",'Léky Recepty'!B:H,5,0))</f>
        <v>0.58461251535223913</v>
      </c>
      <c r="E11" s="165">
        <f t="shared" si="0"/>
        <v>0.97435419225373188</v>
      </c>
    </row>
    <row r="12" spans="1:5" ht="14.4" customHeight="1" x14ac:dyDescent="0.3">
      <c r="A12" s="257" t="str">
        <f>HYPERLINK("#'LRp PL'!A1","Plnění pozitivního listu (min. 80%)")</f>
        <v>Plnění pozitivního listu (min. 80%)</v>
      </c>
      <c r="B12" s="167" t="s">
        <v>145</v>
      </c>
      <c r="C12" s="169">
        <v>0.8</v>
      </c>
      <c r="D12" s="169">
        <f>IF(ISERROR(VLOOKUP("Celkem",'LRp PL'!A:F,5,0)),0,VLOOKUP("Celkem",'LRp PL'!A:F,5,0))</f>
        <v>0.97893275125952517</v>
      </c>
      <c r="E12" s="165">
        <f t="shared" si="0"/>
        <v>1.2236659390744065</v>
      </c>
    </row>
    <row r="13" spans="1:5" ht="14.4" customHeight="1" x14ac:dyDescent="0.3">
      <c r="A13" s="170" t="s">
        <v>154</v>
      </c>
      <c r="B13" s="167"/>
      <c r="C13" s="168"/>
      <c r="D13" s="168"/>
      <c r="E13" s="165"/>
    </row>
    <row r="14" spans="1:5" ht="14.4" customHeight="1" x14ac:dyDescent="0.3">
      <c r="A14" s="171" t="s">
        <v>158</v>
      </c>
      <c r="B14" s="167"/>
      <c r="C14" s="164"/>
      <c r="D14" s="164"/>
      <c r="E14" s="165"/>
    </row>
    <row r="15" spans="1:5" ht="14.4" customHeight="1" x14ac:dyDescent="0.3">
      <c r="A15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7" t="s">
        <v>110</v>
      </c>
      <c r="C15" s="168">
        <f>IF(ISERROR(HI!F6),"",HI!F6)</f>
        <v>770.59211364746091</v>
      </c>
      <c r="D15" s="168">
        <f>IF(ISERROR(HI!E6),"",HI!E6)</f>
        <v>640.72966000000008</v>
      </c>
      <c r="E15" s="165">
        <f t="shared" si="0"/>
        <v>0.83147705336253708</v>
      </c>
    </row>
    <row r="16" spans="1:5" ht="14.4" customHeight="1" thickBot="1" x14ac:dyDescent="0.35">
      <c r="A16" s="173" t="str">
        <f>HYPERLINK("#HI!A1","Osobní náklady")</f>
        <v>Osobní náklady</v>
      </c>
      <c r="B16" s="167"/>
      <c r="C16" s="164">
        <f ca="1">IF(ISERROR(VLOOKUP("Osobní náklady (Kč) *",INDIRECT("HI!$A:$G"),6,0)),0,VLOOKUP("Osobní náklady (Kč) *",INDIRECT("HI!$A:$G"),6,0))</f>
        <v>3362.7404638671874</v>
      </c>
      <c r="D16" s="164">
        <f ca="1">IF(ISERROR(VLOOKUP("Osobní náklady (Kč) *",INDIRECT("HI!$A:$G"),5,0)),0,VLOOKUP("Osobní náklady (Kč) *",INDIRECT("HI!$A:$G"),5,0))</f>
        <v>2993.2127700000001</v>
      </c>
      <c r="E16" s="165">
        <f ca="1">IF(C16=0,0,D16/C16)</f>
        <v>0.89011114659671753</v>
      </c>
    </row>
    <row r="17" spans="1:5" ht="14.4" customHeight="1" thickBot="1" x14ac:dyDescent="0.35">
      <c r="A17" s="177"/>
      <c r="B17" s="178"/>
      <c r="C17" s="179"/>
      <c r="D17" s="179"/>
      <c r="E17" s="180"/>
    </row>
    <row r="18" spans="1:5" ht="14.4" customHeight="1" thickBot="1" x14ac:dyDescent="0.35">
      <c r="A18" s="181" t="str">
        <f>HYPERLINK("#HI!A1","VÝNOSY CELKEM (v tisících)")</f>
        <v>VÝNOSY CELKEM (v tisících)</v>
      </c>
      <c r="B18" s="182"/>
      <c r="C18" s="183">
        <f ca="1">IF(ISERROR(VLOOKUP("Výnosy celkem",INDIRECT("HI!$A:$G"),6,0)),0,VLOOKUP("Výnosy celkem",INDIRECT("HI!$A:$G"),6,0))</f>
        <v>1338.1280200000001</v>
      </c>
      <c r="D18" s="183">
        <f ca="1">IF(ISERROR(VLOOKUP("Výnosy celkem",INDIRECT("HI!$A:$G"),5,0)),0,VLOOKUP("Výnosy celkem",INDIRECT("HI!$A:$G"),5,0))</f>
        <v>1153.95832</v>
      </c>
      <c r="E18" s="184">
        <f t="shared" ref="E18:E23" ca="1" si="1">IF(C18=0,0,D18/C18)</f>
        <v>0.86236765298435336</v>
      </c>
    </row>
    <row r="19" spans="1:5" ht="14.4" customHeight="1" x14ac:dyDescent="0.3">
      <c r="A19" s="185" t="str">
        <f>HYPERLINK("#HI!A1","Ambulance (body za výkony + Kč za ZUM a ZULP)")</f>
        <v>Ambulance (body za výkony + Kč za ZUM a ZULP)</v>
      </c>
      <c r="B19" s="163"/>
      <c r="C19" s="164">
        <f ca="1">IF(ISERROR(VLOOKUP("Ambulance *",INDIRECT("HI!$A:$G"),6,0)),0,VLOOKUP("Ambulance *",INDIRECT("HI!$A:$G"),6,0))</f>
        <v>1338.1280200000001</v>
      </c>
      <c r="D19" s="164">
        <f ca="1">IF(ISERROR(VLOOKUP("Ambulance *",INDIRECT("HI!$A:$G"),5,0)),0,VLOOKUP("Ambulance *",INDIRECT("HI!$A:$G"),5,0))</f>
        <v>1153.95832</v>
      </c>
      <c r="E19" s="165">
        <f t="shared" ca="1" si="1"/>
        <v>0.86236765298435336</v>
      </c>
    </row>
    <row r="20" spans="1:5" ht="14.4" customHeight="1" x14ac:dyDescent="0.3">
      <c r="A20" s="264" t="str">
        <f>HYPERLINK("#'ZV Vykáz.-A'!A1","Zdravotní výkony vykázané u ambulantních pacientů (min. 100 % 2016)")</f>
        <v>Zdravotní výkony vykázané u ambulantních pacientů (min. 100 % 2016)</v>
      </c>
      <c r="B20" s="265" t="s">
        <v>122</v>
      </c>
      <c r="C20" s="169">
        <v>1</v>
      </c>
      <c r="D20" s="169">
        <f>IF(ISERROR(VLOOKUP("Celkem:",'ZV Vykáz.-A'!$A:$AB,10,0)),"",VLOOKUP("Celkem:",'ZV Vykáz.-A'!$A:$AB,10,0))</f>
        <v>0.86236765298435347</v>
      </c>
      <c r="E20" s="165">
        <f t="shared" si="1"/>
        <v>0.86236765298435347</v>
      </c>
    </row>
    <row r="21" spans="1:5" ht="14.4" customHeight="1" x14ac:dyDescent="0.3">
      <c r="A21" s="263" t="str">
        <f>HYPERLINK("#'ZV Vykáz.-A'!A1","Specializovaná ambulantní péče")</f>
        <v>Specializovaná ambulantní péče</v>
      </c>
      <c r="B21" s="265" t="s">
        <v>122</v>
      </c>
      <c r="C21" s="169">
        <v>1</v>
      </c>
      <c r="D21" s="256">
        <f>IF(ISERROR(VLOOKUP("Specializovaná ambulantní péče",'ZV Vykáz.-A'!$A:$AB,10,0)),"",VLOOKUP("Specializovaná ambulantní péče",'ZV Vykáz.-A'!$A:$AB,10,0))</f>
        <v>0.86236765298435347</v>
      </c>
      <c r="E21" s="165">
        <f t="shared" si="1"/>
        <v>0.86236765298435347</v>
      </c>
    </row>
    <row r="22" spans="1:5" ht="14.4" customHeight="1" x14ac:dyDescent="0.3">
      <c r="A22" s="263" t="str">
        <f>HYPERLINK("#'ZV Vykáz.-A'!A1","Ambulantní péče ve vyjmenovaných odbornostech (§9)")</f>
        <v>Ambulantní péče ve vyjmenovaných odbornostech (§9)</v>
      </c>
      <c r="B22" s="265" t="s">
        <v>122</v>
      </c>
      <c r="C22" s="169">
        <v>1</v>
      </c>
      <c r="D22" s="256" t="str">
        <f>IF(ISERROR(VLOOKUP("Ambulantní péče ve vyjmenovaných odbornostech (§9) *",'ZV Vykáz.-A'!$A:$AB,10,0)),"",VLOOKUP("Ambulantní péče ve vyjmenovaných odbornostech (§9) *",'ZV Vykáz.-A'!$A:$AB,10,0))</f>
        <v/>
      </c>
      <c r="E22" s="165">
        <f>IF(OR(C22=0,D22=""),0,IF(C22="","",D22/C22))</f>
        <v>0</v>
      </c>
    </row>
    <row r="23" spans="1:5" ht="14.4" customHeight="1" x14ac:dyDescent="0.3">
      <c r="A23" s="186" t="str">
        <f>HYPERLINK("#'ZV Vykáz.-H'!A1","Zdravotní výkony vykázané u hospitalizovaných pacientů (max. 85 %)")</f>
        <v>Zdravotní výkony vykázané u hospitalizovaných pacientů (max. 85 %)</v>
      </c>
      <c r="B23" s="265" t="s">
        <v>124</v>
      </c>
      <c r="C23" s="169">
        <v>0.85</v>
      </c>
      <c r="D23" s="169">
        <f>IF(ISERROR(VLOOKUP("Celkem:",'ZV Vykáz.-H'!$A:$S,7,0)),"",VLOOKUP("Celkem:",'ZV Vykáz.-H'!$A:$S,7,0))</f>
        <v>0.87880886450638451</v>
      </c>
      <c r="E23" s="165">
        <f t="shared" si="1"/>
        <v>1.033892781772217</v>
      </c>
    </row>
    <row r="24" spans="1:5" ht="14.4" customHeight="1" x14ac:dyDescent="0.3">
      <c r="A24" s="187" t="str">
        <f>HYPERLINK("#HI!A1","Hospitalizace (casemix * 30000)")</f>
        <v>Hospitalizace (casemix * 30000)</v>
      </c>
      <c r="B24" s="167"/>
      <c r="C24" s="164">
        <f ca="1">IF(ISERROR(VLOOKUP("Hospitalizace *",INDIRECT("HI!$A:$G"),6,0)),0,VLOOKUP("Hospitalizace *",INDIRECT("HI!$A:$G"),6,0))</f>
        <v>0</v>
      </c>
      <c r="D24" s="164">
        <f ca="1">IF(ISERROR(VLOOKUP("Hospitalizace *",INDIRECT("HI!$A:$G"),5,0)),0,VLOOKUP("Hospitalizace *",INDIRECT("HI!$A:$G"),5,0))</f>
        <v>0</v>
      </c>
      <c r="E24" s="165">
        <f ca="1">IF(C24=0,0,D24/C24)</f>
        <v>0</v>
      </c>
    </row>
    <row r="25" spans="1:5" ht="14.4" customHeight="1" thickBot="1" x14ac:dyDescent="0.35">
      <c r="A25" s="188" t="s">
        <v>155</v>
      </c>
      <c r="B25" s="174"/>
      <c r="C25" s="175"/>
      <c r="D25" s="175"/>
      <c r="E25" s="176"/>
    </row>
    <row r="26" spans="1:5" ht="14.4" customHeight="1" thickBot="1" x14ac:dyDescent="0.35">
      <c r="A26" s="189"/>
      <c r="B26" s="190"/>
      <c r="C26" s="191"/>
      <c r="D26" s="191"/>
      <c r="E26" s="192"/>
    </row>
    <row r="27" spans="1:5" ht="14.4" customHeight="1" thickBot="1" x14ac:dyDescent="0.35">
      <c r="A27" s="193" t="s">
        <v>156</v>
      </c>
      <c r="B27" s="194"/>
      <c r="C27" s="195"/>
      <c r="D27" s="195"/>
      <c r="E27" s="196"/>
    </row>
  </sheetData>
  <mergeCells count="1">
    <mergeCell ref="A1:E1"/>
  </mergeCells>
  <conditionalFormatting sqref="E5">
    <cfRule type="cellIs" dxfId="69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68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67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66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65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4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63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8 E8 E11:E12 E20:E21">
    <cfRule type="cellIs" dxfId="62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5 E22:E23">
    <cfRule type="cellIs" dxfId="61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34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1236</v>
      </c>
    </row>
    <row r="2" spans="1:19" x14ac:dyDescent="0.3">
      <c r="A2" s="232" t="s">
        <v>270</v>
      </c>
    </row>
    <row r="3" spans="1:19" x14ac:dyDescent="0.3">
      <c r="A3" s="324" t="s">
        <v>166</v>
      </c>
      <c r="B3" s="323">
        <v>2018</v>
      </c>
      <c r="C3" t="s">
        <v>246</v>
      </c>
      <c r="D3" t="s">
        <v>237</v>
      </c>
      <c r="E3" t="s">
        <v>235</v>
      </c>
      <c r="F3" t="s">
        <v>234</v>
      </c>
      <c r="G3" t="s">
        <v>233</v>
      </c>
      <c r="H3" t="s">
        <v>232</v>
      </c>
      <c r="I3" t="s">
        <v>231</v>
      </c>
      <c r="J3" t="s">
        <v>230</v>
      </c>
      <c r="K3" t="s">
        <v>229</v>
      </c>
      <c r="L3" t="s">
        <v>228</v>
      </c>
      <c r="M3" t="s">
        <v>227</v>
      </c>
      <c r="N3" t="s">
        <v>226</v>
      </c>
      <c r="O3" t="s">
        <v>225</v>
      </c>
      <c r="P3" t="s">
        <v>224</v>
      </c>
      <c r="Q3" t="s">
        <v>223</v>
      </c>
      <c r="R3" t="s">
        <v>222</v>
      </c>
      <c r="S3" t="s">
        <v>221</v>
      </c>
    </row>
    <row r="4" spans="1:19" x14ac:dyDescent="0.3">
      <c r="A4" s="322" t="s">
        <v>167</v>
      </c>
      <c r="B4" s="321">
        <v>1</v>
      </c>
      <c r="C4" s="316">
        <v>1</v>
      </c>
      <c r="D4" s="316" t="s">
        <v>218</v>
      </c>
      <c r="E4" s="315">
        <v>5.25</v>
      </c>
      <c r="F4" s="315"/>
      <c r="G4" s="315"/>
      <c r="H4" s="315"/>
      <c r="I4" s="315">
        <v>920.4</v>
      </c>
      <c r="J4" s="315">
        <v>76</v>
      </c>
      <c r="K4" s="315">
        <v>2.5</v>
      </c>
      <c r="L4" s="315">
        <v>27</v>
      </c>
      <c r="M4" s="315"/>
      <c r="N4" s="315"/>
      <c r="O4" s="315">
        <v>5000</v>
      </c>
      <c r="P4" s="315">
        <v>5000</v>
      </c>
      <c r="Q4" s="315">
        <v>470934</v>
      </c>
      <c r="R4" s="315"/>
      <c r="S4" s="315">
        <v>1659.6517105966768</v>
      </c>
    </row>
    <row r="5" spans="1:19" x14ac:dyDescent="0.3">
      <c r="A5" s="320" t="s">
        <v>168</v>
      </c>
      <c r="B5" s="319">
        <v>2</v>
      </c>
      <c r="C5">
        <v>1</v>
      </c>
      <c r="D5">
        <v>99</v>
      </c>
      <c r="E5">
        <v>2</v>
      </c>
      <c r="I5">
        <v>360</v>
      </c>
      <c r="J5">
        <v>33</v>
      </c>
      <c r="L5">
        <v>27</v>
      </c>
      <c r="Q5">
        <v>93336</v>
      </c>
      <c r="S5">
        <v>1659.6517105966768</v>
      </c>
    </row>
    <row r="6" spans="1:19" x14ac:dyDescent="0.3">
      <c r="A6" s="322" t="s">
        <v>169</v>
      </c>
      <c r="B6" s="321">
        <v>3</v>
      </c>
      <c r="C6">
        <v>1</v>
      </c>
      <c r="D6">
        <v>101</v>
      </c>
      <c r="E6">
        <v>3.25</v>
      </c>
      <c r="I6">
        <v>560.4</v>
      </c>
      <c r="J6">
        <v>43</v>
      </c>
      <c r="K6">
        <v>2.5</v>
      </c>
      <c r="O6">
        <v>5000</v>
      </c>
      <c r="P6">
        <v>5000</v>
      </c>
      <c r="Q6">
        <v>377598</v>
      </c>
    </row>
    <row r="7" spans="1:19" x14ac:dyDescent="0.3">
      <c r="A7" s="320" t="s">
        <v>170</v>
      </c>
      <c r="B7" s="319">
        <v>4</v>
      </c>
      <c r="C7">
        <v>1</v>
      </c>
      <c r="D7" t="s">
        <v>1231</v>
      </c>
      <c r="E7">
        <v>5.8</v>
      </c>
      <c r="I7">
        <v>1040</v>
      </c>
      <c r="O7">
        <v>9100</v>
      </c>
      <c r="P7">
        <v>9100</v>
      </c>
      <c r="Q7">
        <v>210020</v>
      </c>
      <c r="S7">
        <v>416.66666666666669</v>
      </c>
    </row>
    <row r="8" spans="1:19" x14ac:dyDescent="0.3">
      <c r="A8" s="322" t="s">
        <v>171</v>
      </c>
      <c r="B8" s="321">
        <v>5</v>
      </c>
      <c r="C8">
        <v>1</v>
      </c>
      <c r="D8">
        <v>303</v>
      </c>
      <c r="E8">
        <v>3.8</v>
      </c>
      <c r="I8">
        <v>680</v>
      </c>
      <c r="Q8">
        <v>121476</v>
      </c>
      <c r="S8">
        <v>416.66666666666669</v>
      </c>
    </row>
    <row r="9" spans="1:19" x14ac:dyDescent="0.3">
      <c r="A9" s="320" t="s">
        <v>172</v>
      </c>
      <c r="B9" s="319">
        <v>6</v>
      </c>
      <c r="C9">
        <v>1</v>
      </c>
      <c r="D9">
        <v>304</v>
      </c>
      <c r="E9">
        <v>1</v>
      </c>
      <c r="I9">
        <v>176</v>
      </c>
      <c r="Q9">
        <v>34664</v>
      </c>
    </row>
    <row r="10" spans="1:19" x14ac:dyDescent="0.3">
      <c r="A10" s="322" t="s">
        <v>173</v>
      </c>
      <c r="B10" s="321">
        <v>7</v>
      </c>
      <c r="C10">
        <v>1</v>
      </c>
      <c r="D10">
        <v>305</v>
      </c>
      <c r="E10">
        <v>1</v>
      </c>
      <c r="I10">
        <v>184</v>
      </c>
      <c r="O10">
        <v>1600</v>
      </c>
      <c r="P10">
        <v>1600</v>
      </c>
      <c r="Q10">
        <v>53880</v>
      </c>
    </row>
    <row r="11" spans="1:19" x14ac:dyDescent="0.3">
      <c r="A11" s="320" t="s">
        <v>174</v>
      </c>
      <c r="B11" s="319">
        <v>8</v>
      </c>
      <c r="C11">
        <v>1</v>
      </c>
      <c r="D11">
        <v>642</v>
      </c>
      <c r="O11">
        <v>7500</v>
      </c>
      <c r="P11">
        <v>7500</v>
      </c>
    </row>
    <row r="12" spans="1:19" x14ac:dyDescent="0.3">
      <c r="A12" s="322" t="s">
        <v>175</v>
      </c>
      <c r="B12" s="321">
        <v>9</v>
      </c>
      <c r="C12">
        <v>1</v>
      </c>
      <c r="D12" t="s">
        <v>1232</v>
      </c>
      <c r="E12">
        <v>1</v>
      </c>
      <c r="I12">
        <v>280</v>
      </c>
      <c r="O12">
        <v>25475</v>
      </c>
      <c r="P12">
        <v>25475</v>
      </c>
      <c r="Q12">
        <v>38281</v>
      </c>
    </row>
    <row r="13" spans="1:19" x14ac:dyDescent="0.3">
      <c r="A13" s="320" t="s">
        <v>176</v>
      </c>
      <c r="B13" s="319">
        <v>10</v>
      </c>
      <c r="C13">
        <v>1</v>
      </c>
      <c r="D13">
        <v>30</v>
      </c>
      <c r="E13">
        <v>1</v>
      </c>
      <c r="I13">
        <v>280</v>
      </c>
      <c r="O13">
        <v>25475</v>
      </c>
      <c r="P13">
        <v>25475</v>
      </c>
      <c r="Q13">
        <v>38281</v>
      </c>
    </row>
    <row r="14" spans="1:19" x14ac:dyDescent="0.3">
      <c r="A14" s="322" t="s">
        <v>177</v>
      </c>
      <c r="B14" s="321">
        <v>11</v>
      </c>
      <c r="C14" t="s">
        <v>1233</v>
      </c>
      <c r="E14">
        <v>12.05</v>
      </c>
      <c r="I14">
        <v>2240.4</v>
      </c>
      <c r="J14">
        <v>76</v>
      </c>
      <c r="K14">
        <v>2.5</v>
      </c>
      <c r="L14">
        <v>27</v>
      </c>
      <c r="O14">
        <v>39575</v>
      </c>
      <c r="P14">
        <v>39575</v>
      </c>
      <c r="Q14">
        <v>719235</v>
      </c>
      <c r="S14">
        <v>2076.3183772633433</v>
      </c>
    </row>
    <row r="15" spans="1:19" x14ac:dyDescent="0.3">
      <c r="A15" s="320" t="s">
        <v>178</v>
      </c>
      <c r="B15" s="319">
        <v>12</v>
      </c>
      <c r="C15">
        <v>2</v>
      </c>
      <c r="D15" t="s">
        <v>218</v>
      </c>
      <c r="E15">
        <v>5.25</v>
      </c>
      <c r="I15">
        <v>828</v>
      </c>
      <c r="J15">
        <v>71.5</v>
      </c>
      <c r="K15">
        <v>8.5</v>
      </c>
      <c r="L15">
        <v>31</v>
      </c>
      <c r="O15">
        <v>15700</v>
      </c>
      <c r="P15">
        <v>15700</v>
      </c>
      <c r="Q15">
        <v>476067</v>
      </c>
      <c r="S15">
        <v>1659.6517105966768</v>
      </c>
    </row>
    <row r="16" spans="1:19" x14ac:dyDescent="0.3">
      <c r="A16" s="318" t="s">
        <v>166</v>
      </c>
      <c r="B16" s="317">
        <v>2018</v>
      </c>
      <c r="C16">
        <v>2</v>
      </c>
      <c r="D16">
        <v>99</v>
      </c>
      <c r="E16">
        <v>2</v>
      </c>
      <c r="I16">
        <v>316</v>
      </c>
      <c r="J16">
        <v>34.5</v>
      </c>
      <c r="L16">
        <v>31</v>
      </c>
      <c r="O16">
        <v>600</v>
      </c>
      <c r="P16">
        <v>600</v>
      </c>
      <c r="Q16">
        <v>98781</v>
      </c>
      <c r="S16">
        <v>1659.6517105966768</v>
      </c>
    </row>
    <row r="17" spans="3:19" x14ac:dyDescent="0.3">
      <c r="C17">
        <v>2</v>
      </c>
      <c r="D17">
        <v>101</v>
      </c>
      <c r="E17">
        <v>3.25</v>
      </c>
      <c r="I17">
        <v>512</v>
      </c>
      <c r="J17">
        <v>37</v>
      </c>
      <c r="K17">
        <v>8.5</v>
      </c>
      <c r="O17">
        <v>15100</v>
      </c>
      <c r="P17">
        <v>15100</v>
      </c>
      <c r="Q17">
        <v>377286</v>
      </c>
    </row>
    <row r="18" spans="3:19" x14ac:dyDescent="0.3">
      <c r="C18">
        <v>2</v>
      </c>
      <c r="D18" t="s">
        <v>1231</v>
      </c>
      <c r="E18">
        <v>5.8</v>
      </c>
      <c r="I18">
        <v>896</v>
      </c>
      <c r="O18">
        <v>2500</v>
      </c>
      <c r="P18">
        <v>2500</v>
      </c>
      <c r="Q18">
        <v>210182</v>
      </c>
      <c r="S18">
        <v>416.66666666666669</v>
      </c>
    </row>
    <row r="19" spans="3:19" x14ac:dyDescent="0.3">
      <c r="C19">
        <v>2</v>
      </c>
      <c r="D19">
        <v>303</v>
      </c>
      <c r="E19">
        <v>3.8</v>
      </c>
      <c r="I19">
        <v>576</v>
      </c>
      <c r="Q19">
        <v>120812</v>
      </c>
      <c r="S19">
        <v>416.66666666666669</v>
      </c>
    </row>
    <row r="20" spans="3:19" x14ac:dyDescent="0.3">
      <c r="C20">
        <v>2</v>
      </c>
      <c r="D20">
        <v>304</v>
      </c>
      <c r="E20">
        <v>1</v>
      </c>
      <c r="I20">
        <v>160</v>
      </c>
      <c r="Q20">
        <v>34590</v>
      </c>
    </row>
    <row r="21" spans="3:19" x14ac:dyDescent="0.3">
      <c r="C21">
        <v>2</v>
      </c>
      <c r="D21">
        <v>305</v>
      </c>
      <c r="E21">
        <v>1</v>
      </c>
      <c r="I21">
        <v>160</v>
      </c>
      <c r="O21">
        <v>2500</v>
      </c>
      <c r="P21">
        <v>2500</v>
      </c>
      <c r="Q21">
        <v>54780</v>
      </c>
    </row>
    <row r="22" spans="3:19" x14ac:dyDescent="0.3">
      <c r="C22">
        <v>2</v>
      </c>
      <c r="D22" t="s">
        <v>1232</v>
      </c>
      <c r="E22">
        <v>1</v>
      </c>
      <c r="I22">
        <v>160</v>
      </c>
      <c r="O22">
        <v>500</v>
      </c>
      <c r="P22">
        <v>500</v>
      </c>
      <c r="Q22">
        <v>20520</v>
      </c>
    </row>
    <row r="23" spans="3:19" x14ac:dyDescent="0.3">
      <c r="C23">
        <v>2</v>
      </c>
      <c r="D23">
        <v>30</v>
      </c>
      <c r="E23">
        <v>1</v>
      </c>
      <c r="I23">
        <v>160</v>
      </c>
      <c r="O23">
        <v>500</v>
      </c>
      <c r="P23">
        <v>500</v>
      </c>
      <c r="Q23">
        <v>20520</v>
      </c>
    </row>
    <row r="24" spans="3:19" x14ac:dyDescent="0.3">
      <c r="C24" t="s">
        <v>1234</v>
      </c>
      <c r="E24">
        <v>12.05</v>
      </c>
      <c r="I24">
        <v>1884</v>
      </c>
      <c r="J24">
        <v>71.5</v>
      </c>
      <c r="K24">
        <v>8.5</v>
      </c>
      <c r="L24">
        <v>31</v>
      </c>
      <c r="O24">
        <v>18700</v>
      </c>
      <c r="P24">
        <v>18700</v>
      </c>
      <c r="Q24">
        <v>706769</v>
      </c>
      <c r="S24">
        <v>2076.3183772633433</v>
      </c>
    </row>
    <row r="25" spans="3:19" x14ac:dyDescent="0.3">
      <c r="C25">
        <v>3</v>
      </c>
      <c r="D25" t="s">
        <v>218</v>
      </c>
      <c r="E25">
        <v>5.25</v>
      </c>
      <c r="I25">
        <v>784</v>
      </c>
      <c r="J25">
        <v>89</v>
      </c>
      <c r="L25">
        <v>34</v>
      </c>
      <c r="O25">
        <v>16269</v>
      </c>
      <c r="P25">
        <v>16269</v>
      </c>
      <c r="Q25">
        <v>509970</v>
      </c>
      <c r="S25">
        <v>1659.6517105966768</v>
      </c>
    </row>
    <row r="26" spans="3:19" x14ac:dyDescent="0.3">
      <c r="C26">
        <v>3</v>
      </c>
      <c r="D26">
        <v>99</v>
      </c>
      <c r="E26">
        <v>2</v>
      </c>
      <c r="I26">
        <v>304</v>
      </c>
      <c r="J26">
        <v>40</v>
      </c>
      <c r="L26">
        <v>34</v>
      </c>
      <c r="O26">
        <v>2369</v>
      </c>
      <c r="P26">
        <v>2369</v>
      </c>
      <c r="Q26">
        <v>101840</v>
      </c>
      <c r="S26">
        <v>1659.6517105966768</v>
      </c>
    </row>
    <row r="27" spans="3:19" x14ac:dyDescent="0.3">
      <c r="C27">
        <v>3</v>
      </c>
      <c r="D27">
        <v>101</v>
      </c>
      <c r="E27">
        <v>3.25</v>
      </c>
      <c r="I27">
        <v>480</v>
      </c>
      <c r="J27">
        <v>49</v>
      </c>
      <c r="O27">
        <v>13900</v>
      </c>
      <c r="P27">
        <v>13900</v>
      </c>
      <c r="Q27">
        <v>408130</v>
      </c>
    </row>
    <row r="28" spans="3:19" x14ac:dyDescent="0.3">
      <c r="C28">
        <v>3</v>
      </c>
      <c r="D28" t="s">
        <v>1231</v>
      </c>
      <c r="E28">
        <v>5.8</v>
      </c>
      <c r="I28">
        <v>928</v>
      </c>
      <c r="O28">
        <v>2500</v>
      </c>
      <c r="P28">
        <v>2500</v>
      </c>
      <c r="Q28">
        <v>212634</v>
      </c>
      <c r="S28">
        <v>416.66666666666669</v>
      </c>
    </row>
    <row r="29" spans="3:19" x14ac:dyDescent="0.3">
      <c r="C29">
        <v>3</v>
      </c>
      <c r="D29">
        <v>303</v>
      </c>
      <c r="E29">
        <v>3.8</v>
      </c>
      <c r="I29">
        <v>608</v>
      </c>
      <c r="Q29">
        <v>121534</v>
      </c>
      <c r="S29">
        <v>416.66666666666669</v>
      </c>
    </row>
    <row r="30" spans="3:19" x14ac:dyDescent="0.3">
      <c r="C30">
        <v>3</v>
      </c>
      <c r="D30">
        <v>304</v>
      </c>
      <c r="E30">
        <v>1</v>
      </c>
      <c r="I30">
        <v>176</v>
      </c>
      <c r="Q30">
        <v>34590</v>
      </c>
    </row>
    <row r="31" spans="3:19" x14ac:dyDescent="0.3">
      <c r="C31">
        <v>3</v>
      </c>
      <c r="D31">
        <v>305</v>
      </c>
      <c r="E31">
        <v>1</v>
      </c>
      <c r="I31">
        <v>144</v>
      </c>
      <c r="O31">
        <v>2500</v>
      </c>
      <c r="P31">
        <v>2500</v>
      </c>
      <c r="Q31">
        <v>56510</v>
      </c>
    </row>
    <row r="32" spans="3:19" x14ac:dyDescent="0.3">
      <c r="C32">
        <v>3</v>
      </c>
      <c r="D32" t="s">
        <v>1232</v>
      </c>
      <c r="E32">
        <v>1</v>
      </c>
      <c r="I32">
        <v>152</v>
      </c>
      <c r="O32">
        <v>500</v>
      </c>
      <c r="P32">
        <v>500</v>
      </c>
      <c r="Q32">
        <v>20618</v>
      </c>
    </row>
    <row r="33" spans="3:19" x14ac:dyDescent="0.3">
      <c r="C33">
        <v>3</v>
      </c>
      <c r="D33">
        <v>30</v>
      </c>
      <c r="E33">
        <v>1</v>
      </c>
      <c r="I33">
        <v>152</v>
      </c>
      <c r="O33">
        <v>500</v>
      </c>
      <c r="P33">
        <v>500</v>
      </c>
      <c r="Q33">
        <v>20618</v>
      </c>
    </row>
    <row r="34" spans="3:19" x14ac:dyDescent="0.3">
      <c r="C34" t="s">
        <v>1235</v>
      </c>
      <c r="E34">
        <v>12.05</v>
      </c>
      <c r="I34">
        <v>1864</v>
      </c>
      <c r="J34">
        <v>89</v>
      </c>
      <c r="L34">
        <v>34</v>
      </c>
      <c r="O34">
        <v>19269</v>
      </c>
      <c r="P34">
        <v>19269</v>
      </c>
      <c r="Q34">
        <v>743222</v>
      </c>
      <c r="S34">
        <v>2076.3183772633433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21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29" customWidth="1" collapsed="1"/>
    <col min="2" max="2" width="7.77734375" style="106" hidden="1" customWidth="1" outlineLevel="1"/>
    <col min="3" max="4" width="5.44140625" style="129" hidden="1" customWidth="1"/>
    <col min="5" max="5" width="7.77734375" style="106" customWidth="1"/>
    <col min="6" max="6" width="7.77734375" style="106" hidden="1" customWidth="1"/>
    <col min="7" max="7" width="5.44140625" style="129" hidden="1" customWidth="1"/>
    <col min="8" max="8" width="7.77734375" style="106" customWidth="1" collapsed="1"/>
    <col min="9" max="9" width="7.77734375" style="210" hidden="1" customWidth="1" outlineLevel="1"/>
    <col min="10" max="10" width="7.77734375" style="210" customWidth="1" collapsed="1"/>
    <col min="11" max="12" width="7.77734375" style="106" hidden="1" customWidth="1"/>
    <col min="13" max="13" width="5.44140625" style="129" hidden="1" customWidth="1"/>
    <col min="14" max="14" width="7.77734375" style="106" customWidth="1"/>
    <col min="15" max="15" width="7.77734375" style="106" hidden="1" customWidth="1"/>
    <col min="16" max="16" width="5.44140625" style="129" hidden="1" customWidth="1"/>
    <col min="17" max="17" width="7.77734375" style="106" customWidth="1" collapsed="1"/>
    <col min="18" max="18" width="7.77734375" style="210" hidden="1" customWidth="1" outlineLevel="1"/>
    <col min="19" max="19" width="7.77734375" style="210" customWidth="1" collapsed="1"/>
    <col min="20" max="21" width="7.77734375" style="106" hidden="1" customWidth="1"/>
    <col min="22" max="22" width="5" style="129" hidden="1" customWidth="1"/>
    <col min="23" max="23" width="7.77734375" style="106" customWidth="1"/>
    <col min="24" max="24" width="7.77734375" style="106" hidden="1" customWidth="1"/>
    <col min="25" max="25" width="5" style="129" hidden="1" customWidth="1"/>
    <col min="26" max="26" width="7.77734375" style="106" customWidth="1" collapsed="1"/>
    <col min="27" max="27" width="7.77734375" style="210" hidden="1" customWidth="1" outlineLevel="1"/>
    <col min="28" max="28" width="7.77734375" style="210" customWidth="1" collapsed="1"/>
    <col min="29" max="16384" width="8.88671875" style="129"/>
  </cols>
  <sheetData>
    <row r="1" spans="1:28" ht="18.600000000000001" customHeight="1" thickBot="1" x14ac:dyDescent="0.4">
      <c r="A1" s="438" t="s">
        <v>1246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" customHeight="1" thickBot="1" x14ac:dyDescent="0.35">
      <c r="A2" s="232" t="s">
        <v>270</v>
      </c>
      <c r="B2" s="111"/>
      <c r="C2" s="111"/>
      <c r="D2" s="111"/>
      <c r="E2" s="111"/>
      <c r="F2" s="111"/>
      <c r="G2" s="111"/>
      <c r="H2" s="111"/>
      <c r="I2" s="227"/>
      <c r="J2" s="227"/>
      <c r="K2" s="111"/>
      <c r="L2" s="111"/>
      <c r="M2" s="111"/>
      <c r="N2" s="111"/>
      <c r="O2" s="111"/>
      <c r="P2" s="111"/>
      <c r="Q2" s="111"/>
      <c r="R2" s="227"/>
      <c r="S2" s="227"/>
      <c r="T2" s="111"/>
      <c r="U2" s="111"/>
      <c r="V2" s="111"/>
      <c r="W2" s="111"/>
      <c r="X2" s="111"/>
      <c r="Y2" s="111"/>
      <c r="Z2" s="111"/>
      <c r="AA2" s="227"/>
      <c r="AB2" s="227"/>
    </row>
    <row r="3" spans="1:28" ht="14.4" customHeight="1" thickBot="1" x14ac:dyDescent="0.35">
      <c r="A3" s="220" t="s">
        <v>127</v>
      </c>
      <c r="B3" s="221">
        <f>SUBTOTAL(9,B6:B1048576)/4</f>
        <v>1048136.9600000001</v>
      </c>
      <c r="C3" s="222">
        <f t="shared" ref="C3:Z3" si="0">SUBTOTAL(9,C6:C1048576)</f>
        <v>11</v>
      </c>
      <c r="D3" s="222"/>
      <c r="E3" s="222">
        <f>SUBTOTAL(9,E6:E1048576)/4</f>
        <v>1338128.02</v>
      </c>
      <c r="F3" s="222"/>
      <c r="G3" s="222">
        <f t="shared" si="0"/>
        <v>9</v>
      </c>
      <c r="H3" s="222">
        <f>SUBTOTAL(9,H6:H1048576)/4</f>
        <v>1153958.32</v>
      </c>
      <c r="I3" s="225">
        <f>IF(B3&lt;&gt;0,H3/B3,"")</f>
        <v>1.1009613858097322</v>
      </c>
      <c r="J3" s="223">
        <f>IF(E3&lt;&gt;0,H3/E3,"")</f>
        <v>0.86236765298435347</v>
      </c>
      <c r="K3" s="224">
        <f t="shared" si="0"/>
        <v>19322.139999999996</v>
      </c>
      <c r="L3" s="224"/>
      <c r="M3" s="222">
        <f t="shared" si="0"/>
        <v>1.4290054498834808</v>
      </c>
      <c r="N3" s="222">
        <f t="shared" si="0"/>
        <v>27042.78</v>
      </c>
      <c r="O3" s="222"/>
      <c r="P3" s="222">
        <f t="shared" si="0"/>
        <v>2</v>
      </c>
      <c r="Q3" s="222">
        <f t="shared" si="0"/>
        <v>19032.879999999997</v>
      </c>
      <c r="R3" s="225">
        <f>IF(K3&lt;&gt;0,Q3/K3,"")</f>
        <v>0.98502960852162347</v>
      </c>
      <c r="S3" s="225">
        <f>IF(N3&lt;&gt;0,Q3/N3,"")</f>
        <v>0.70380633943699566</v>
      </c>
      <c r="T3" s="221">
        <f t="shared" si="0"/>
        <v>0</v>
      </c>
      <c r="U3" s="224"/>
      <c r="V3" s="222">
        <f t="shared" si="0"/>
        <v>0</v>
      </c>
      <c r="W3" s="222">
        <f t="shared" si="0"/>
        <v>0</v>
      </c>
      <c r="X3" s="222"/>
      <c r="Y3" s="222">
        <f t="shared" si="0"/>
        <v>0</v>
      </c>
      <c r="Z3" s="222">
        <f t="shared" si="0"/>
        <v>0</v>
      </c>
      <c r="AA3" s="225" t="str">
        <f>IF(T3&lt;&gt;0,Z3/T3,"")</f>
        <v/>
      </c>
      <c r="AB3" s="223" t="str">
        <f>IF(W3&lt;&gt;0,Z3/W3,"")</f>
        <v/>
      </c>
    </row>
    <row r="4" spans="1:28" ht="14.4" customHeight="1" x14ac:dyDescent="0.3">
      <c r="A4" s="439" t="s">
        <v>210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" customHeight="1" thickBot="1" x14ac:dyDescent="0.35">
      <c r="A5" s="625"/>
      <c r="B5" s="626">
        <v>2015</v>
      </c>
      <c r="C5" s="627"/>
      <c r="D5" s="627"/>
      <c r="E5" s="627">
        <v>2017</v>
      </c>
      <c r="F5" s="627"/>
      <c r="G5" s="627"/>
      <c r="H5" s="627">
        <v>2018</v>
      </c>
      <c r="I5" s="628" t="s">
        <v>211</v>
      </c>
      <c r="J5" s="629" t="s">
        <v>2</v>
      </c>
      <c r="K5" s="626">
        <v>2015</v>
      </c>
      <c r="L5" s="627"/>
      <c r="M5" s="627"/>
      <c r="N5" s="627">
        <v>2017</v>
      </c>
      <c r="O5" s="627"/>
      <c r="P5" s="627"/>
      <c r="Q5" s="627">
        <v>2018</v>
      </c>
      <c r="R5" s="628" t="s">
        <v>211</v>
      </c>
      <c r="S5" s="629" t="s">
        <v>2</v>
      </c>
      <c r="T5" s="626">
        <v>2015</v>
      </c>
      <c r="U5" s="627"/>
      <c r="V5" s="627"/>
      <c r="W5" s="627">
        <v>2017</v>
      </c>
      <c r="X5" s="627"/>
      <c r="Y5" s="627"/>
      <c r="Z5" s="627">
        <v>2018</v>
      </c>
      <c r="AA5" s="628" t="s">
        <v>211</v>
      </c>
      <c r="AB5" s="629" t="s">
        <v>2</v>
      </c>
    </row>
    <row r="6" spans="1:28" ht="14.4" customHeight="1" x14ac:dyDescent="0.3">
      <c r="A6" s="630" t="s">
        <v>1244</v>
      </c>
      <c r="B6" s="631">
        <v>1048136.9599999998</v>
      </c>
      <c r="C6" s="632">
        <v>1</v>
      </c>
      <c r="D6" s="632">
        <v>0.78328601175244805</v>
      </c>
      <c r="E6" s="631">
        <v>1338128.0199999998</v>
      </c>
      <c r="F6" s="632">
        <v>1.2766728691639688</v>
      </c>
      <c r="G6" s="632">
        <v>1</v>
      </c>
      <c r="H6" s="631">
        <v>1153958.3199999998</v>
      </c>
      <c r="I6" s="632">
        <v>1.1009613858097322</v>
      </c>
      <c r="J6" s="632">
        <v>0.86236765298435347</v>
      </c>
      <c r="K6" s="631">
        <v>9661.0699999999979</v>
      </c>
      <c r="L6" s="632">
        <v>1</v>
      </c>
      <c r="M6" s="632">
        <v>0.71450272494174039</v>
      </c>
      <c r="N6" s="631">
        <v>13521.39</v>
      </c>
      <c r="O6" s="632">
        <v>1.3995747882998471</v>
      </c>
      <c r="P6" s="632">
        <v>1</v>
      </c>
      <c r="Q6" s="631">
        <v>9516.4399999999987</v>
      </c>
      <c r="R6" s="632">
        <v>0.98502960852162347</v>
      </c>
      <c r="S6" s="632">
        <v>0.70380633943699566</v>
      </c>
      <c r="T6" s="631"/>
      <c r="U6" s="632"/>
      <c r="V6" s="632"/>
      <c r="W6" s="631"/>
      <c r="X6" s="632"/>
      <c r="Y6" s="632"/>
      <c r="Z6" s="631"/>
      <c r="AA6" s="632"/>
      <c r="AB6" s="633"/>
    </row>
    <row r="7" spans="1:28" ht="14.4" customHeight="1" thickBot="1" x14ac:dyDescent="0.35">
      <c r="A7" s="637" t="s">
        <v>1245</v>
      </c>
      <c r="B7" s="634">
        <v>1048136.9599999998</v>
      </c>
      <c r="C7" s="635">
        <v>1</v>
      </c>
      <c r="D7" s="635">
        <v>0.78328601175244805</v>
      </c>
      <c r="E7" s="634">
        <v>1338128.0199999998</v>
      </c>
      <c r="F7" s="635">
        <v>1.2766728691639688</v>
      </c>
      <c r="G7" s="635">
        <v>1</v>
      </c>
      <c r="H7" s="634">
        <v>1153958.3199999998</v>
      </c>
      <c r="I7" s="635">
        <v>1.1009613858097322</v>
      </c>
      <c r="J7" s="635">
        <v>0.86236765298435347</v>
      </c>
      <c r="K7" s="634">
        <v>9661.0699999999979</v>
      </c>
      <c r="L7" s="635">
        <v>1</v>
      </c>
      <c r="M7" s="635">
        <v>0.71450272494174039</v>
      </c>
      <c r="N7" s="634">
        <v>13521.39</v>
      </c>
      <c r="O7" s="635">
        <v>1.3995747882998471</v>
      </c>
      <c r="P7" s="635">
        <v>1</v>
      </c>
      <c r="Q7" s="634">
        <v>9516.4399999999987</v>
      </c>
      <c r="R7" s="635">
        <v>0.98502960852162347</v>
      </c>
      <c r="S7" s="635">
        <v>0.70380633943699566</v>
      </c>
      <c r="T7" s="634"/>
      <c r="U7" s="635"/>
      <c r="V7" s="635"/>
      <c r="W7" s="634"/>
      <c r="X7" s="635"/>
      <c r="Y7" s="635"/>
      <c r="Z7" s="634"/>
      <c r="AA7" s="635"/>
      <c r="AB7" s="636"/>
    </row>
    <row r="8" spans="1:28" ht="14.4" customHeight="1" thickBot="1" x14ac:dyDescent="0.35"/>
    <row r="9" spans="1:28" ht="14.4" customHeight="1" x14ac:dyDescent="0.3">
      <c r="A9" s="630" t="s">
        <v>465</v>
      </c>
      <c r="B9" s="631">
        <v>512413.66000000003</v>
      </c>
      <c r="C9" s="632">
        <v>1</v>
      </c>
      <c r="D9" s="632">
        <v>0.71739957706194213</v>
      </c>
      <c r="E9" s="631">
        <v>714265.35</v>
      </c>
      <c r="F9" s="632">
        <v>1.3939233196866765</v>
      </c>
      <c r="G9" s="632">
        <v>1</v>
      </c>
      <c r="H9" s="631">
        <v>647885.32999999996</v>
      </c>
      <c r="I9" s="632">
        <v>1.2643795054175564</v>
      </c>
      <c r="J9" s="633">
        <v>0.9070653224323425</v>
      </c>
    </row>
    <row r="10" spans="1:28" ht="14.4" customHeight="1" x14ac:dyDescent="0.3">
      <c r="A10" s="645" t="s">
        <v>1247</v>
      </c>
      <c r="B10" s="638">
        <v>7772</v>
      </c>
      <c r="C10" s="639">
        <v>1</v>
      </c>
      <c r="D10" s="639">
        <v>1.0400107052054062</v>
      </c>
      <c r="E10" s="638">
        <v>7473</v>
      </c>
      <c r="F10" s="639">
        <v>0.96152856407617082</v>
      </c>
      <c r="G10" s="639">
        <v>1</v>
      </c>
      <c r="H10" s="638">
        <v>15253</v>
      </c>
      <c r="I10" s="639">
        <v>1.9625579001544005</v>
      </c>
      <c r="J10" s="640">
        <v>2.0410812257460189</v>
      </c>
    </row>
    <row r="11" spans="1:28" ht="14.4" customHeight="1" x14ac:dyDescent="0.3">
      <c r="A11" s="645" t="s">
        <v>1248</v>
      </c>
      <c r="B11" s="638">
        <v>504641.66000000003</v>
      </c>
      <c r="C11" s="639">
        <v>1</v>
      </c>
      <c r="D11" s="639">
        <v>0.71398857104211733</v>
      </c>
      <c r="E11" s="638">
        <v>706792.35</v>
      </c>
      <c r="F11" s="639">
        <v>1.4005826431373105</v>
      </c>
      <c r="G11" s="639">
        <v>1</v>
      </c>
      <c r="H11" s="638">
        <v>632632.32999999996</v>
      </c>
      <c r="I11" s="639">
        <v>1.2536268408755629</v>
      </c>
      <c r="J11" s="640">
        <v>0.89507523673678691</v>
      </c>
    </row>
    <row r="12" spans="1:28" ht="14.4" customHeight="1" x14ac:dyDescent="0.3">
      <c r="A12" s="641" t="s">
        <v>470</v>
      </c>
      <c r="B12" s="642">
        <v>532637.30000000005</v>
      </c>
      <c r="C12" s="643">
        <v>1</v>
      </c>
      <c r="D12" s="643">
        <v>0.87309192737150987</v>
      </c>
      <c r="E12" s="642">
        <v>610058.67000000016</v>
      </c>
      <c r="F12" s="643">
        <v>1.1453547658040473</v>
      </c>
      <c r="G12" s="643">
        <v>1</v>
      </c>
      <c r="H12" s="642">
        <v>476773.66</v>
      </c>
      <c r="I12" s="643">
        <v>0.89511879847693721</v>
      </c>
      <c r="J12" s="644">
        <v>0.78152099698869926</v>
      </c>
    </row>
    <row r="13" spans="1:28" ht="14.4" customHeight="1" x14ac:dyDescent="0.3">
      <c r="A13" s="645" t="s">
        <v>1247</v>
      </c>
      <c r="B13" s="638">
        <v>12457.33</v>
      </c>
      <c r="C13" s="639">
        <v>1</v>
      </c>
      <c r="D13" s="639"/>
      <c r="E13" s="638"/>
      <c r="F13" s="639"/>
      <c r="G13" s="639"/>
      <c r="H13" s="638"/>
      <c r="I13" s="639"/>
      <c r="J13" s="640"/>
    </row>
    <row r="14" spans="1:28" ht="14.4" customHeight="1" x14ac:dyDescent="0.3">
      <c r="A14" s="645" t="s">
        <v>1248</v>
      </c>
      <c r="B14" s="638">
        <v>520179.97000000009</v>
      </c>
      <c r="C14" s="639">
        <v>1</v>
      </c>
      <c r="D14" s="639">
        <v>0.8526720389040614</v>
      </c>
      <c r="E14" s="638">
        <v>610058.67000000016</v>
      </c>
      <c r="F14" s="639">
        <v>1.1727838540188313</v>
      </c>
      <c r="G14" s="639">
        <v>1</v>
      </c>
      <c r="H14" s="638">
        <v>476773.66</v>
      </c>
      <c r="I14" s="639">
        <v>0.9165552068450461</v>
      </c>
      <c r="J14" s="640">
        <v>0.78152099698869926</v>
      </c>
    </row>
    <row r="15" spans="1:28" ht="14.4" customHeight="1" x14ac:dyDescent="0.3">
      <c r="A15" s="641" t="s">
        <v>473</v>
      </c>
      <c r="B15" s="642">
        <v>3086</v>
      </c>
      <c r="C15" s="643">
        <v>1</v>
      </c>
      <c r="D15" s="643">
        <v>0.2235583888727905</v>
      </c>
      <c r="E15" s="642">
        <v>13804</v>
      </c>
      <c r="F15" s="643">
        <v>4.4731043421905383</v>
      </c>
      <c r="G15" s="643">
        <v>1</v>
      </c>
      <c r="H15" s="642">
        <v>29299.33</v>
      </c>
      <c r="I15" s="643">
        <v>9.4942741412832152</v>
      </c>
      <c r="J15" s="644">
        <v>2.1225246305418719</v>
      </c>
    </row>
    <row r="16" spans="1:28" ht="14.4" customHeight="1" x14ac:dyDescent="0.3">
      <c r="A16" s="645" t="s">
        <v>1247</v>
      </c>
      <c r="B16" s="638">
        <v>1119</v>
      </c>
      <c r="C16" s="639">
        <v>1</v>
      </c>
      <c r="D16" s="639"/>
      <c r="E16" s="638"/>
      <c r="F16" s="639"/>
      <c r="G16" s="639"/>
      <c r="H16" s="638"/>
      <c r="I16" s="639"/>
      <c r="J16" s="640"/>
    </row>
    <row r="17" spans="1:10" ht="14.4" customHeight="1" thickBot="1" x14ac:dyDescent="0.35">
      <c r="A17" s="637" t="s">
        <v>1248</v>
      </c>
      <c r="B17" s="634">
        <v>1967</v>
      </c>
      <c r="C17" s="635">
        <v>1</v>
      </c>
      <c r="D17" s="635">
        <v>0.14249492900608518</v>
      </c>
      <c r="E17" s="634">
        <v>13804</v>
      </c>
      <c r="F17" s="635">
        <v>7.0177935943060499</v>
      </c>
      <c r="G17" s="635">
        <v>1</v>
      </c>
      <c r="H17" s="634">
        <v>29299.33</v>
      </c>
      <c r="I17" s="635">
        <v>14.895439755973564</v>
      </c>
      <c r="J17" s="636">
        <v>2.1225246305418719</v>
      </c>
    </row>
    <row r="18" spans="1:10" ht="14.4" customHeight="1" x14ac:dyDescent="0.3">
      <c r="A18" s="565" t="s">
        <v>247</v>
      </c>
    </row>
    <row r="19" spans="1:10" ht="14.4" customHeight="1" x14ac:dyDescent="0.3">
      <c r="A19" s="566" t="s">
        <v>556</v>
      </c>
    </row>
    <row r="20" spans="1:10" ht="14.4" customHeight="1" x14ac:dyDescent="0.3">
      <c r="A20" s="565" t="s">
        <v>1249</v>
      </c>
    </row>
    <row r="21" spans="1:10" ht="14.4" customHeight="1" x14ac:dyDescent="0.3">
      <c r="A21" s="565" t="s">
        <v>1250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3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29" bestFit="1" customWidth="1"/>
    <col min="2" max="2" width="7.77734375" style="207" hidden="1" customWidth="1" outlineLevel="1"/>
    <col min="3" max="3" width="7.77734375" style="207" customWidth="1" collapsed="1"/>
    <col min="4" max="4" width="7.77734375" style="207" customWidth="1"/>
    <col min="5" max="5" width="7.77734375" style="106" hidden="1" customWidth="1" outlineLevel="1"/>
    <col min="6" max="6" width="7.77734375" style="106" customWidth="1" collapsed="1"/>
    <col min="7" max="7" width="7.77734375" style="106" customWidth="1"/>
    <col min="8" max="16384" width="8.88671875" style="129"/>
  </cols>
  <sheetData>
    <row r="1" spans="1:7" ht="18.600000000000001" customHeight="1" thickBot="1" x14ac:dyDescent="0.4">
      <c r="A1" s="438" t="s">
        <v>1257</v>
      </c>
      <c r="B1" s="329"/>
      <c r="C1" s="329"/>
      <c r="D1" s="329"/>
      <c r="E1" s="329"/>
      <c r="F1" s="329"/>
      <c r="G1" s="329"/>
    </row>
    <row r="2" spans="1:7" ht="14.4" customHeight="1" thickBot="1" x14ac:dyDescent="0.35">
      <c r="A2" s="232" t="s">
        <v>270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273" t="s">
        <v>127</v>
      </c>
      <c r="B3" s="259">
        <f t="shared" ref="B3:G3" si="0">SUBTOTAL(9,B6:B1048576)</f>
        <v>5673</v>
      </c>
      <c r="C3" s="260">
        <f t="shared" si="0"/>
        <v>7177</v>
      </c>
      <c r="D3" s="272">
        <f t="shared" si="0"/>
        <v>7368</v>
      </c>
      <c r="E3" s="224">
        <f t="shared" si="0"/>
        <v>1048136.9600000001</v>
      </c>
      <c r="F3" s="222">
        <f t="shared" si="0"/>
        <v>1338128.0200000003</v>
      </c>
      <c r="G3" s="261">
        <f t="shared" si="0"/>
        <v>1153958.3199999998</v>
      </c>
    </row>
    <row r="4" spans="1:7" ht="14.4" customHeight="1" x14ac:dyDescent="0.3">
      <c r="A4" s="439" t="s">
        <v>135</v>
      </c>
      <c r="B4" s="444" t="s">
        <v>208</v>
      </c>
      <c r="C4" s="442"/>
      <c r="D4" s="445"/>
      <c r="E4" s="444" t="s">
        <v>98</v>
      </c>
      <c r="F4" s="442"/>
      <c r="G4" s="445"/>
    </row>
    <row r="5" spans="1:7" ht="14.4" customHeight="1" thickBot="1" x14ac:dyDescent="0.35">
      <c r="A5" s="625"/>
      <c r="B5" s="626">
        <v>2015</v>
      </c>
      <c r="C5" s="627">
        <v>2017</v>
      </c>
      <c r="D5" s="646">
        <v>2018</v>
      </c>
      <c r="E5" s="626">
        <v>2015</v>
      </c>
      <c r="F5" s="627">
        <v>2017</v>
      </c>
      <c r="G5" s="646">
        <v>2018</v>
      </c>
    </row>
    <row r="6" spans="1:7" ht="14.4" customHeight="1" x14ac:dyDescent="0.3">
      <c r="A6" s="616" t="s">
        <v>558</v>
      </c>
      <c r="B6" s="116"/>
      <c r="C6" s="116"/>
      <c r="D6" s="116">
        <v>1618</v>
      </c>
      <c r="E6" s="647"/>
      <c r="F6" s="647"/>
      <c r="G6" s="648">
        <v>224222.99</v>
      </c>
    </row>
    <row r="7" spans="1:7" ht="14.4" customHeight="1" x14ac:dyDescent="0.3">
      <c r="A7" s="617" t="s">
        <v>1247</v>
      </c>
      <c r="B7" s="609">
        <v>92</v>
      </c>
      <c r="C7" s="609">
        <v>70</v>
      </c>
      <c r="D7" s="609">
        <v>128</v>
      </c>
      <c r="E7" s="649">
        <v>21348.33</v>
      </c>
      <c r="F7" s="649">
        <v>7473</v>
      </c>
      <c r="G7" s="650">
        <v>15253</v>
      </c>
    </row>
    <row r="8" spans="1:7" ht="14.4" customHeight="1" x14ac:dyDescent="0.3">
      <c r="A8" s="617" t="s">
        <v>1251</v>
      </c>
      <c r="B8" s="609">
        <v>530</v>
      </c>
      <c r="C8" s="609">
        <v>1631</v>
      </c>
      <c r="D8" s="609"/>
      <c r="E8" s="649">
        <v>129704.99</v>
      </c>
      <c r="F8" s="649">
        <v>336282.33999999997</v>
      </c>
      <c r="G8" s="650"/>
    </row>
    <row r="9" spans="1:7" ht="14.4" customHeight="1" x14ac:dyDescent="0.3">
      <c r="A9" s="617" t="s">
        <v>1252</v>
      </c>
      <c r="B9" s="609"/>
      <c r="C9" s="609">
        <v>280</v>
      </c>
      <c r="D9" s="609"/>
      <c r="E9" s="649"/>
      <c r="F9" s="649">
        <v>53652</v>
      </c>
      <c r="G9" s="650"/>
    </row>
    <row r="10" spans="1:7" ht="14.4" customHeight="1" x14ac:dyDescent="0.3">
      <c r="A10" s="617" t="s">
        <v>1253</v>
      </c>
      <c r="B10" s="609">
        <v>991</v>
      </c>
      <c r="C10" s="609"/>
      <c r="D10" s="609"/>
      <c r="E10" s="649">
        <v>149691.33000000002</v>
      </c>
      <c r="F10" s="649"/>
      <c r="G10" s="650"/>
    </row>
    <row r="11" spans="1:7" ht="14.4" customHeight="1" x14ac:dyDescent="0.3">
      <c r="A11" s="617" t="s">
        <v>559</v>
      </c>
      <c r="B11" s="609"/>
      <c r="C11" s="609"/>
      <c r="D11" s="609">
        <v>321</v>
      </c>
      <c r="E11" s="649"/>
      <c r="F11" s="649"/>
      <c r="G11" s="650">
        <v>46267.66</v>
      </c>
    </row>
    <row r="12" spans="1:7" ht="14.4" customHeight="1" x14ac:dyDescent="0.3">
      <c r="A12" s="617" t="s">
        <v>560</v>
      </c>
      <c r="B12" s="609"/>
      <c r="C12" s="609"/>
      <c r="D12" s="609">
        <v>1553</v>
      </c>
      <c r="E12" s="649"/>
      <c r="F12" s="649"/>
      <c r="G12" s="650">
        <v>197800.34</v>
      </c>
    </row>
    <row r="13" spans="1:7" ht="14.4" customHeight="1" x14ac:dyDescent="0.3">
      <c r="A13" s="617" t="s">
        <v>561</v>
      </c>
      <c r="B13" s="609"/>
      <c r="C13" s="609"/>
      <c r="D13" s="609">
        <v>1206</v>
      </c>
      <c r="E13" s="649"/>
      <c r="F13" s="649"/>
      <c r="G13" s="650">
        <v>185924.33</v>
      </c>
    </row>
    <row r="14" spans="1:7" ht="14.4" customHeight="1" x14ac:dyDescent="0.3">
      <c r="A14" s="617" t="s">
        <v>562</v>
      </c>
      <c r="B14" s="609">
        <v>921</v>
      </c>
      <c r="C14" s="609">
        <v>922</v>
      </c>
      <c r="D14" s="609">
        <v>994</v>
      </c>
      <c r="E14" s="649">
        <v>169951.66</v>
      </c>
      <c r="F14" s="649">
        <v>159128.99</v>
      </c>
      <c r="G14" s="650">
        <v>195559.68000000002</v>
      </c>
    </row>
    <row r="15" spans="1:7" ht="14.4" customHeight="1" x14ac:dyDescent="0.3">
      <c r="A15" s="617" t="s">
        <v>563</v>
      </c>
      <c r="B15" s="609">
        <v>25</v>
      </c>
      <c r="C15" s="609">
        <v>34</v>
      </c>
      <c r="D15" s="609">
        <v>16</v>
      </c>
      <c r="E15" s="649">
        <v>7844.66</v>
      </c>
      <c r="F15" s="649">
        <v>5163.66</v>
      </c>
      <c r="G15" s="650">
        <v>10093</v>
      </c>
    </row>
    <row r="16" spans="1:7" ht="14.4" customHeight="1" x14ac:dyDescent="0.3">
      <c r="A16" s="617" t="s">
        <v>1254</v>
      </c>
      <c r="B16" s="609">
        <v>143</v>
      </c>
      <c r="C16" s="609">
        <v>1427</v>
      </c>
      <c r="D16" s="609"/>
      <c r="E16" s="649">
        <v>25097</v>
      </c>
      <c r="F16" s="649">
        <v>288688.67000000004</v>
      </c>
      <c r="G16" s="650"/>
    </row>
    <row r="17" spans="1:7" ht="14.4" customHeight="1" x14ac:dyDescent="0.3">
      <c r="A17" s="617" t="s">
        <v>1255</v>
      </c>
      <c r="B17" s="609">
        <v>1515</v>
      </c>
      <c r="C17" s="609">
        <v>1144</v>
      </c>
      <c r="D17" s="609">
        <v>35</v>
      </c>
      <c r="E17" s="649">
        <v>306324.66000000003</v>
      </c>
      <c r="F17" s="649">
        <v>207121.00000000003</v>
      </c>
      <c r="G17" s="650">
        <v>4952.32</v>
      </c>
    </row>
    <row r="18" spans="1:7" ht="14.4" customHeight="1" x14ac:dyDescent="0.3">
      <c r="A18" s="617" t="s">
        <v>565</v>
      </c>
      <c r="B18" s="609">
        <v>415</v>
      </c>
      <c r="C18" s="609">
        <v>833</v>
      </c>
      <c r="D18" s="609">
        <v>726</v>
      </c>
      <c r="E18" s="649">
        <v>65862.009999999995</v>
      </c>
      <c r="F18" s="649">
        <v>137709.01</v>
      </c>
      <c r="G18" s="650">
        <v>125103.33</v>
      </c>
    </row>
    <row r="19" spans="1:7" ht="14.4" customHeight="1" x14ac:dyDescent="0.3">
      <c r="A19" s="617" t="s">
        <v>1256</v>
      </c>
      <c r="B19" s="609">
        <v>447</v>
      </c>
      <c r="C19" s="609">
        <v>221</v>
      </c>
      <c r="D19" s="609"/>
      <c r="E19" s="649">
        <v>74787.33</v>
      </c>
      <c r="F19" s="649">
        <v>29039</v>
      </c>
      <c r="G19" s="650"/>
    </row>
    <row r="20" spans="1:7" ht="14.4" customHeight="1" thickBot="1" x14ac:dyDescent="0.35">
      <c r="A20" s="653" t="s">
        <v>566</v>
      </c>
      <c r="B20" s="611">
        <v>594</v>
      </c>
      <c r="C20" s="611">
        <v>615</v>
      </c>
      <c r="D20" s="611">
        <v>771</v>
      </c>
      <c r="E20" s="651">
        <v>97524.99</v>
      </c>
      <c r="F20" s="651">
        <v>113870.34999999999</v>
      </c>
      <c r="G20" s="652">
        <v>148781.66999999998</v>
      </c>
    </row>
    <row r="21" spans="1:7" ht="14.4" customHeight="1" x14ac:dyDescent="0.3">
      <c r="A21" s="565" t="s">
        <v>247</v>
      </c>
    </row>
    <row r="22" spans="1:7" ht="14.4" customHeight="1" x14ac:dyDescent="0.3">
      <c r="A22" s="566" t="s">
        <v>556</v>
      </c>
    </row>
    <row r="23" spans="1:7" ht="14.4" customHeight="1" x14ac:dyDescent="0.3">
      <c r="A23" s="565" t="s">
        <v>1249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143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.109375" style="129" bestFit="1" customWidth="1"/>
    <col min="5" max="5" width="8" style="129" customWidth="1"/>
    <col min="6" max="6" width="50.88671875" style="129" bestFit="1" customWidth="1" collapsed="1"/>
    <col min="7" max="8" width="11.109375" style="207" hidden="1" customWidth="1" outlineLevel="1"/>
    <col min="9" max="10" width="9.33203125" style="129" hidden="1" customWidth="1"/>
    <col min="11" max="12" width="11.109375" style="207" customWidth="1"/>
    <col min="13" max="14" width="9.33203125" style="129" hidden="1" customWidth="1"/>
    <col min="15" max="16" width="11.109375" style="207" customWidth="1"/>
    <col min="17" max="17" width="11.109375" style="210" customWidth="1"/>
    <col min="18" max="18" width="11.109375" style="207" customWidth="1"/>
    <col min="19" max="16384" width="8.88671875" style="129"/>
  </cols>
  <sheetData>
    <row r="1" spans="1:18" ht="18.600000000000001" customHeight="1" thickBot="1" x14ac:dyDescent="0.4">
      <c r="A1" s="329" t="s">
        <v>1420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" customHeight="1" thickBot="1" x14ac:dyDescent="0.35">
      <c r="A2" s="232" t="s">
        <v>270</v>
      </c>
      <c r="B2" s="197"/>
      <c r="C2" s="197"/>
      <c r="D2" s="111"/>
      <c r="E2" s="111"/>
      <c r="F2" s="111"/>
      <c r="G2" s="230"/>
      <c r="H2" s="230"/>
      <c r="I2" s="111"/>
      <c r="J2" s="111"/>
      <c r="K2" s="230"/>
      <c r="L2" s="230"/>
      <c r="M2" s="111"/>
      <c r="N2" s="111"/>
      <c r="O2" s="230"/>
      <c r="P2" s="230"/>
      <c r="Q2" s="227"/>
      <c r="R2" s="230"/>
    </row>
    <row r="3" spans="1:18" ht="14.4" customHeight="1" thickBot="1" x14ac:dyDescent="0.35">
      <c r="F3" s="87" t="s">
        <v>127</v>
      </c>
      <c r="G3" s="102">
        <f t="shared" ref="G3:P3" si="0">SUBTOTAL(9,G6:G1048576)</f>
        <v>5729.4999999999991</v>
      </c>
      <c r="H3" s="103">
        <f t="shared" si="0"/>
        <v>1057798.03</v>
      </c>
      <c r="I3" s="74"/>
      <c r="J3" s="74"/>
      <c r="K3" s="103">
        <f t="shared" si="0"/>
        <v>7257.6299999999992</v>
      </c>
      <c r="L3" s="103">
        <f t="shared" si="0"/>
        <v>1351649.41</v>
      </c>
      <c r="M3" s="74"/>
      <c r="N3" s="74"/>
      <c r="O3" s="103">
        <f t="shared" si="0"/>
        <v>7432.4199999999992</v>
      </c>
      <c r="P3" s="103">
        <f t="shared" si="0"/>
        <v>1163474.76</v>
      </c>
      <c r="Q3" s="75">
        <f>IF(L3=0,0,P3/L3)</f>
        <v>0.86078146551330947</v>
      </c>
      <c r="R3" s="104">
        <f>IF(O3=0,0,P3/O3)</f>
        <v>156.54050228593113</v>
      </c>
    </row>
    <row r="4" spans="1:18" ht="14.4" customHeight="1" x14ac:dyDescent="0.3">
      <c r="A4" s="446" t="s">
        <v>212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2015</v>
      </c>
      <c r="H4" s="451"/>
      <c r="I4" s="101"/>
      <c r="J4" s="101"/>
      <c r="K4" s="450">
        <v>2017</v>
      </c>
      <c r="L4" s="451"/>
      <c r="M4" s="101"/>
      <c r="N4" s="101"/>
      <c r="O4" s="450">
        <v>2018</v>
      </c>
      <c r="P4" s="451"/>
      <c r="Q4" s="452" t="s">
        <v>2</v>
      </c>
      <c r="R4" s="447" t="s">
        <v>97</v>
      </c>
    </row>
    <row r="5" spans="1:18" ht="14.4" customHeight="1" thickBot="1" x14ac:dyDescent="0.35">
      <c r="A5" s="654"/>
      <c r="B5" s="654"/>
      <c r="C5" s="655"/>
      <c r="D5" s="656"/>
      <c r="E5" s="657"/>
      <c r="F5" s="658"/>
      <c r="G5" s="659" t="s">
        <v>71</v>
      </c>
      <c r="H5" s="660" t="s">
        <v>14</v>
      </c>
      <c r="I5" s="661"/>
      <c r="J5" s="661"/>
      <c r="K5" s="659" t="s">
        <v>71</v>
      </c>
      <c r="L5" s="660" t="s">
        <v>14</v>
      </c>
      <c r="M5" s="661"/>
      <c r="N5" s="661"/>
      <c r="O5" s="659" t="s">
        <v>71</v>
      </c>
      <c r="P5" s="660" t="s">
        <v>14</v>
      </c>
      <c r="Q5" s="662"/>
      <c r="R5" s="663"/>
    </row>
    <row r="6" spans="1:18" ht="14.4" customHeight="1" x14ac:dyDescent="0.3">
      <c r="A6" s="584" t="s">
        <v>1258</v>
      </c>
      <c r="B6" s="585" t="s">
        <v>1259</v>
      </c>
      <c r="C6" s="585" t="s">
        <v>465</v>
      </c>
      <c r="D6" s="585" t="s">
        <v>1260</v>
      </c>
      <c r="E6" s="585" t="s">
        <v>1261</v>
      </c>
      <c r="F6" s="585" t="s">
        <v>1262</v>
      </c>
      <c r="G6" s="116"/>
      <c r="H6" s="116"/>
      <c r="I6" s="585"/>
      <c r="J6" s="585"/>
      <c r="K6" s="116">
        <v>0.60000000000000009</v>
      </c>
      <c r="L6" s="116">
        <v>69.66</v>
      </c>
      <c r="M6" s="585">
        <v>1</v>
      </c>
      <c r="N6" s="585">
        <v>116.09999999999998</v>
      </c>
      <c r="O6" s="116">
        <v>0.8</v>
      </c>
      <c r="P6" s="116">
        <v>92.88</v>
      </c>
      <c r="Q6" s="590">
        <v>1.3333333333333333</v>
      </c>
      <c r="R6" s="608">
        <v>116.1</v>
      </c>
    </row>
    <row r="7" spans="1:18" ht="14.4" customHeight="1" x14ac:dyDescent="0.3">
      <c r="A7" s="591" t="s">
        <v>1258</v>
      </c>
      <c r="B7" s="592" t="s">
        <v>1259</v>
      </c>
      <c r="C7" s="592" t="s">
        <v>465</v>
      </c>
      <c r="D7" s="592" t="s">
        <v>1260</v>
      </c>
      <c r="E7" s="592" t="s">
        <v>1263</v>
      </c>
      <c r="F7" s="592" t="s">
        <v>1264</v>
      </c>
      <c r="G7" s="609">
        <v>0.5</v>
      </c>
      <c r="H7" s="609">
        <v>75.5</v>
      </c>
      <c r="I7" s="592">
        <v>0.49990068198371185</v>
      </c>
      <c r="J7" s="592">
        <v>151</v>
      </c>
      <c r="K7" s="609">
        <v>1.0000000000000002</v>
      </c>
      <c r="L7" s="609">
        <v>151.03</v>
      </c>
      <c r="M7" s="592">
        <v>1</v>
      </c>
      <c r="N7" s="592">
        <v>151.02999999999997</v>
      </c>
      <c r="O7" s="609">
        <v>0.8</v>
      </c>
      <c r="P7" s="609">
        <v>55.76</v>
      </c>
      <c r="Q7" s="597">
        <v>0.36919817254850029</v>
      </c>
      <c r="R7" s="610">
        <v>69.699999999999989</v>
      </c>
    </row>
    <row r="8" spans="1:18" ht="14.4" customHeight="1" x14ac:dyDescent="0.3">
      <c r="A8" s="591" t="s">
        <v>1258</v>
      </c>
      <c r="B8" s="592" t="s">
        <v>1259</v>
      </c>
      <c r="C8" s="592" t="s">
        <v>465</v>
      </c>
      <c r="D8" s="592" t="s">
        <v>1260</v>
      </c>
      <c r="E8" s="592" t="s">
        <v>1265</v>
      </c>
      <c r="F8" s="592" t="s">
        <v>1266</v>
      </c>
      <c r="G8" s="609"/>
      <c r="H8" s="609"/>
      <c r="I8" s="592"/>
      <c r="J8" s="592"/>
      <c r="K8" s="609">
        <v>0.8</v>
      </c>
      <c r="L8" s="609">
        <v>202.85000000000002</v>
      </c>
      <c r="M8" s="592">
        <v>1</v>
      </c>
      <c r="N8" s="592">
        <v>253.56250000000003</v>
      </c>
      <c r="O8" s="609">
        <v>0.4</v>
      </c>
      <c r="P8" s="609">
        <v>147.08000000000001</v>
      </c>
      <c r="Q8" s="597">
        <v>0.72506778407690409</v>
      </c>
      <c r="R8" s="610">
        <v>367.7</v>
      </c>
    </row>
    <row r="9" spans="1:18" ht="14.4" customHeight="1" x14ac:dyDescent="0.3">
      <c r="A9" s="591" t="s">
        <v>1258</v>
      </c>
      <c r="B9" s="592" t="s">
        <v>1259</v>
      </c>
      <c r="C9" s="592" t="s">
        <v>465</v>
      </c>
      <c r="D9" s="592" t="s">
        <v>1260</v>
      </c>
      <c r="E9" s="592" t="s">
        <v>1267</v>
      </c>
      <c r="F9" s="592" t="s">
        <v>503</v>
      </c>
      <c r="G9" s="609"/>
      <c r="H9" s="609"/>
      <c r="I9" s="592"/>
      <c r="J9" s="592"/>
      <c r="K9" s="609">
        <v>0.13</v>
      </c>
      <c r="L9" s="609">
        <v>16.93</v>
      </c>
      <c r="M9" s="592">
        <v>1</v>
      </c>
      <c r="N9" s="592">
        <v>130.23076923076923</v>
      </c>
      <c r="O9" s="609"/>
      <c r="P9" s="609"/>
      <c r="Q9" s="597"/>
      <c r="R9" s="610"/>
    </row>
    <row r="10" spans="1:18" ht="14.4" customHeight="1" x14ac:dyDescent="0.3">
      <c r="A10" s="591" t="s">
        <v>1258</v>
      </c>
      <c r="B10" s="592" t="s">
        <v>1259</v>
      </c>
      <c r="C10" s="592" t="s">
        <v>465</v>
      </c>
      <c r="D10" s="592" t="s">
        <v>1260</v>
      </c>
      <c r="E10" s="592" t="s">
        <v>1268</v>
      </c>
      <c r="F10" s="592" t="s">
        <v>487</v>
      </c>
      <c r="G10" s="609"/>
      <c r="H10" s="609"/>
      <c r="I10" s="592"/>
      <c r="J10" s="592"/>
      <c r="K10" s="609"/>
      <c r="L10" s="609"/>
      <c r="M10" s="592"/>
      <c r="N10" s="592"/>
      <c r="O10" s="609">
        <v>0.02</v>
      </c>
      <c r="P10" s="609">
        <v>2.4300000000000002</v>
      </c>
      <c r="Q10" s="597"/>
      <c r="R10" s="610">
        <v>121.5</v>
      </c>
    </row>
    <row r="11" spans="1:18" ht="14.4" customHeight="1" x14ac:dyDescent="0.3">
      <c r="A11" s="591" t="s">
        <v>1258</v>
      </c>
      <c r="B11" s="592" t="s">
        <v>1259</v>
      </c>
      <c r="C11" s="592" t="s">
        <v>465</v>
      </c>
      <c r="D11" s="592" t="s">
        <v>1260</v>
      </c>
      <c r="E11" s="592" t="s">
        <v>1269</v>
      </c>
      <c r="F11" s="592"/>
      <c r="G11" s="609">
        <v>0.2</v>
      </c>
      <c r="H11" s="609">
        <v>52.81</v>
      </c>
      <c r="I11" s="592"/>
      <c r="J11" s="592">
        <v>264.05</v>
      </c>
      <c r="K11" s="609"/>
      <c r="L11" s="609"/>
      <c r="M11" s="592"/>
      <c r="N11" s="592"/>
      <c r="O11" s="609"/>
      <c r="P11" s="609"/>
      <c r="Q11" s="597"/>
      <c r="R11" s="610"/>
    </row>
    <row r="12" spans="1:18" ht="14.4" customHeight="1" x14ac:dyDescent="0.3">
      <c r="A12" s="591" t="s">
        <v>1258</v>
      </c>
      <c r="B12" s="592" t="s">
        <v>1259</v>
      </c>
      <c r="C12" s="592" t="s">
        <v>465</v>
      </c>
      <c r="D12" s="592" t="s">
        <v>1260</v>
      </c>
      <c r="E12" s="592" t="s">
        <v>1270</v>
      </c>
      <c r="F12" s="592" t="s">
        <v>1271</v>
      </c>
      <c r="G12" s="609"/>
      <c r="H12" s="609"/>
      <c r="I12" s="592"/>
      <c r="J12" s="592"/>
      <c r="K12" s="609"/>
      <c r="L12" s="609"/>
      <c r="M12" s="592"/>
      <c r="N12" s="592"/>
      <c r="O12" s="609">
        <v>0.1</v>
      </c>
      <c r="P12" s="609">
        <v>36.770000000000003</v>
      </c>
      <c r="Q12" s="597"/>
      <c r="R12" s="610">
        <v>367.7</v>
      </c>
    </row>
    <row r="13" spans="1:18" ht="14.4" customHeight="1" x14ac:dyDescent="0.3">
      <c r="A13" s="591" t="s">
        <v>1258</v>
      </c>
      <c r="B13" s="592" t="s">
        <v>1259</v>
      </c>
      <c r="C13" s="592" t="s">
        <v>465</v>
      </c>
      <c r="D13" s="592" t="s">
        <v>1272</v>
      </c>
      <c r="E13" s="592" t="s">
        <v>1273</v>
      </c>
      <c r="F13" s="592" t="s">
        <v>1274</v>
      </c>
      <c r="G13" s="609">
        <v>3</v>
      </c>
      <c r="H13" s="609">
        <v>234</v>
      </c>
      <c r="I13" s="592">
        <v>0.25</v>
      </c>
      <c r="J13" s="592">
        <v>78</v>
      </c>
      <c r="K13" s="609">
        <v>12</v>
      </c>
      <c r="L13" s="609">
        <v>936</v>
      </c>
      <c r="M13" s="592">
        <v>1</v>
      </c>
      <c r="N13" s="592">
        <v>78</v>
      </c>
      <c r="O13" s="609"/>
      <c r="P13" s="609"/>
      <c r="Q13" s="597"/>
      <c r="R13" s="610"/>
    </row>
    <row r="14" spans="1:18" ht="14.4" customHeight="1" x14ac:dyDescent="0.3">
      <c r="A14" s="591" t="s">
        <v>1258</v>
      </c>
      <c r="B14" s="592" t="s">
        <v>1259</v>
      </c>
      <c r="C14" s="592" t="s">
        <v>465</v>
      </c>
      <c r="D14" s="592" t="s">
        <v>1272</v>
      </c>
      <c r="E14" s="592" t="s">
        <v>1275</v>
      </c>
      <c r="F14" s="592" t="s">
        <v>1276</v>
      </c>
      <c r="G14" s="609">
        <v>148</v>
      </c>
      <c r="H14" s="609">
        <v>12284</v>
      </c>
      <c r="I14" s="592">
        <v>148</v>
      </c>
      <c r="J14" s="592">
        <v>83</v>
      </c>
      <c r="K14" s="609">
        <v>1</v>
      </c>
      <c r="L14" s="609">
        <v>83</v>
      </c>
      <c r="M14" s="592">
        <v>1</v>
      </c>
      <c r="N14" s="592">
        <v>83</v>
      </c>
      <c r="O14" s="609">
        <v>4</v>
      </c>
      <c r="P14" s="609">
        <v>332</v>
      </c>
      <c r="Q14" s="597">
        <v>4</v>
      </c>
      <c r="R14" s="610">
        <v>83</v>
      </c>
    </row>
    <row r="15" spans="1:18" ht="14.4" customHeight="1" x14ac:dyDescent="0.3">
      <c r="A15" s="591" t="s">
        <v>1258</v>
      </c>
      <c r="B15" s="592" t="s">
        <v>1259</v>
      </c>
      <c r="C15" s="592" t="s">
        <v>465</v>
      </c>
      <c r="D15" s="592" t="s">
        <v>1272</v>
      </c>
      <c r="E15" s="592" t="s">
        <v>1277</v>
      </c>
      <c r="F15" s="592" t="s">
        <v>1278</v>
      </c>
      <c r="G15" s="609">
        <v>514</v>
      </c>
      <c r="H15" s="609">
        <v>54484</v>
      </c>
      <c r="I15" s="592">
        <v>0.6082840236686391</v>
      </c>
      <c r="J15" s="592">
        <v>106</v>
      </c>
      <c r="K15" s="609">
        <v>845</v>
      </c>
      <c r="L15" s="609">
        <v>89570</v>
      </c>
      <c r="M15" s="592">
        <v>1</v>
      </c>
      <c r="N15" s="592">
        <v>106</v>
      </c>
      <c r="O15" s="609">
        <v>983</v>
      </c>
      <c r="P15" s="609">
        <v>104198</v>
      </c>
      <c r="Q15" s="597">
        <v>1.1633136094674557</v>
      </c>
      <c r="R15" s="610">
        <v>106</v>
      </c>
    </row>
    <row r="16" spans="1:18" ht="14.4" customHeight="1" x14ac:dyDescent="0.3">
      <c r="A16" s="591" t="s">
        <v>1258</v>
      </c>
      <c r="B16" s="592" t="s">
        <v>1259</v>
      </c>
      <c r="C16" s="592" t="s">
        <v>465</v>
      </c>
      <c r="D16" s="592" t="s">
        <v>1272</v>
      </c>
      <c r="E16" s="592" t="s">
        <v>1279</v>
      </c>
      <c r="F16" s="592" t="s">
        <v>1280</v>
      </c>
      <c r="G16" s="609">
        <v>1</v>
      </c>
      <c r="H16" s="609">
        <v>222</v>
      </c>
      <c r="I16" s="592"/>
      <c r="J16" s="592">
        <v>222</v>
      </c>
      <c r="K16" s="609"/>
      <c r="L16" s="609"/>
      <c r="M16" s="592"/>
      <c r="N16" s="592"/>
      <c r="O16" s="609"/>
      <c r="P16" s="609"/>
      <c r="Q16" s="597"/>
      <c r="R16" s="610"/>
    </row>
    <row r="17" spans="1:18" ht="14.4" customHeight="1" x14ac:dyDescent="0.3">
      <c r="A17" s="591" t="s">
        <v>1258</v>
      </c>
      <c r="B17" s="592" t="s">
        <v>1259</v>
      </c>
      <c r="C17" s="592" t="s">
        <v>465</v>
      </c>
      <c r="D17" s="592" t="s">
        <v>1272</v>
      </c>
      <c r="E17" s="592" t="s">
        <v>1281</v>
      </c>
      <c r="F17" s="592" t="s">
        <v>1282</v>
      </c>
      <c r="G17" s="609">
        <v>60</v>
      </c>
      <c r="H17" s="609">
        <v>2220</v>
      </c>
      <c r="I17" s="592">
        <v>2.2222222222222223</v>
      </c>
      <c r="J17" s="592">
        <v>37</v>
      </c>
      <c r="K17" s="609">
        <v>27</v>
      </c>
      <c r="L17" s="609">
        <v>999</v>
      </c>
      <c r="M17" s="592">
        <v>1</v>
      </c>
      <c r="N17" s="592">
        <v>37</v>
      </c>
      <c r="O17" s="609">
        <v>62</v>
      </c>
      <c r="P17" s="609">
        <v>2294</v>
      </c>
      <c r="Q17" s="597">
        <v>2.2962962962962963</v>
      </c>
      <c r="R17" s="610">
        <v>37</v>
      </c>
    </row>
    <row r="18" spans="1:18" ht="14.4" customHeight="1" x14ac:dyDescent="0.3">
      <c r="A18" s="591" t="s">
        <v>1258</v>
      </c>
      <c r="B18" s="592" t="s">
        <v>1259</v>
      </c>
      <c r="C18" s="592" t="s">
        <v>465</v>
      </c>
      <c r="D18" s="592" t="s">
        <v>1272</v>
      </c>
      <c r="E18" s="592" t="s">
        <v>1283</v>
      </c>
      <c r="F18" s="592" t="s">
        <v>1284</v>
      </c>
      <c r="G18" s="609"/>
      <c r="H18" s="609"/>
      <c r="I18" s="592"/>
      <c r="J18" s="592"/>
      <c r="K18" s="609">
        <v>1</v>
      </c>
      <c r="L18" s="609">
        <v>5</v>
      </c>
      <c r="M18" s="592">
        <v>1</v>
      </c>
      <c r="N18" s="592">
        <v>5</v>
      </c>
      <c r="O18" s="609"/>
      <c r="P18" s="609"/>
      <c r="Q18" s="597"/>
      <c r="R18" s="610"/>
    </row>
    <row r="19" spans="1:18" ht="14.4" customHeight="1" x14ac:dyDescent="0.3">
      <c r="A19" s="591" t="s">
        <v>1258</v>
      </c>
      <c r="B19" s="592" t="s">
        <v>1259</v>
      </c>
      <c r="C19" s="592" t="s">
        <v>465</v>
      </c>
      <c r="D19" s="592" t="s">
        <v>1272</v>
      </c>
      <c r="E19" s="592" t="s">
        <v>1285</v>
      </c>
      <c r="F19" s="592" t="s">
        <v>1286</v>
      </c>
      <c r="G19" s="609">
        <v>1</v>
      </c>
      <c r="H19" s="609">
        <v>5</v>
      </c>
      <c r="I19" s="592">
        <v>1</v>
      </c>
      <c r="J19" s="592">
        <v>5</v>
      </c>
      <c r="K19" s="609">
        <v>1</v>
      </c>
      <c r="L19" s="609">
        <v>5</v>
      </c>
      <c r="M19" s="592">
        <v>1</v>
      </c>
      <c r="N19" s="592">
        <v>5</v>
      </c>
      <c r="O19" s="609"/>
      <c r="P19" s="609"/>
      <c r="Q19" s="597"/>
      <c r="R19" s="610"/>
    </row>
    <row r="20" spans="1:18" ht="14.4" customHeight="1" x14ac:dyDescent="0.3">
      <c r="A20" s="591" t="s">
        <v>1258</v>
      </c>
      <c r="B20" s="592" t="s">
        <v>1259</v>
      </c>
      <c r="C20" s="592" t="s">
        <v>465</v>
      </c>
      <c r="D20" s="592" t="s">
        <v>1272</v>
      </c>
      <c r="E20" s="592" t="s">
        <v>1287</v>
      </c>
      <c r="F20" s="592" t="s">
        <v>1288</v>
      </c>
      <c r="G20" s="609"/>
      <c r="H20" s="609"/>
      <c r="I20" s="592"/>
      <c r="J20" s="592"/>
      <c r="K20" s="609"/>
      <c r="L20" s="609"/>
      <c r="M20" s="592"/>
      <c r="N20" s="592"/>
      <c r="O20" s="609">
        <v>1</v>
      </c>
      <c r="P20" s="609">
        <v>666</v>
      </c>
      <c r="Q20" s="597"/>
      <c r="R20" s="610">
        <v>666</v>
      </c>
    </row>
    <row r="21" spans="1:18" ht="14.4" customHeight="1" x14ac:dyDescent="0.3">
      <c r="A21" s="591" t="s">
        <v>1258</v>
      </c>
      <c r="B21" s="592" t="s">
        <v>1259</v>
      </c>
      <c r="C21" s="592" t="s">
        <v>465</v>
      </c>
      <c r="D21" s="592" t="s">
        <v>1272</v>
      </c>
      <c r="E21" s="592" t="s">
        <v>1289</v>
      </c>
      <c r="F21" s="592" t="s">
        <v>1290</v>
      </c>
      <c r="G21" s="609">
        <v>504</v>
      </c>
      <c r="H21" s="609">
        <v>126504</v>
      </c>
      <c r="I21" s="592">
        <v>1.0202429149797572</v>
      </c>
      <c r="J21" s="592">
        <v>251</v>
      </c>
      <c r="K21" s="609">
        <v>494</v>
      </c>
      <c r="L21" s="609">
        <v>123994</v>
      </c>
      <c r="M21" s="592">
        <v>1</v>
      </c>
      <c r="N21" s="592">
        <v>251</v>
      </c>
      <c r="O21" s="609">
        <v>492</v>
      </c>
      <c r="P21" s="609">
        <v>123984</v>
      </c>
      <c r="Q21" s="597">
        <v>0.99991935093633566</v>
      </c>
      <c r="R21" s="610">
        <v>252</v>
      </c>
    </row>
    <row r="22" spans="1:18" ht="14.4" customHeight="1" x14ac:dyDescent="0.3">
      <c r="A22" s="591" t="s">
        <v>1258</v>
      </c>
      <c r="B22" s="592" t="s">
        <v>1259</v>
      </c>
      <c r="C22" s="592" t="s">
        <v>465</v>
      </c>
      <c r="D22" s="592" t="s">
        <v>1272</v>
      </c>
      <c r="E22" s="592" t="s">
        <v>1291</v>
      </c>
      <c r="F22" s="592" t="s">
        <v>1292</v>
      </c>
      <c r="G22" s="609">
        <v>1673</v>
      </c>
      <c r="H22" s="609">
        <v>210798</v>
      </c>
      <c r="I22" s="592">
        <v>0.87821522309711286</v>
      </c>
      <c r="J22" s="592">
        <v>126</v>
      </c>
      <c r="K22" s="609">
        <v>1905</v>
      </c>
      <c r="L22" s="609">
        <v>240030</v>
      </c>
      <c r="M22" s="592">
        <v>1</v>
      </c>
      <c r="N22" s="592">
        <v>126</v>
      </c>
      <c r="O22" s="609">
        <v>1949</v>
      </c>
      <c r="P22" s="609">
        <v>247523</v>
      </c>
      <c r="Q22" s="597">
        <v>1.0312169312169313</v>
      </c>
      <c r="R22" s="610">
        <v>127</v>
      </c>
    </row>
    <row r="23" spans="1:18" ht="14.4" customHeight="1" x14ac:dyDescent="0.3">
      <c r="A23" s="591" t="s">
        <v>1258</v>
      </c>
      <c r="B23" s="592" t="s">
        <v>1259</v>
      </c>
      <c r="C23" s="592" t="s">
        <v>465</v>
      </c>
      <c r="D23" s="592" t="s">
        <v>1272</v>
      </c>
      <c r="E23" s="592" t="s">
        <v>1293</v>
      </c>
      <c r="F23" s="592" t="s">
        <v>1294</v>
      </c>
      <c r="G23" s="609">
        <v>1</v>
      </c>
      <c r="H23" s="609">
        <v>540</v>
      </c>
      <c r="I23" s="592">
        <v>0.99815157116451014</v>
      </c>
      <c r="J23" s="592">
        <v>540</v>
      </c>
      <c r="K23" s="609">
        <v>1</v>
      </c>
      <c r="L23" s="609">
        <v>541</v>
      </c>
      <c r="M23" s="592">
        <v>1</v>
      </c>
      <c r="N23" s="592">
        <v>541</v>
      </c>
      <c r="O23" s="609">
        <v>1</v>
      </c>
      <c r="P23" s="609">
        <v>542</v>
      </c>
      <c r="Q23" s="597">
        <v>1.0018484288354899</v>
      </c>
      <c r="R23" s="610">
        <v>542</v>
      </c>
    </row>
    <row r="24" spans="1:18" ht="14.4" customHeight="1" x14ac:dyDescent="0.3">
      <c r="A24" s="591" t="s">
        <v>1258</v>
      </c>
      <c r="B24" s="592" t="s">
        <v>1259</v>
      </c>
      <c r="C24" s="592" t="s">
        <v>465</v>
      </c>
      <c r="D24" s="592" t="s">
        <v>1272</v>
      </c>
      <c r="E24" s="592" t="s">
        <v>1295</v>
      </c>
      <c r="F24" s="592" t="s">
        <v>1296</v>
      </c>
      <c r="G24" s="609">
        <v>2</v>
      </c>
      <c r="H24" s="609">
        <v>1000</v>
      </c>
      <c r="I24" s="592">
        <v>0.22177866489243736</v>
      </c>
      <c r="J24" s="592">
        <v>500</v>
      </c>
      <c r="K24" s="609">
        <v>9</v>
      </c>
      <c r="L24" s="609">
        <v>4509</v>
      </c>
      <c r="M24" s="592">
        <v>1</v>
      </c>
      <c r="N24" s="592">
        <v>501</v>
      </c>
      <c r="O24" s="609">
        <v>4</v>
      </c>
      <c r="P24" s="609">
        <v>2008</v>
      </c>
      <c r="Q24" s="597">
        <v>0.44533155910401417</v>
      </c>
      <c r="R24" s="610">
        <v>502</v>
      </c>
    </row>
    <row r="25" spans="1:18" ht="14.4" customHeight="1" x14ac:dyDescent="0.3">
      <c r="A25" s="591" t="s">
        <v>1258</v>
      </c>
      <c r="B25" s="592" t="s">
        <v>1259</v>
      </c>
      <c r="C25" s="592" t="s">
        <v>465</v>
      </c>
      <c r="D25" s="592" t="s">
        <v>1272</v>
      </c>
      <c r="E25" s="592" t="s">
        <v>1297</v>
      </c>
      <c r="F25" s="592" t="s">
        <v>1298</v>
      </c>
      <c r="G25" s="609"/>
      <c r="H25" s="609"/>
      <c r="I25" s="592"/>
      <c r="J25" s="592"/>
      <c r="K25" s="609">
        <v>4</v>
      </c>
      <c r="L25" s="609">
        <v>2716</v>
      </c>
      <c r="M25" s="592">
        <v>1</v>
      </c>
      <c r="N25" s="592">
        <v>679</v>
      </c>
      <c r="O25" s="609">
        <v>4</v>
      </c>
      <c r="P25" s="609">
        <v>2720</v>
      </c>
      <c r="Q25" s="597">
        <v>1.0014727540500736</v>
      </c>
      <c r="R25" s="610">
        <v>680</v>
      </c>
    </row>
    <row r="26" spans="1:18" ht="14.4" customHeight="1" x14ac:dyDescent="0.3">
      <c r="A26" s="591" t="s">
        <v>1258</v>
      </c>
      <c r="B26" s="592" t="s">
        <v>1259</v>
      </c>
      <c r="C26" s="592" t="s">
        <v>465</v>
      </c>
      <c r="D26" s="592" t="s">
        <v>1272</v>
      </c>
      <c r="E26" s="592" t="s">
        <v>1299</v>
      </c>
      <c r="F26" s="592" t="s">
        <v>1300</v>
      </c>
      <c r="G26" s="609">
        <v>2</v>
      </c>
      <c r="H26" s="609">
        <v>2062</v>
      </c>
      <c r="I26" s="592">
        <v>0.66602067183462532</v>
      </c>
      <c r="J26" s="592">
        <v>1031</v>
      </c>
      <c r="K26" s="609">
        <v>3</v>
      </c>
      <c r="L26" s="609">
        <v>3096</v>
      </c>
      <c r="M26" s="592">
        <v>1</v>
      </c>
      <c r="N26" s="592">
        <v>1032</v>
      </c>
      <c r="O26" s="609"/>
      <c r="P26" s="609"/>
      <c r="Q26" s="597"/>
      <c r="R26" s="610"/>
    </row>
    <row r="27" spans="1:18" ht="14.4" customHeight="1" x14ac:dyDescent="0.3">
      <c r="A27" s="591" t="s">
        <v>1258</v>
      </c>
      <c r="B27" s="592" t="s">
        <v>1259</v>
      </c>
      <c r="C27" s="592" t="s">
        <v>465</v>
      </c>
      <c r="D27" s="592" t="s">
        <v>1272</v>
      </c>
      <c r="E27" s="592" t="s">
        <v>1301</v>
      </c>
      <c r="F27" s="592" t="s">
        <v>1302</v>
      </c>
      <c r="G27" s="609"/>
      <c r="H27" s="609"/>
      <c r="I27" s="592"/>
      <c r="J27" s="592"/>
      <c r="K27" s="609">
        <v>2</v>
      </c>
      <c r="L27" s="609">
        <v>746</v>
      </c>
      <c r="M27" s="592">
        <v>1</v>
      </c>
      <c r="N27" s="592">
        <v>373</v>
      </c>
      <c r="O27" s="609"/>
      <c r="P27" s="609"/>
      <c r="Q27" s="597"/>
      <c r="R27" s="610"/>
    </row>
    <row r="28" spans="1:18" ht="14.4" customHeight="1" x14ac:dyDescent="0.3">
      <c r="A28" s="591" t="s">
        <v>1258</v>
      </c>
      <c r="B28" s="592" t="s">
        <v>1259</v>
      </c>
      <c r="C28" s="592" t="s">
        <v>465</v>
      </c>
      <c r="D28" s="592" t="s">
        <v>1272</v>
      </c>
      <c r="E28" s="592" t="s">
        <v>1303</v>
      </c>
      <c r="F28" s="592" t="s">
        <v>1304</v>
      </c>
      <c r="G28" s="609">
        <v>1238</v>
      </c>
      <c r="H28" s="609">
        <v>41266.660000000011</v>
      </c>
      <c r="I28" s="592">
        <v>0.59951549648535207</v>
      </c>
      <c r="J28" s="592">
        <v>33.333327948303726</v>
      </c>
      <c r="K28" s="609">
        <v>2065</v>
      </c>
      <c r="L28" s="609">
        <v>68833.350000000006</v>
      </c>
      <c r="M28" s="592">
        <v>1</v>
      </c>
      <c r="N28" s="592">
        <v>33.333341404358357</v>
      </c>
      <c r="O28" s="609">
        <v>2092</v>
      </c>
      <c r="P28" s="609">
        <v>69733.33</v>
      </c>
      <c r="Q28" s="597">
        <v>1.0130747668099838</v>
      </c>
      <c r="R28" s="610">
        <v>33.333331739961757</v>
      </c>
    </row>
    <row r="29" spans="1:18" ht="14.4" customHeight="1" x14ac:dyDescent="0.3">
      <c r="A29" s="591" t="s">
        <v>1258</v>
      </c>
      <c r="B29" s="592" t="s">
        <v>1259</v>
      </c>
      <c r="C29" s="592" t="s">
        <v>465</v>
      </c>
      <c r="D29" s="592" t="s">
        <v>1272</v>
      </c>
      <c r="E29" s="592" t="s">
        <v>1305</v>
      </c>
      <c r="F29" s="592" t="s">
        <v>1306</v>
      </c>
      <c r="G29" s="609">
        <v>76</v>
      </c>
      <c r="H29" s="609">
        <v>8816</v>
      </c>
      <c r="I29" s="592">
        <v>0.98701298701298701</v>
      </c>
      <c r="J29" s="592">
        <v>116</v>
      </c>
      <c r="K29" s="609">
        <v>77</v>
      </c>
      <c r="L29" s="609">
        <v>8932</v>
      </c>
      <c r="M29" s="592">
        <v>1</v>
      </c>
      <c r="N29" s="592">
        <v>116</v>
      </c>
      <c r="O29" s="609">
        <v>111</v>
      </c>
      <c r="P29" s="609">
        <v>12876</v>
      </c>
      <c r="Q29" s="597">
        <v>1.4415584415584415</v>
      </c>
      <c r="R29" s="610">
        <v>116</v>
      </c>
    </row>
    <row r="30" spans="1:18" ht="14.4" customHeight="1" x14ac:dyDescent="0.3">
      <c r="A30" s="591" t="s">
        <v>1258</v>
      </c>
      <c r="B30" s="592" t="s">
        <v>1259</v>
      </c>
      <c r="C30" s="592" t="s">
        <v>465</v>
      </c>
      <c r="D30" s="592" t="s">
        <v>1272</v>
      </c>
      <c r="E30" s="592" t="s">
        <v>1307</v>
      </c>
      <c r="F30" s="592" t="s">
        <v>1308</v>
      </c>
      <c r="G30" s="609">
        <v>11</v>
      </c>
      <c r="H30" s="609">
        <v>946</v>
      </c>
      <c r="I30" s="592">
        <v>0.91666666666666663</v>
      </c>
      <c r="J30" s="592">
        <v>86</v>
      </c>
      <c r="K30" s="609">
        <v>12</v>
      </c>
      <c r="L30" s="609">
        <v>1032</v>
      </c>
      <c r="M30" s="592">
        <v>1</v>
      </c>
      <c r="N30" s="592">
        <v>86</v>
      </c>
      <c r="O30" s="609">
        <v>24</v>
      </c>
      <c r="P30" s="609">
        <v>2064</v>
      </c>
      <c r="Q30" s="597">
        <v>2</v>
      </c>
      <c r="R30" s="610">
        <v>86</v>
      </c>
    </row>
    <row r="31" spans="1:18" ht="14.4" customHeight="1" x14ac:dyDescent="0.3">
      <c r="A31" s="591" t="s">
        <v>1258</v>
      </c>
      <c r="B31" s="592" t="s">
        <v>1259</v>
      </c>
      <c r="C31" s="592" t="s">
        <v>465</v>
      </c>
      <c r="D31" s="592" t="s">
        <v>1272</v>
      </c>
      <c r="E31" s="592" t="s">
        <v>1309</v>
      </c>
      <c r="F31" s="592" t="s">
        <v>1310</v>
      </c>
      <c r="G31" s="609">
        <v>19</v>
      </c>
      <c r="H31" s="609">
        <v>608</v>
      </c>
      <c r="I31" s="592">
        <v>0.70370370370370372</v>
      </c>
      <c r="J31" s="592">
        <v>32</v>
      </c>
      <c r="K31" s="609">
        <v>27</v>
      </c>
      <c r="L31" s="609">
        <v>864</v>
      </c>
      <c r="M31" s="592">
        <v>1</v>
      </c>
      <c r="N31" s="592">
        <v>32</v>
      </c>
      <c r="O31" s="609">
        <v>47</v>
      </c>
      <c r="P31" s="609">
        <v>1504</v>
      </c>
      <c r="Q31" s="597">
        <v>1.7407407407407407</v>
      </c>
      <c r="R31" s="610">
        <v>32</v>
      </c>
    </row>
    <row r="32" spans="1:18" ht="14.4" customHeight="1" x14ac:dyDescent="0.3">
      <c r="A32" s="591" t="s">
        <v>1258</v>
      </c>
      <c r="B32" s="592" t="s">
        <v>1259</v>
      </c>
      <c r="C32" s="592" t="s">
        <v>465</v>
      </c>
      <c r="D32" s="592" t="s">
        <v>1272</v>
      </c>
      <c r="E32" s="592" t="s">
        <v>1311</v>
      </c>
      <c r="F32" s="592" t="s">
        <v>1312</v>
      </c>
      <c r="G32" s="609">
        <v>54</v>
      </c>
      <c r="H32" s="609">
        <v>27270</v>
      </c>
      <c r="I32" s="592">
        <v>0.22308573298429318</v>
      </c>
      <c r="J32" s="592">
        <v>505</v>
      </c>
      <c r="K32" s="609">
        <v>80</v>
      </c>
      <c r="L32" s="609">
        <v>122240</v>
      </c>
      <c r="M32" s="592">
        <v>1</v>
      </c>
      <c r="N32" s="592">
        <v>1528</v>
      </c>
      <c r="O32" s="609">
        <v>22</v>
      </c>
      <c r="P32" s="609">
        <v>33638</v>
      </c>
      <c r="Q32" s="597">
        <v>0.27517997382198955</v>
      </c>
      <c r="R32" s="610">
        <v>1529</v>
      </c>
    </row>
    <row r="33" spans="1:18" ht="14.4" customHeight="1" x14ac:dyDescent="0.3">
      <c r="A33" s="591" t="s">
        <v>1258</v>
      </c>
      <c r="B33" s="592" t="s">
        <v>1259</v>
      </c>
      <c r="C33" s="592" t="s">
        <v>465</v>
      </c>
      <c r="D33" s="592" t="s">
        <v>1272</v>
      </c>
      <c r="E33" s="592" t="s">
        <v>1313</v>
      </c>
      <c r="F33" s="592" t="s">
        <v>1314</v>
      </c>
      <c r="G33" s="609"/>
      <c r="H33" s="609"/>
      <c r="I33" s="592"/>
      <c r="J33" s="592"/>
      <c r="K33" s="609">
        <v>1</v>
      </c>
      <c r="L33" s="609">
        <v>132</v>
      </c>
      <c r="M33" s="592">
        <v>1</v>
      </c>
      <c r="N33" s="592">
        <v>132</v>
      </c>
      <c r="O33" s="609"/>
      <c r="P33" s="609"/>
      <c r="Q33" s="597"/>
      <c r="R33" s="610"/>
    </row>
    <row r="34" spans="1:18" ht="14.4" customHeight="1" x14ac:dyDescent="0.3">
      <c r="A34" s="591" t="s">
        <v>1258</v>
      </c>
      <c r="B34" s="592" t="s">
        <v>1259</v>
      </c>
      <c r="C34" s="592" t="s">
        <v>465</v>
      </c>
      <c r="D34" s="592" t="s">
        <v>1272</v>
      </c>
      <c r="E34" s="592" t="s">
        <v>1315</v>
      </c>
      <c r="F34" s="592" t="s">
        <v>1316</v>
      </c>
      <c r="G34" s="609"/>
      <c r="H34" s="609"/>
      <c r="I34" s="592"/>
      <c r="J34" s="592"/>
      <c r="K34" s="609">
        <v>2</v>
      </c>
      <c r="L34" s="609">
        <v>148</v>
      </c>
      <c r="M34" s="592">
        <v>1</v>
      </c>
      <c r="N34" s="592">
        <v>74</v>
      </c>
      <c r="O34" s="609"/>
      <c r="P34" s="609"/>
      <c r="Q34" s="597"/>
      <c r="R34" s="610"/>
    </row>
    <row r="35" spans="1:18" ht="14.4" customHeight="1" x14ac:dyDescent="0.3">
      <c r="A35" s="591" t="s">
        <v>1258</v>
      </c>
      <c r="B35" s="592" t="s">
        <v>1259</v>
      </c>
      <c r="C35" s="592" t="s">
        <v>465</v>
      </c>
      <c r="D35" s="592" t="s">
        <v>1272</v>
      </c>
      <c r="E35" s="592" t="s">
        <v>1317</v>
      </c>
      <c r="F35" s="592" t="s">
        <v>1294</v>
      </c>
      <c r="G35" s="609"/>
      <c r="H35" s="609"/>
      <c r="I35" s="592"/>
      <c r="J35" s="592"/>
      <c r="K35" s="609"/>
      <c r="L35" s="609"/>
      <c r="M35" s="592"/>
      <c r="N35" s="592"/>
      <c r="O35" s="609">
        <v>1</v>
      </c>
      <c r="P35" s="609">
        <v>689</v>
      </c>
      <c r="Q35" s="597"/>
      <c r="R35" s="610">
        <v>689</v>
      </c>
    </row>
    <row r="36" spans="1:18" ht="14.4" customHeight="1" x14ac:dyDescent="0.3">
      <c r="A36" s="591" t="s">
        <v>1258</v>
      </c>
      <c r="B36" s="592" t="s">
        <v>1259</v>
      </c>
      <c r="C36" s="592" t="s">
        <v>465</v>
      </c>
      <c r="D36" s="592" t="s">
        <v>1272</v>
      </c>
      <c r="E36" s="592" t="s">
        <v>1318</v>
      </c>
      <c r="F36" s="592" t="s">
        <v>1319</v>
      </c>
      <c r="G36" s="609">
        <v>1</v>
      </c>
      <c r="H36" s="609">
        <v>162</v>
      </c>
      <c r="I36" s="592">
        <v>1</v>
      </c>
      <c r="J36" s="592">
        <v>162</v>
      </c>
      <c r="K36" s="609">
        <v>1</v>
      </c>
      <c r="L36" s="609">
        <v>162</v>
      </c>
      <c r="M36" s="592">
        <v>1</v>
      </c>
      <c r="N36" s="592">
        <v>162</v>
      </c>
      <c r="O36" s="609"/>
      <c r="P36" s="609"/>
      <c r="Q36" s="597"/>
      <c r="R36" s="610"/>
    </row>
    <row r="37" spans="1:18" ht="14.4" customHeight="1" x14ac:dyDescent="0.3">
      <c r="A37" s="591" t="s">
        <v>1258</v>
      </c>
      <c r="B37" s="592" t="s">
        <v>1259</v>
      </c>
      <c r="C37" s="592" t="s">
        <v>465</v>
      </c>
      <c r="D37" s="592" t="s">
        <v>1272</v>
      </c>
      <c r="E37" s="592" t="s">
        <v>1320</v>
      </c>
      <c r="F37" s="592" t="s">
        <v>1321</v>
      </c>
      <c r="G37" s="609">
        <v>1</v>
      </c>
      <c r="H37" s="609">
        <v>599</v>
      </c>
      <c r="I37" s="592"/>
      <c r="J37" s="592">
        <v>599</v>
      </c>
      <c r="K37" s="609"/>
      <c r="L37" s="609"/>
      <c r="M37" s="592"/>
      <c r="N37" s="592"/>
      <c r="O37" s="609">
        <v>1</v>
      </c>
      <c r="P37" s="609">
        <v>1536</v>
      </c>
      <c r="Q37" s="597"/>
      <c r="R37" s="610">
        <v>1536</v>
      </c>
    </row>
    <row r="38" spans="1:18" ht="14.4" customHeight="1" x14ac:dyDescent="0.3">
      <c r="A38" s="591" t="s">
        <v>1258</v>
      </c>
      <c r="B38" s="592" t="s">
        <v>1259</v>
      </c>
      <c r="C38" s="592" t="s">
        <v>465</v>
      </c>
      <c r="D38" s="592" t="s">
        <v>1272</v>
      </c>
      <c r="E38" s="592" t="s">
        <v>1322</v>
      </c>
      <c r="F38" s="592" t="s">
        <v>1323</v>
      </c>
      <c r="G38" s="609"/>
      <c r="H38" s="609"/>
      <c r="I38" s="592"/>
      <c r="J38" s="592"/>
      <c r="K38" s="609">
        <v>1</v>
      </c>
      <c r="L38" s="609">
        <v>445</v>
      </c>
      <c r="M38" s="592">
        <v>1</v>
      </c>
      <c r="N38" s="592">
        <v>445</v>
      </c>
      <c r="O38" s="609"/>
      <c r="P38" s="609"/>
      <c r="Q38" s="597"/>
      <c r="R38" s="610"/>
    </row>
    <row r="39" spans="1:18" ht="14.4" customHeight="1" x14ac:dyDescent="0.3">
      <c r="A39" s="591" t="s">
        <v>1258</v>
      </c>
      <c r="B39" s="592" t="s">
        <v>1259</v>
      </c>
      <c r="C39" s="592" t="s">
        <v>465</v>
      </c>
      <c r="D39" s="592" t="s">
        <v>1272</v>
      </c>
      <c r="E39" s="592" t="s">
        <v>1324</v>
      </c>
      <c r="F39" s="592" t="s">
        <v>1325</v>
      </c>
      <c r="G39" s="609"/>
      <c r="H39" s="609"/>
      <c r="I39" s="592"/>
      <c r="J39" s="592"/>
      <c r="K39" s="609">
        <v>2</v>
      </c>
      <c r="L39" s="609">
        <v>2126</v>
      </c>
      <c r="M39" s="592">
        <v>1</v>
      </c>
      <c r="N39" s="592">
        <v>1063</v>
      </c>
      <c r="O39" s="609">
        <v>1</v>
      </c>
      <c r="P39" s="609">
        <v>1064</v>
      </c>
      <c r="Q39" s="597">
        <v>0.50047036688617119</v>
      </c>
      <c r="R39" s="610">
        <v>1064</v>
      </c>
    </row>
    <row r="40" spans="1:18" ht="14.4" customHeight="1" x14ac:dyDescent="0.3">
      <c r="A40" s="591" t="s">
        <v>1258</v>
      </c>
      <c r="B40" s="592" t="s">
        <v>1259</v>
      </c>
      <c r="C40" s="592" t="s">
        <v>465</v>
      </c>
      <c r="D40" s="592" t="s">
        <v>1272</v>
      </c>
      <c r="E40" s="592" t="s">
        <v>1326</v>
      </c>
      <c r="F40" s="592" t="s">
        <v>1327</v>
      </c>
      <c r="G40" s="609">
        <v>1</v>
      </c>
      <c r="H40" s="609">
        <v>123</v>
      </c>
      <c r="I40" s="592"/>
      <c r="J40" s="592">
        <v>123</v>
      </c>
      <c r="K40" s="609"/>
      <c r="L40" s="609"/>
      <c r="M40" s="592"/>
      <c r="N40" s="592"/>
      <c r="O40" s="609">
        <v>3</v>
      </c>
      <c r="P40" s="609">
        <v>372</v>
      </c>
      <c r="Q40" s="597"/>
      <c r="R40" s="610">
        <v>124</v>
      </c>
    </row>
    <row r="41" spans="1:18" ht="14.4" customHeight="1" x14ac:dyDescent="0.3">
      <c r="A41" s="591" t="s">
        <v>1258</v>
      </c>
      <c r="B41" s="592" t="s">
        <v>1259</v>
      </c>
      <c r="C41" s="592" t="s">
        <v>465</v>
      </c>
      <c r="D41" s="592" t="s">
        <v>1272</v>
      </c>
      <c r="E41" s="592" t="s">
        <v>1328</v>
      </c>
      <c r="F41" s="592" t="s">
        <v>1329</v>
      </c>
      <c r="G41" s="609">
        <v>2</v>
      </c>
      <c r="H41" s="609">
        <v>182</v>
      </c>
      <c r="I41" s="592"/>
      <c r="J41" s="592">
        <v>91</v>
      </c>
      <c r="K41" s="609"/>
      <c r="L41" s="609"/>
      <c r="M41" s="592"/>
      <c r="N41" s="592"/>
      <c r="O41" s="609">
        <v>1</v>
      </c>
      <c r="P41" s="609">
        <v>91</v>
      </c>
      <c r="Q41" s="597"/>
      <c r="R41" s="610">
        <v>91</v>
      </c>
    </row>
    <row r="42" spans="1:18" ht="14.4" customHeight="1" x14ac:dyDescent="0.3">
      <c r="A42" s="591" t="s">
        <v>1258</v>
      </c>
      <c r="B42" s="592" t="s">
        <v>1259</v>
      </c>
      <c r="C42" s="592" t="s">
        <v>465</v>
      </c>
      <c r="D42" s="592" t="s">
        <v>1272</v>
      </c>
      <c r="E42" s="592" t="s">
        <v>1330</v>
      </c>
      <c r="F42" s="592" t="s">
        <v>1331</v>
      </c>
      <c r="G42" s="609">
        <v>10</v>
      </c>
      <c r="H42" s="609">
        <v>1830</v>
      </c>
      <c r="I42" s="592">
        <v>1.1111111111111112</v>
      </c>
      <c r="J42" s="592">
        <v>183</v>
      </c>
      <c r="K42" s="609">
        <v>9</v>
      </c>
      <c r="L42" s="609">
        <v>1647</v>
      </c>
      <c r="M42" s="592">
        <v>1</v>
      </c>
      <c r="N42" s="592">
        <v>183</v>
      </c>
      <c r="O42" s="609"/>
      <c r="P42" s="609"/>
      <c r="Q42" s="597"/>
      <c r="R42" s="610"/>
    </row>
    <row r="43" spans="1:18" ht="14.4" customHeight="1" x14ac:dyDescent="0.3">
      <c r="A43" s="591" t="s">
        <v>1258</v>
      </c>
      <c r="B43" s="592" t="s">
        <v>1259</v>
      </c>
      <c r="C43" s="592" t="s">
        <v>465</v>
      </c>
      <c r="D43" s="592" t="s">
        <v>1272</v>
      </c>
      <c r="E43" s="592" t="s">
        <v>1332</v>
      </c>
      <c r="F43" s="592" t="s">
        <v>1333</v>
      </c>
      <c r="G43" s="609">
        <v>6</v>
      </c>
      <c r="H43" s="609">
        <v>3888</v>
      </c>
      <c r="I43" s="592">
        <v>1.5</v>
      </c>
      <c r="J43" s="592">
        <v>648</v>
      </c>
      <c r="K43" s="609">
        <v>4</v>
      </c>
      <c r="L43" s="609">
        <v>2592</v>
      </c>
      <c r="M43" s="592">
        <v>1</v>
      </c>
      <c r="N43" s="592">
        <v>648</v>
      </c>
      <c r="O43" s="609"/>
      <c r="P43" s="609"/>
      <c r="Q43" s="597"/>
      <c r="R43" s="610"/>
    </row>
    <row r="44" spans="1:18" ht="14.4" customHeight="1" x14ac:dyDescent="0.3">
      <c r="A44" s="591" t="s">
        <v>1258</v>
      </c>
      <c r="B44" s="592" t="s">
        <v>1259</v>
      </c>
      <c r="C44" s="592" t="s">
        <v>465</v>
      </c>
      <c r="D44" s="592" t="s">
        <v>1272</v>
      </c>
      <c r="E44" s="592" t="s">
        <v>1334</v>
      </c>
      <c r="F44" s="592" t="s">
        <v>1335</v>
      </c>
      <c r="G44" s="609">
        <v>23</v>
      </c>
      <c r="H44" s="609">
        <v>2829</v>
      </c>
      <c r="I44" s="592">
        <v>2.3283950617283953</v>
      </c>
      <c r="J44" s="592">
        <v>123</v>
      </c>
      <c r="K44" s="609">
        <v>9</v>
      </c>
      <c r="L44" s="609">
        <v>1215</v>
      </c>
      <c r="M44" s="592">
        <v>1</v>
      </c>
      <c r="N44" s="592">
        <v>135</v>
      </c>
      <c r="O44" s="609">
        <v>74</v>
      </c>
      <c r="P44" s="609">
        <v>10064</v>
      </c>
      <c r="Q44" s="597">
        <v>8.2831275720164612</v>
      </c>
      <c r="R44" s="610">
        <v>136</v>
      </c>
    </row>
    <row r="45" spans="1:18" ht="14.4" customHeight="1" x14ac:dyDescent="0.3">
      <c r="A45" s="591" t="s">
        <v>1258</v>
      </c>
      <c r="B45" s="592" t="s">
        <v>1259</v>
      </c>
      <c r="C45" s="592" t="s">
        <v>465</v>
      </c>
      <c r="D45" s="592" t="s">
        <v>1272</v>
      </c>
      <c r="E45" s="592" t="s">
        <v>1336</v>
      </c>
      <c r="F45" s="592" t="s">
        <v>1337</v>
      </c>
      <c r="G45" s="609">
        <v>11</v>
      </c>
      <c r="H45" s="609">
        <v>4004</v>
      </c>
      <c r="I45" s="592">
        <v>0.23875968992248062</v>
      </c>
      <c r="J45" s="592">
        <v>364</v>
      </c>
      <c r="K45" s="609">
        <v>43</v>
      </c>
      <c r="L45" s="609">
        <v>16770</v>
      </c>
      <c r="M45" s="592">
        <v>1</v>
      </c>
      <c r="N45" s="592">
        <v>390</v>
      </c>
      <c r="O45" s="609">
        <v>1</v>
      </c>
      <c r="P45" s="609">
        <v>391</v>
      </c>
      <c r="Q45" s="597">
        <v>2.3315444245676803E-2</v>
      </c>
      <c r="R45" s="610">
        <v>391</v>
      </c>
    </row>
    <row r="46" spans="1:18" ht="14.4" customHeight="1" x14ac:dyDescent="0.3">
      <c r="A46" s="591" t="s">
        <v>1258</v>
      </c>
      <c r="B46" s="592" t="s">
        <v>1259</v>
      </c>
      <c r="C46" s="592" t="s">
        <v>465</v>
      </c>
      <c r="D46" s="592" t="s">
        <v>1272</v>
      </c>
      <c r="E46" s="592" t="s">
        <v>1338</v>
      </c>
      <c r="F46" s="592" t="s">
        <v>1339</v>
      </c>
      <c r="G46" s="609"/>
      <c r="H46" s="609"/>
      <c r="I46" s="592"/>
      <c r="J46" s="592"/>
      <c r="K46" s="609">
        <v>1</v>
      </c>
      <c r="L46" s="609">
        <v>505</v>
      </c>
      <c r="M46" s="592">
        <v>1</v>
      </c>
      <c r="N46" s="592">
        <v>505</v>
      </c>
      <c r="O46" s="609"/>
      <c r="P46" s="609"/>
      <c r="Q46" s="597"/>
      <c r="R46" s="610"/>
    </row>
    <row r="47" spans="1:18" ht="14.4" customHeight="1" x14ac:dyDescent="0.3">
      <c r="A47" s="591" t="s">
        <v>1258</v>
      </c>
      <c r="B47" s="592" t="s">
        <v>1259</v>
      </c>
      <c r="C47" s="592" t="s">
        <v>465</v>
      </c>
      <c r="D47" s="592" t="s">
        <v>1272</v>
      </c>
      <c r="E47" s="592" t="s">
        <v>1340</v>
      </c>
      <c r="F47" s="592" t="s">
        <v>1341</v>
      </c>
      <c r="G47" s="609"/>
      <c r="H47" s="609"/>
      <c r="I47" s="592"/>
      <c r="J47" s="592"/>
      <c r="K47" s="609">
        <v>1</v>
      </c>
      <c r="L47" s="609">
        <v>120</v>
      </c>
      <c r="M47" s="592">
        <v>1</v>
      </c>
      <c r="N47" s="592">
        <v>120</v>
      </c>
      <c r="O47" s="609"/>
      <c r="P47" s="609"/>
      <c r="Q47" s="597"/>
      <c r="R47" s="610"/>
    </row>
    <row r="48" spans="1:18" ht="14.4" customHeight="1" x14ac:dyDescent="0.3">
      <c r="A48" s="591" t="s">
        <v>1258</v>
      </c>
      <c r="B48" s="592" t="s">
        <v>1259</v>
      </c>
      <c r="C48" s="592" t="s">
        <v>465</v>
      </c>
      <c r="D48" s="592" t="s">
        <v>1272</v>
      </c>
      <c r="E48" s="592" t="s">
        <v>1342</v>
      </c>
      <c r="F48" s="592" t="s">
        <v>1343</v>
      </c>
      <c r="G48" s="609">
        <v>16</v>
      </c>
      <c r="H48" s="609">
        <v>3328</v>
      </c>
      <c r="I48" s="592">
        <v>3.7060133630289531</v>
      </c>
      <c r="J48" s="592">
        <v>208</v>
      </c>
      <c r="K48" s="609">
        <v>2</v>
      </c>
      <c r="L48" s="609">
        <v>898</v>
      </c>
      <c r="M48" s="592">
        <v>1</v>
      </c>
      <c r="N48" s="592">
        <v>449</v>
      </c>
      <c r="O48" s="609">
        <v>11</v>
      </c>
      <c r="P48" s="609">
        <v>4950</v>
      </c>
      <c r="Q48" s="597">
        <v>5.5122494432071267</v>
      </c>
      <c r="R48" s="610">
        <v>450</v>
      </c>
    </row>
    <row r="49" spans="1:18" ht="14.4" customHeight="1" x14ac:dyDescent="0.3">
      <c r="A49" s="591" t="s">
        <v>1258</v>
      </c>
      <c r="B49" s="592" t="s">
        <v>1259</v>
      </c>
      <c r="C49" s="592" t="s">
        <v>465</v>
      </c>
      <c r="D49" s="592" t="s">
        <v>1272</v>
      </c>
      <c r="E49" s="592" t="s">
        <v>1344</v>
      </c>
      <c r="F49" s="592" t="s">
        <v>1345</v>
      </c>
      <c r="G49" s="609">
        <v>1</v>
      </c>
      <c r="H49" s="609">
        <v>247</v>
      </c>
      <c r="I49" s="592">
        <v>0.26559139784946234</v>
      </c>
      <c r="J49" s="592">
        <v>247</v>
      </c>
      <c r="K49" s="609">
        <v>3</v>
      </c>
      <c r="L49" s="609">
        <v>930</v>
      </c>
      <c r="M49" s="592">
        <v>1</v>
      </c>
      <c r="N49" s="592">
        <v>310</v>
      </c>
      <c r="O49" s="609"/>
      <c r="P49" s="609"/>
      <c r="Q49" s="597"/>
      <c r="R49" s="610"/>
    </row>
    <row r="50" spans="1:18" ht="14.4" customHeight="1" x14ac:dyDescent="0.3">
      <c r="A50" s="591" t="s">
        <v>1258</v>
      </c>
      <c r="B50" s="592" t="s">
        <v>1259</v>
      </c>
      <c r="C50" s="592" t="s">
        <v>465</v>
      </c>
      <c r="D50" s="592" t="s">
        <v>1272</v>
      </c>
      <c r="E50" s="592" t="s">
        <v>1346</v>
      </c>
      <c r="F50" s="592" t="s">
        <v>1347</v>
      </c>
      <c r="G50" s="609"/>
      <c r="H50" s="609"/>
      <c r="I50" s="592"/>
      <c r="J50" s="592"/>
      <c r="K50" s="609"/>
      <c r="L50" s="609"/>
      <c r="M50" s="592"/>
      <c r="N50" s="592"/>
      <c r="O50" s="609">
        <v>1</v>
      </c>
      <c r="P50" s="609">
        <v>487</v>
      </c>
      <c r="Q50" s="597"/>
      <c r="R50" s="610">
        <v>487</v>
      </c>
    </row>
    <row r="51" spans="1:18" ht="14.4" customHeight="1" x14ac:dyDescent="0.3">
      <c r="A51" s="591" t="s">
        <v>1258</v>
      </c>
      <c r="B51" s="592" t="s">
        <v>1259</v>
      </c>
      <c r="C51" s="592" t="s">
        <v>465</v>
      </c>
      <c r="D51" s="592" t="s">
        <v>1272</v>
      </c>
      <c r="E51" s="592" t="s">
        <v>1348</v>
      </c>
      <c r="F51" s="592" t="s">
        <v>1349</v>
      </c>
      <c r="G51" s="609"/>
      <c r="H51" s="609"/>
      <c r="I51" s="592"/>
      <c r="J51" s="592"/>
      <c r="K51" s="609"/>
      <c r="L51" s="609"/>
      <c r="M51" s="592"/>
      <c r="N51" s="592"/>
      <c r="O51" s="609">
        <v>1</v>
      </c>
      <c r="P51" s="609">
        <v>894</v>
      </c>
      <c r="Q51" s="597"/>
      <c r="R51" s="610">
        <v>894</v>
      </c>
    </row>
    <row r="52" spans="1:18" ht="14.4" customHeight="1" x14ac:dyDescent="0.3">
      <c r="A52" s="591" t="s">
        <v>1258</v>
      </c>
      <c r="B52" s="592" t="s">
        <v>1259</v>
      </c>
      <c r="C52" s="592" t="s">
        <v>465</v>
      </c>
      <c r="D52" s="592" t="s">
        <v>1272</v>
      </c>
      <c r="E52" s="592" t="s">
        <v>1350</v>
      </c>
      <c r="F52" s="592" t="s">
        <v>1351</v>
      </c>
      <c r="G52" s="609"/>
      <c r="H52" s="609"/>
      <c r="I52" s="592"/>
      <c r="J52" s="592"/>
      <c r="K52" s="609">
        <v>4</v>
      </c>
      <c r="L52" s="609">
        <v>1324</v>
      </c>
      <c r="M52" s="592">
        <v>1</v>
      </c>
      <c r="N52" s="592">
        <v>331</v>
      </c>
      <c r="O52" s="609">
        <v>1</v>
      </c>
      <c r="P52" s="609">
        <v>332</v>
      </c>
      <c r="Q52" s="597">
        <v>0.25075528700906347</v>
      </c>
      <c r="R52" s="610">
        <v>332</v>
      </c>
    </row>
    <row r="53" spans="1:18" ht="14.4" customHeight="1" x14ac:dyDescent="0.3">
      <c r="A53" s="591" t="s">
        <v>1258</v>
      </c>
      <c r="B53" s="592" t="s">
        <v>1259</v>
      </c>
      <c r="C53" s="592" t="s">
        <v>465</v>
      </c>
      <c r="D53" s="592" t="s">
        <v>1272</v>
      </c>
      <c r="E53" s="592" t="s">
        <v>1352</v>
      </c>
      <c r="F53" s="592" t="s">
        <v>1353</v>
      </c>
      <c r="G53" s="609"/>
      <c r="H53" s="609"/>
      <c r="I53" s="592"/>
      <c r="J53" s="592"/>
      <c r="K53" s="609">
        <v>1</v>
      </c>
      <c r="L53" s="609">
        <v>1034</v>
      </c>
      <c r="M53" s="592">
        <v>1</v>
      </c>
      <c r="N53" s="592">
        <v>1034</v>
      </c>
      <c r="O53" s="609"/>
      <c r="P53" s="609"/>
      <c r="Q53" s="597"/>
      <c r="R53" s="610"/>
    </row>
    <row r="54" spans="1:18" ht="14.4" customHeight="1" x14ac:dyDescent="0.3">
      <c r="A54" s="591" t="s">
        <v>1258</v>
      </c>
      <c r="B54" s="592" t="s">
        <v>1259</v>
      </c>
      <c r="C54" s="592" t="s">
        <v>465</v>
      </c>
      <c r="D54" s="592" t="s">
        <v>1272</v>
      </c>
      <c r="E54" s="592" t="s">
        <v>1354</v>
      </c>
      <c r="F54" s="592" t="s">
        <v>1355</v>
      </c>
      <c r="G54" s="609"/>
      <c r="H54" s="609"/>
      <c r="I54" s="592"/>
      <c r="J54" s="592"/>
      <c r="K54" s="609">
        <v>2</v>
      </c>
      <c r="L54" s="609">
        <v>1680</v>
      </c>
      <c r="M54" s="592">
        <v>1</v>
      </c>
      <c r="N54" s="592">
        <v>840</v>
      </c>
      <c r="O54" s="609">
        <v>1</v>
      </c>
      <c r="P54" s="609">
        <v>841</v>
      </c>
      <c r="Q54" s="597">
        <v>0.50059523809523809</v>
      </c>
      <c r="R54" s="610">
        <v>841</v>
      </c>
    </row>
    <row r="55" spans="1:18" ht="14.4" customHeight="1" x14ac:dyDescent="0.3">
      <c r="A55" s="591" t="s">
        <v>1258</v>
      </c>
      <c r="B55" s="592" t="s">
        <v>1259</v>
      </c>
      <c r="C55" s="592" t="s">
        <v>465</v>
      </c>
      <c r="D55" s="592" t="s">
        <v>1272</v>
      </c>
      <c r="E55" s="592" t="s">
        <v>1356</v>
      </c>
      <c r="F55" s="592" t="s">
        <v>1357</v>
      </c>
      <c r="G55" s="609">
        <v>5</v>
      </c>
      <c r="H55" s="609">
        <v>4385</v>
      </c>
      <c r="I55" s="592">
        <v>0.7709212376933896</v>
      </c>
      <c r="J55" s="592">
        <v>877</v>
      </c>
      <c r="K55" s="609">
        <v>4</v>
      </c>
      <c r="L55" s="609">
        <v>5688</v>
      </c>
      <c r="M55" s="592">
        <v>1</v>
      </c>
      <c r="N55" s="592">
        <v>1422</v>
      </c>
      <c r="O55" s="609">
        <v>8</v>
      </c>
      <c r="P55" s="609">
        <v>11392</v>
      </c>
      <c r="Q55" s="597">
        <v>2.0028129395218004</v>
      </c>
      <c r="R55" s="610">
        <v>1424</v>
      </c>
    </row>
    <row r="56" spans="1:18" ht="14.4" customHeight="1" x14ac:dyDescent="0.3">
      <c r="A56" s="591" t="s">
        <v>1258</v>
      </c>
      <c r="B56" s="592" t="s">
        <v>1259</v>
      </c>
      <c r="C56" s="592" t="s">
        <v>465</v>
      </c>
      <c r="D56" s="592" t="s">
        <v>1272</v>
      </c>
      <c r="E56" s="592" t="s">
        <v>1358</v>
      </c>
      <c r="F56" s="592" t="s">
        <v>1359</v>
      </c>
      <c r="G56" s="609">
        <v>5</v>
      </c>
      <c r="H56" s="609">
        <v>335</v>
      </c>
      <c r="I56" s="592">
        <v>0.33366533864541831</v>
      </c>
      <c r="J56" s="592">
        <v>67</v>
      </c>
      <c r="K56" s="609">
        <v>4</v>
      </c>
      <c r="L56" s="609">
        <v>1004</v>
      </c>
      <c r="M56" s="592">
        <v>1</v>
      </c>
      <c r="N56" s="592">
        <v>251</v>
      </c>
      <c r="O56" s="609">
        <v>1</v>
      </c>
      <c r="P56" s="609">
        <v>251</v>
      </c>
      <c r="Q56" s="597">
        <v>0.25</v>
      </c>
      <c r="R56" s="610">
        <v>251</v>
      </c>
    </row>
    <row r="57" spans="1:18" ht="14.4" customHeight="1" x14ac:dyDescent="0.3">
      <c r="A57" s="591" t="s">
        <v>1258</v>
      </c>
      <c r="B57" s="592" t="s">
        <v>1259</v>
      </c>
      <c r="C57" s="592" t="s">
        <v>465</v>
      </c>
      <c r="D57" s="592" t="s">
        <v>1272</v>
      </c>
      <c r="E57" s="592" t="s">
        <v>1360</v>
      </c>
      <c r="F57" s="592" t="s">
        <v>1347</v>
      </c>
      <c r="G57" s="609">
        <v>1</v>
      </c>
      <c r="H57" s="609">
        <v>909</v>
      </c>
      <c r="I57" s="592"/>
      <c r="J57" s="592">
        <v>909</v>
      </c>
      <c r="K57" s="609"/>
      <c r="L57" s="609"/>
      <c r="M57" s="592"/>
      <c r="N57" s="592"/>
      <c r="O57" s="609"/>
      <c r="P57" s="609"/>
      <c r="Q57" s="597"/>
      <c r="R57" s="610"/>
    </row>
    <row r="58" spans="1:18" ht="14.4" customHeight="1" x14ac:dyDescent="0.3">
      <c r="A58" s="591" t="s">
        <v>1258</v>
      </c>
      <c r="B58" s="592" t="s">
        <v>1259</v>
      </c>
      <c r="C58" s="592" t="s">
        <v>465</v>
      </c>
      <c r="D58" s="592" t="s">
        <v>1272</v>
      </c>
      <c r="E58" s="592" t="s">
        <v>1361</v>
      </c>
      <c r="F58" s="592" t="s">
        <v>1362</v>
      </c>
      <c r="G58" s="609"/>
      <c r="H58" s="609"/>
      <c r="I58" s="592"/>
      <c r="J58" s="592"/>
      <c r="K58" s="609">
        <v>2</v>
      </c>
      <c r="L58" s="609">
        <v>6714</v>
      </c>
      <c r="M58" s="592">
        <v>1</v>
      </c>
      <c r="N58" s="592">
        <v>3357</v>
      </c>
      <c r="O58" s="609">
        <v>3</v>
      </c>
      <c r="P58" s="609">
        <v>10074</v>
      </c>
      <c r="Q58" s="597">
        <v>1.5004468275245755</v>
      </c>
      <c r="R58" s="610">
        <v>3358</v>
      </c>
    </row>
    <row r="59" spans="1:18" ht="14.4" customHeight="1" x14ac:dyDescent="0.3">
      <c r="A59" s="591" t="s">
        <v>1258</v>
      </c>
      <c r="B59" s="592" t="s">
        <v>1259</v>
      </c>
      <c r="C59" s="592" t="s">
        <v>465</v>
      </c>
      <c r="D59" s="592" t="s">
        <v>1272</v>
      </c>
      <c r="E59" s="592" t="s">
        <v>1363</v>
      </c>
      <c r="F59" s="592" t="s">
        <v>1364</v>
      </c>
      <c r="G59" s="609"/>
      <c r="H59" s="609"/>
      <c r="I59" s="592"/>
      <c r="J59" s="592"/>
      <c r="K59" s="609"/>
      <c r="L59" s="609"/>
      <c r="M59" s="592"/>
      <c r="N59" s="592"/>
      <c r="O59" s="609">
        <v>1</v>
      </c>
      <c r="P59" s="609">
        <v>375</v>
      </c>
      <c r="Q59" s="597"/>
      <c r="R59" s="610">
        <v>375</v>
      </c>
    </row>
    <row r="60" spans="1:18" ht="14.4" customHeight="1" x14ac:dyDescent="0.3">
      <c r="A60" s="591" t="s">
        <v>1258</v>
      </c>
      <c r="B60" s="592" t="s">
        <v>1259</v>
      </c>
      <c r="C60" s="592" t="s">
        <v>465</v>
      </c>
      <c r="D60" s="592" t="s">
        <v>1272</v>
      </c>
      <c r="E60" s="592" t="s">
        <v>1365</v>
      </c>
      <c r="F60" s="592" t="s">
        <v>1366</v>
      </c>
      <c r="G60" s="609">
        <v>3</v>
      </c>
      <c r="H60" s="609">
        <v>333</v>
      </c>
      <c r="I60" s="592"/>
      <c r="J60" s="592">
        <v>111</v>
      </c>
      <c r="K60" s="609"/>
      <c r="L60" s="609"/>
      <c r="M60" s="592"/>
      <c r="N60" s="592"/>
      <c r="O60" s="609"/>
      <c r="P60" s="609"/>
      <c r="Q60" s="597"/>
      <c r="R60" s="610"/>
    </row>
    <row r="61" spans="1:18" ht="14.4" customHeight="1" x14ac:dyDescent="0.3">
      <c r="A61" s="591" t="s">
        <v>1258</v>
      </c>
      <c r="B61" s="592" t="s">
        <v>1259</v>
      </c>
      <c r="C61" s="592" t="s">
        <v>470</v>
      </c>
      <c r="D61" s="592" t="s">
        <v>1260</v>
      </c>
      <c r="E61" s="592" t="s">
        <v>1261</v>
      </c>
      <c r="F61" s="592" t="s">
        <v>1262</v>
      </c>
      <c r="G61" s="609">
        <v>6.7999999999999989</v>
      </c>
      <c r="H61" s="609">
        <v>789.4799999999999</v>
      </c>
      <c r="I61" s="592">
        <v>0.33999999999999997</v>
      </c>
      <c r="J61" s="592">
        <v>116.10000000000001</v>
      </c>
      <c r="K61" s="609">
        <v>20</v>
      </c>
      <c r="L61" s="609">
        <v>2322</v>
      </c>
      <c r="M61" s="592">
        <v>1</v>
      </c>
      <c r="N61" s="592">
        <v>116.1</v>
      </c>
      <c r="O61" s="609">
        <v>21.2</v>
      </c>
      <c r="P61" s="609">
        <v>2461.3199999999997</v>
      </c>
      <c r="Q61" s="597">
        <v>1.0599999999999998</v>
      </c>
      <c r="R61" s="610">
        <v>116.1</v>
      </c>
    </row>
    <row r="62" spans="1:18" ht="14.4" customHeight="1" x14ac:dyDescent="0.3">
      <c r="A62" s="591" t="s">
        <v>1258</v>
      </c>
      <c r="B62" s="592" t="s">
        <v>1259</v>
      </c>
      <c r="C62" s="592" t="s">
        <v>470</v>
      </c>
      <c r="D62" s="592" t="s">
        <v>1260</v>
      </c>
      <c r="E62" s="592" t="s">
        <v>1263</v>
      </c>
      <c r="F62" s="592" t="s">
        <v>1264</v>
      </c>
      <c r="G62" s="609">
        <v>35.900000000000006</v>
      </c>
      <c r="H62" s="609">
        <v>5421.7800000000034</v>
      </c>
      <c r="I62" s="592">
        <v>0.93489281575898076</v>
      </c>
      <c r="J62" s="592">
        <v>151.02451253481902</v>
      </c>
      <c r="K62" s="609">
        <v>38.4</v>
      </c>
      <c r="L62" s="609">
        <v>5799.3600000000006</v>
      </c>
      <c r="M62" s="592">
        <v>1</v>
      </c>
      <c r="N62" s="592">
        <v>151.02500000000003</v>
      </c>
      <c r="O62" s="609">
        <v>28.000000000000007</v>
      </c>
      <c r="P62" s="609">
        <v>1951.7300000000005</v>
      </c>
      <c r="Q62" s="597">
        <v>0.33654230811675778</v>
      </c>
      <c r="R62" s="610">
        <v>69.704642857142858</v>
      </c>
    </row>
    <row r="63" spans="1:18" ht="14.4" customHeight="1" x14ac:dyDescent="0.3">
      <c r="A63" s="591" t="s">
        <v>1258</v>
      </c>
      <c r="B63" s="592" t="s">
        <v>1259</v>
      </c>
      <c r="C63" s="592" t="s">
        <v>470</v>
      </c>
      <c r="D63" s="592" t="s">
        <v>1260</v>
      </c>
      <c r="E63" s="592" t="s">
        <v>1265</v>
      </c>
      <c r="F63" s="592" t="s">
        <v>1266</v>
      </c>
      <c r="G63" s="609">
        <v>12.899999999999997</v>
      </c>
      <c r="H63" s="609">
        <v>3270.7900000000009</v>
      </c>
      <c r="I63" s="592">
        <v>0.66494202983994433</v>
      </c>
      <c r="J63" s="592">
        <v>253.54961240310089</v>
      </c>
      <c r="K63" s="609">
        <v>19.400000000000002</v>
      </c>
      <c r="L63" s="609">
        <v>4918.9100000000008</v>
      </c>
      <c r="M63" s="592">
        <v>1</v>
      </c>
      <c r="N63" s="592">
        <v>253.5520618556701</v>
      </c>
      <c r="O63" s="609">
        <v>12.399999999999997</v>
      </c>
      <c r="P63" s="609">
        <v>4559.4799999999996</v>
      </c>
      <c r="Q63" s="597">
        <v>0.92692893344257143</v>
      </c>
      <c r="R63" s="610">
        <v>367.70000000000005</v>
      </c>
    </row>
    <row r="64" spans="1:18" ht="14.4" customHeight="1" x14ac:dyDescent="0.3">
      <c r="A64" s="591" t="s">
        <v>1258</v>
      </c>
      <c r="B64" s="592" t="s">
        <v>1259</v>
      </c>
      <c r="C64" s="592" t="s">
        <v>470</v>
      </c>
      <c r="D64" s="592" t="s">
        <v>1260</v>
      </c>
      <c r="E64" s="592" t="s">
        <v>1267</v>
      </c>
      <c r="F64" s="592" t="s">
        <v>503</v>
      </c>
      <c r="G64" s="609"/>
      <c r="H64" s="609"/>
      <c r="I64" s="592"/>
      <c r="J64" s="592"/>
      <c r="K64" s="609">
        <v>0.30000000000000004</v>
      </c>
      <c r="L64" s="609">
        <v>40.650000000000006</v>
      </c>
      <c r="M64" s="592">
        <v>1</v>
      </c>
      <c r="N64" s="592">
        <v>135.5</v>
      </c>
      <c r="O64" s="609">
        <v>0.5</v>
      </c>
      <c r="P64" s="609">
        <v>135.44999999999999</v>
      </c>
      <c r="Q64" s="597">
        <v>3.3321033210332094</v>
      </c>
      <c r="R64" s="610">
        <v>270.89999999999998</v>
      </c>
    </row>
    <row r="65" spans="1:18" ht="14.4" customHeight="1" x14ac:dyDescent="0.3">
      <c r="A65" s="591" t="s">
        <v>1258</v>
      </c>
      <c r="B65" s="592" t="s">
        <v>1259</v>
      </c>
      <c r="C65" s="592" t="s">
        <v>470</v>
      </c>
      <c r="D65" s="592" t="s">
        <v>1260</v>
      </c>
      <c r="E65" s="592" t="s">
        <v>1367</v>
      </c>
      <c r="F65" s="592" t="s">
        <v>1266</v>
      </c>
      <c r="G65" s="609"/>
      <c r="H65" s="609"/>
      <c r="I65" s="592"/>
      <c r="J65" s="592"/>
      <c r="K65" s="609"/>
      <c r="L65" s="609"/>
      <c r="M65" s="592"/>
      <c r="N65" s="592"/>
      <c r="O65" s="609">
        <v>0.2</v>
      </c>
      <c r="P65" s="609">
        <v>73.540000000000006</v>
      </c>
      <c r="Q65" s="597"/>
      <c r="R65" s="610">
        <v>367.7</v>
      </c>
    </row>
    <row r="66" spans="1:18" ht="14.4" customHeight="1" x14ac:dyDescent="0.3">
      <c r="A66" s="591" t="s">
        <v>1258</v>
      </c>
      <c r="B66" s="592" t="s">
        <v>1259</v>
      </c>
      <c r="C66" s="592" t="s">
        <v>470</v>
      </c>
      <c r="D66" s="592" t="s">
        <v>1272</v>
      </c>
      <c r="E66" s="592" t="s">
        <v>1275</v>
      </c>
      <c r="F66" s="592" t="s">
        <v>1276</v>
      </c>
      <c r="G66" s="609">
        <v>2</v>
      </c>
      <c r="H66" s="609">
        <v>166</v>
      </c>
      <c r="I66" s="592"/>
      <c r="J66" s="592">
        <v>83</v>
      </c>
      <c r="K66" s="609"/>
      <c r="L66" s="609"/>
      <c r="M66" s="592"/>
      <c r="N66" s="592"/>
      <c r="O66" s="609"/>
      <c r="P66" s="609"/>
      <c r="Q66" s="597"/>
      <c r="R66" s="610"/>
    </row>
    <row r="67" spans="1:18" ht="14.4" customHeight="1" x14ac:dyDescent="0.3">
      <c r="A67" s="591" t="s">
        <v>1258</v>
      </c>
      <c r="B67" s="592" t="s">
        <v>1259</v>
      </c>
      <c r="C67" s="592" t="s">
        <v>470</v>
      </c>
      <c r="D67" s="592" t="s">
        <v>1272</v>
      </c>
      <c r="E67" s="592" t="s">
        <v>1277</v>
      </c>
      <c r="F67" s="592" t="s">
        <v>1278</v>
      </c>
      <c r="G67" s="609">
        <v>2</v>
      </c>
      <c r="H67" s="609">
        <v>212</v>
      </c>
      <c r="I67" s="592">
        <v>0.2857142857142857</v>
      </c>
      <c r="J67" s="592">
        <v>106</v>
      </c>
      <c r="K67" s="609">
        <v>7</v>
      </c>
      <c r="L67" s="609">
        <v>742</v>
      </c>
      <c r="M67" s="592">
        <v>1</v>
      </c>
      <c r="N67" s="592">
        <v>106</v>
      </c>
      <c r="O67" s="609">
        <v>6</v>
      </c>
      <c r="P67" s="609">
        <v>636</v>
      </c>
      <c r="Q67" s="597">
        <v>0.8571428571428571</v>
      </c>
      <c r="R67" s="610">
        <v>106</v>
      </c>
    </row>
    <row r="68" spans="1:18" ht="14.4" customHeight="1" x14ac:dyDescent="0.3">
      <c r="A68" s="591" t="s">
        <v>1258</v>
      </c>
      <c r="B68" s="592" t="s">
        <v>1259</v>
      </c>
      <c r="C68" s="592" t="s">
        <v>470</v>
      </c>
      <c r="D68" s="592" t="s">
        <v>1272</v>
      </c>
      <c r="E68" s="592" t="s">
        <v>1281</v>
      </c>
      <c r="F68" s="592" t="s">
        <v>1282</v>
      </c>
      <c r="G68" s="609">
        <v>26</v>
      </c>
      <c r="H68" s="609">
        <v>962</v>
      </c>
      <c r="I68" s="592">
        <v>0.8666666666666667</v>
      </c>
      <c r="J68" s="592">
        <v>37</v>
      </c>
      <c r="K68" s="609">
        <v>30</v>
      </c>
      <c r="L68" s="609">
        <v>1110</v>
      </c>
      <c r="M68" s="592">
        <v>1</v>
      </c>
      <c r="N68" s="592">
        <v>37</v>
      </c>
      <c r="O68" s="609">
        <v>56</v>
      </c>
      <c r="P68" s="609">
        <v>2072</v>
      </c>
      <c r="Q68" s="597">
        <v>1.8666666666666667</v>
      </c>
      <c r="R68" s="610">
        <v>37</v>
      </c>
    </row>
    <row r="69" spans="1:18" ht="14.4" customHeight="1" x14ac:dyDescent="0.3">
      <c r="A69" s="591" t="s">
        <v>1258</v>
      </c>
      <c r="B69" s="592" t="s">
        <v>1259</v>
      </c>
      <c r="C69" s="592" t="s">
        <v>470</v>
      </c>
      <c r="D69" s="592" t="s">
        <v>1272</v>
      </c>
      <c r="E69" s="592" t="s">
        <v>1283</v>
      </c>
      <c r="F69" s="592" t="s">
        <v>1284</v>
      </c>
      <c r="G69" s="609">
        <v>1</v>
      </c>
      <c r="H69" s="609">
        <v>5</v>
      </c>
      <c r="I69" s="592">
        <v>1</v>
      </c>
      <c r="J69" s="592">
        <v>5</v>
      </c>
      <c r="K69" s="609">
        <v>1</v>
      </c>
      <c r="L69" s="609">
        <v>5</v>
      </c>
      <c r="M69" s="592">
        <v>1</v>
      </c>
      <c r="N69" s="592">
        <v>5</v>
      </c>
      <c r="O69" s="609"/>
      <c r="P69" s="609"/>
      <c r="Q69" s="597"/>
      <c r="R69" s="610"/>
    </row>
    <row r="70" spans="1:18" ht="14.4" customHeight="1" x14ac:dyDescent="0.3">
      <c r="A70" s="591" t="s">
        <v>1258</v>
      </c>
      <c r="B70" s="592" t="s">
        <v>1259</v>
      </c>
      <c r="C70" s="592" t="s">
        <v>470</v>
      </c>
      <c r="D70" s="592" t="s">
        <v>1272</v>
      </c>
      <c r="E70" s="592" t="s">
        <v>1287</v>
      </c>
      <c r="F70" s="592" t="s">
        <v>1288</v>
      </c>
      <c r="G70" s="609">
        <v>14</v>
      </c>
      <c r="H70" s="609">
        <v>9310</v>
      </c>
      <c r="I70" s="592">
        <v>0.87368618618618621</v>
      </c>
      <c r="J70" s="592">
        <v>665</v>
      </c>
      <c r="K70" s="609">
        <v>16</v>
      </c>
      <c r="L70" s="609">
        <v>10656</v>
      </c>
      <c r="M70" s="592">
        <v>1</v>
      </c>
      <c r="N70" s="592">
        <v>666</v>
      </c>
      <c r="O70" s="609">
        <v>2</v>
      </c>
      <c r="P70" s="609">
        <v>1332</v>
      </c>
      <c r="Q70" s="597">
        <v>0.125</v>
      </c>
      <c r="R70" s="610">
        <v>666</v>
      </c>
    </row>
    <row r="71" spans="1:18" ht="14.4" customHeight="1" x14ac:dyDescent="0.3">
      <c r="A71" s="591" t="s">
        <v>1258</v>
      </c>
      <c r="B71" s="592" t="s">
        <v>1259</v>
      </c>
      <c r="C71" s="592" t="s">
        <v>470</v>
      </c>
      <c r="D71" s="592" t="s">
        <v>1272</v>
      </c>
      <c r="E71" s="592" t="s">
        <v>1289</v>
      </c>
      <c r="F71" s="592" t="s">
        <v>1290</v>
      </c>
      <c r="G71" s="609">
        <v>9</v>
      </c>
      <c r="H71" s="609">
        <v>2259</v>
      </c>
      <c r="I71" s="592">
        <v>1.2857142857142858</v>
      </c>
      <c r="J71" s="592">
        <v>251</v>
      </c>
      <c r="K71" s="609">
        <v>7</v>
      </c>
      <c r="L71" s="609">
        <v>1757</v>
      </c>
      <c r="M71" s="592">
        <v>1</v>
      </c>
      <c r="N71" s="592">
        <v>251</v>
      </c>
      <c r="O71" s="609">
        <v>12</v>
      </c>
      <c r="P71" s="609">
        <v>3024</v>
      </c>
      <c r="Q71" s="597">
        <v>1.7211155378486056</v>
      </c>
      <c r="R71" s="610">
        <v>252</v>
      </c>
    </row>
    <row r="72" spans="1:18" ht="14.4" customHeight="1" x14ac:dyDescent="0.3">
      <c r="A72" s="591" t="s">
        <v>1258</v>
      </c>
      <c r="B72" s="592" t="s">
        <v>1259</v>
      </c>
      <c r="C72" s="592" t="s">
        <v>470</v>
      </c>
      <c r="D72" s="592" t="s">
        <v>1272</v>
      </c>
      <c r="E72" s="592" t="s">
        <v>1291</v>
      </c>
      <c r="F72" s="592" t="s">
        <v>1292</v>
      </c>
      <c r="G72" s="609">
        <v>225</v>
      </c>
      <c r="H72" s="609">
        <v>28350</v>
      </c>
      <c r="I72" s="592">
        <v>0.9</v>
      </c>
      <c r="J72" s="592">
        <v>126</v>
      </c>
      <c r="K72" s="609">
        <v>250</v>
      </c>
      <c r="L72" s="609">
        <v>31500</v>
      </c>
      <c r="M72" s="592">
        <v>1</v>
      </c>
      <c r="N72" s="592">
        <v>126</v>
      </c>
      <c r="O72" s="609">
        <v>255</v>
      </c>
      <c r="P72" s="609">
        <v>32385</v>
      </c>
      <c r="Q72" s="597">
        <v>1.0280952380952382</v>
      </c>
      <c r="R72" s="610">
        <v>127</v>
      </c>
    </row>
    <row r="73" spans="1:18" ht="14.4" customHeight="1" x14ac:dyDescent="0.3">
      <c r="A73" s="591" t="s">
        <v>1258</v>
      </c>
      <c r="B73" s="592" t="s">
        <v>1259</v>
      </c>
      <c r="C73" s="592" t="s">
        <v>470</v>
      </c>
      <c r="D73" s="592" t="s">
        <v>1272</v>
      </c>
      <c r="E73" s="592" t="s">
        <v>1293</v>
      </c>
      <c r="F73" s="592" t="s">
        <v>1294</v>
      </c>
      <c r="G73" s="609">
        <v>3</v>
      </c>
      <c r="H73" s="609">
        <v>1620</v>
      </c>
      <c r="I73" s="592">
        <v>0.99815157116451014</v>
      </c>
      <c r="J73" s="592">
        <v>540</v>
      </c>
      <c r="K73" s="609">
        <v>3</v>
      </c>
      <c r="L73" s="609">
        <v>1623</v>
      </c>
      <c r="M73" s="592">
        <v>1</v>
      </c>
      <c r="N73" s="592">
        <v>541</v>
      </c>
      <c r="O73" s="609"/>
      <c r="P73" s="609"/>
      <c r="Q73" s="597"/>
      <c r="R73" s="610"/>
    </row>
    <row r="74" spans="1:18" ht="14.4" customHeight="1" x14ac:dyDescent="0.3">
      <c r="A74" s="591" t="s">
        <v>1258</v>
      </c>
      <c r="B74" s="592" t="s">
        <v>1259</v>
      </c>
      <c r="C74" s="592" t="s">
        <v>470</v>
      </c>
      <c r="D74" s="592" t="s">
        <v>1272</v>
      </c>
      <c r="E74" s="592" t="s">
        <v>1368</v>
      </c>
      <c r="F74" s="592" t="s">
        <v>1369</v>
      </c>
      <c r="G74" s="609">
        <v>3</v>
      </c>
      <c r="H74" s="609">
        <v>4629</v>
      </c>
      <c r="I74" s="592">
        <v>2.9980569948186528</v>
      </c>
      <c r="J74" s="592">
        <v>1543</v>
      </c>
      <c r="K74" s="609">
        <v>1</v>
      </c>
      <c r="L74" s="609">
        <v>1544</v>
      </c>
      <c r="M74" s="592">
        <v>1</v>
      </c>
      <c r="N74" s="592">
        <v>1544</v>
      </c>
      <c r="O74" s="609"/>
      <c r="P74" s="609"/>
      <c r="Q74" s="597"/>
      <c r="R74" s="610"/>
    </row>
    <row r="75" spans="1:18" ht="14.4" customHeight="1" x14ac:dyDescent="0.3">
      <c r="A75" s="591" t="s">
        <v>1258</v>
      </c>
      <c r="B75" s="592" t="s">
        <v>1259</v>
      </c>
      <c r="C75" s="592" t="s">
        <v>470</v>
      </c>
      <c r="D75" s="592" t="s">
        <v>1272</v>
      </c>
      <c r="E75" s="592" t="s">
        <v>1295</v>
      </c>
      <c r="F75" s="592" t="s">
        <v>1296</v>
      </c>
      <c r="G75" s="609">
        <v>113</v>
      </c>
      <c r="H75" s="609">
        <v>56500</v>
      </c>
      <c r="I75" s="592">
        <v>1.7087038045121878</v>
      </c>
      <c r="J75" s="592">
        <v>500</v>
      </c>
      <c r="K75" s="609">
        <v>66</v>
      </c>
      <c r="L75" s="609">
        <v>33066</v>
      </c>
      <c r="M75" s="592">
        <v>1</v>
      </c>
      <c r="N75" s="592">
        <v>501</v>
      </c>
      <c r="O75" s="609">
        <v>93</v>
      </c>
      <c r="P75" s="609">
        <v>46686</v>
      </c>
      <c r="Q75" s="597">
        <v>1.4119034657956813</v>
      </c>
      <c r="R75" s="610">
        <v>502</v>
      </c>
    </row>
    <row r="76" spans="1:18" ht="14.4" customHeight="1" x14ac:dyDescent="0.3">
      <c r="A76" s="591" t="s">
        <v>1258</v>
      </c>
      <c r="B76" s="592" t="s">
        <v>1259</v>
      </c>
      <c r="C76" s="592" t="s">
        <v>470</v>
      </c>
      <c r="D76" s="592" t="s">
        <v>1272</v>
      </c>
      <c r="E76" s="592" t="s">
        <v>1297</v>
      </c>
      <c r="F76" s="592" t="s">
        <v>1298</v>
      </c>
      <c r="G76" s="609">
        <v>118</v>
      </c>
      <c r="H76" s="609">
        <v>80122</v>
      </c>
      <c r="I76" s="592">
        <v>0.54377880184331795</v>
      </c>
      <c r="J76" s="592">
        <v>679</v>
      </c>
      <c r="K76" s="609">
        <v>217</v>
      </c>
      <c r="L76" s="609">
        <v>147343</v>
      </c>
      <c r="M76" s="592">
        <v>1</v>
      </c>
      <c r="N76" s="592">
        <v>679</v>
      </c>
      <c r="O76" s="609">
        <v>198</v>
      </c>
      <c r="P76" s="609">
        <v>134640</v>
      </c>
      <c r="Q76" s="597">
        <v>0.91378619954799345</v>
      </c>
      <c r="R76" s="610">
        <v>680</v>
      </c>
    </row>
    <row r="77" spans="1:18" ht="14.4" customHeight="1" x14ac:dyDescent="0.3">
      <c r="A77" s="591" t="s">
        <v>1258</v>
      </c>
      <c r="B77" s="592" t="s">
        <v>1259</v>
      </c>
      <c r="C77" s="592" t="s">
        <v>470</v>
      </c>
      <c r="D77" s="592" t="s">
        <v>1272</v>
      </c>
      <c r="E77" s="592" t="s">
        <v>1299</v>
      </c>
      <c r="F77" s="592" t="s">
        <v>1300</v>
      </c>
      <c r="G77" s="609">
        <v>86</v>
      </c>
      <c r="H77" s="609">
        <v>88666</v>
      </c>
      <c r="I77" s="592">
        <v>1.1158008658008658</v>
      </c>
      <c r="J77" s="592">
        <v>1031</v>
      </c>
      <c r="K77" s="609">
        <v>77</v>
      </c>
      <c r="L77" s="609">
        <v>79464</v>
      </c>
      <c r="M77" s="592">
        <v>1</v>
      </c>
      <c r="N77" s="592">
        <v>1032</v>
      </c>
      <c r="O77" s="609">
        <v>42</v>
      </c>
      <c r="P77" s="609">
        <v>43428</v>
      </c>
      <c r="Q77" s="597">
        <v>0.54651162790697672</v>
      </c>
      <c r="R77" s="610">
        <v>1034</v>
      </c>
    </row>
    <row r="78" spans="1:18" ht="14.4" customHeight="1" x14ac:dyDescent="0.3">
      <c r="A78" s="591" t="s">
        <v>1258</v>
      </c>
      <c r="B78" s="592" t="s">
        <v>1259</v>
      </c>
      <c r="C78" s="592" t="s">
        <v>470</v>
      </c>
      <c r="D78" s="592" t="s">
        <v>1272</v>
      </c>
      <c r="E78" s="592" t="s">
        <v>1370</v>
      </c>
      <c r="F78" s="592" t="s">
        <v>1371</v>
      </c>
      <c r="G78" s="609">
        <v>14</v>
      </c>
      <c r="H78" s="609">
        <v>29372</v>
      </c>
      <c r="I78" s="592">
        <v>0.77703703703703708</v>
      </c>
      <c r="J78" s="592">
        <v>2098</v>
      </c>
      <c r="K78" s="609">
        <v>18</v>
      </c>
      <c r="L78" s="609">
        <v>37800</v>
      </c>
      <c r="M78" s="592">
        <v>1</v>
      </c>
      <c r="N78" s="592">
        <v>2100</v>
      </c>
      <c r="O78" s="609">
        <v>7</v>
      </c>
      <c r="P78" s="609">
        <v>14721</v>
      </c>
      <c r="Q78" s="597">
        <v>0.38944444444444443</v>
      </c>
      <c r="R78" s="610">
        <v>2103</v>
      </c>
    </row>
    <row r="79" spans="1:18" ht="14.4" customHeight="1" x14ac:dyDescent="0.3">
      <c r="A79" s="591" t="s">
        <v>1258</v>
      </c>
      <c r="B79" s="592" t="s">
        <v>1259</v>
      </c>
      <c r="C79" s="592" t="s">
        <v>470</v>
      </c>
      <c r="D79" s="592" t="s">
        <v>1272</v>
      </c>
      <c r="E79" s="592" t="s">
        <v>1372</v>
      </c>
      <c r="F79" s="592" t="s">
        <v>1373</v>
      </c>
      <c r="G79" s="609">
        <v>5</v>
      </c>
      <c r="H79" s="609">
        <v>6365</v>
      </c>
      <c r="I79" s="592">
        <v>4.9921568627450981</v>
      </c>
      <c r="J79" s="592">
        <v>1273</v>
      </c>
      <c r="K79" s="609">
        <v>1</v>
      </c>
      <c r="L79" s="609">
        <v>1275</v>
      </c>
      <c r="M79" s="592">
        <v>1</v>
      </c>
      <c r="N79" s="592">
        <v>1275</v>
      </c>
      <c r="O79" s="609">
        <v>5</v>
      </c>
      <c r="P79" s="609">
        <v>6390</v>
      </c>
      <c r="Q79" s="597">
        <v>5.0117647058823529</v>
      </c>
      <c r="R79" s="610">
        <v>1278</v>
      </c>
    </row>
    <row r="80" spans="1:18" ht="14.4" customHeight="1" x14ac:dyDescent="0.3">
      <c r="A80" s="591" t="s">
        <v>1258</v>
      </c>
      <c r="B80" s="592" t="s">
        <v>1259</v>
      </c>
      <c r="C80" s="592" t="s">
        <v>470</v>
      </c>
      <c r="D80" s="592" t="s">
        <v>1272</v>
      </c>
      <c r="E80" s="592" t="s">
        <v>1374</v>
      </c>
      <c r="F80" s="592" t="s">
        <v>1375</v>
      </c>
      <c r="G80" s="609"/>
      <c r="H80" s="609"/>
      <c r="I80" s="592"/>
      <c r="J80" s="592"/>
      <c r="K80" s="609">
        <v>4</v>
      </c>
      <c r="L80" s="609">
        <v>3888</v>
      </c>
      <c r="M80" s="592">
        <v>1</v>
      </c>
      <c r="N80" s="592">
        <v>972</v>
      </c>
      <c r="O80" s="609">
        <v>1</v>
      </c>
      <c r="P80" s="609">
        <v>975</v>
      </c>
      <c r="Q80" s="597">
        <v>0.25077160493827161</v>
      </c>
      <c r="R80" s="610">
        <v>975</v>
      </c>
    </row>
    <row r="81" spans="1:18" ht="14.4" customHeight="1" x14ac:dyDescent="0.3">
      <c r="A81" s="591" t="s">
        <v>1258</v>
      </c>
      <c r="B81" s="592" t="s">
        <v>1259</v>
      </c>
      <c r="C81" s="592" t="s">
        <v>470</v>
      </c>
      <c r="D81" s="592" t="s">
        <v>1272</v>
      </c>
      <c r="E81" s="592" t="s">
        <v>1376</v>
      </c>
      <c r="F81" s="592" t="s">
        <v>1377</v>
      </c>
      <c r="G81" s="609">
        <v>2</v>
      </c>
      <c r="H81" s="609">
        <v>1688</v>
      </c>
      <c r="I81" s="592">
        <v>1.9976331360946746</v>
      </c>
      <c r="J81" s="592">
        <v>844</v>
      </c>
      <c r="K81" s="609">
        <v>1</v>
      </c>
      <c r="L81" s="609">
        <v>845</v>
      </c>
      <c r="M81" s="592">
        <v>1</v>
      </c>
      <c r="N81" s="592">
        <v>845</v>
      </c>
      <c r="O81" s="609"/>
      <c r="P81" s="609"/>
      <c r="Q81" s="597"/>
      <c r="R81" s="610"/>
    </row>
    <row r="82" spans="1:18" ht="14.4" customHeight="1" x14ac:dyDescent="0.3">
      <c r="A82" s="591" t="s">
        <v>1258</v>
      </c>
      <c r="B82" s="592" t="s">
        <v>1259</v>
      </c>
      <c r="C82" s="592" t="s">
        <v>470</v>
      </c>
      <c r="D82" s="592" t="s">
        <v>1272</v>
      </c>
      <c r="E82" s="592" t="s">
        <v>1378</v>
      </c>
      <c r="F82" s="592" t="s">
        <v>1379</v>
      </c>
      <c r="G82" s="609">
        <v>3</v>
      </c>
      <c r="H82" s="609">
        <v>5031</v>
      </c>
      <c r="I82" s="592">
        <v>0.33313468414779501</v>
      </c>
      <c r="J82" s="592">
        <v>1677</v>
      </c>
      <c r="K82" s="609">
        <v>9</v>
      </c>
      <c r="L82" s="609">
        <v>15102</v>
      </c>
      <c r="M82" s="592">
        <v>1</v>
      </c>
      <c r="N82" s="592">
        <v>1678</v>
      </c>
      <c r="O82" s="609">
        <v>4</v>
      </c>
      <c r="P82" s="609">
        <v>6720</v>
      </c>
      <c r="Q82" s="597">
        <v>0.44497417560588004</v>
      </c>
      <c r="R82" s="610">
        <v>1680</v>
      </c>
    </row>
    <row r="83" spans="1:18" ht="14.4" customHeight="1" x14ac:dyDescent="0.3">
      <c r="A83" s="591" t="s">
        <v>1258</v>
      </c>
      <c r="B83" s="592" t="s">
        <v>1259</v>
      </c>
      <c r="C83" s="592" t="s">
        <v>470</v>
      </c>
      <c r="D83" s="592" t="s">
        <v>1272</v>
      </c>
      <c r="E83" s="592" t="s">
        <v>1380</v>
      </c>
      <c r="F83" s="592" t="s">
        <v>1381</v>
      </c>
      <c r="G83" s="609">
        <v>7</v>
      </c>
      <c r="H83" s="609">
        <v>9751</v>
      </c>
      <c r="I83" s="592">
        <v>0.53768955059277634</v>
      </c>
      <c r="J83" s="592">
        <v>1393</v>
      </c>
      <c r="K83" s="609">
        <v>13</v>
      </c>
      <c r="L83" s="609">
        <v>18135</v>
      </c>
      <c r="M83" s="592">
        <v>1</v>
      </c>
      <c r="N83" s="592">
        <v>1395</v>
      </c>
      <c r="O83" s="609">
        <v>7</v>
      </c>
      <c r="P83" s="609">
        <v>9786</v>
      </c>
      <c r="Q83" s="597">
        <v>0.53961952026468152</v>
      </c>
      <c r="R83" s="610">
        <v>1398</v>
      </c>
    </row>
    <row r="84" spans="1:18" ht="14.4" customHeight="1" x14ac:dyDescent="0.3">
      <c r="A84" s="591" t="s">
        <v>1258</v>
      </c>
      <c r="B84" s="592" t="s">
        <v>1259</v>
      </c>
      <c r="C84" s="592" t="s">
        <v>470</v>
      </c>
      <c r="D84" s="592" t="s">
        <v>1272</v>
      </c>
      <c r="E84" s="592" t="s">
        <v>1382</v>
      </c>
      <c r="F84" s="592" t="s">
        <v>1383</v>
      </c>
      <c r="G84" s="609"/>
      <c r="H84" s="609"/>
      <c r="I84" s="592"/>
      <c r="J84" s="592"/>
      <c r="K84" s="609">
        <v>2</v>
      </c>
      <c r="L84" s="609">
        <v>3136</v>
      </c>
      <c r="M84" s="592">
        <v>1</v>
      </c>
      <c r="N84" s="592">
        <v>1568</v>
      </c>
      <c r="O84" s="609"/>
      <c r="P84" s="609"/>
      <c r="Q84" s="597"/>
      <c r="R84" s="610"/>
    </row>
    <row r="85" spans="1:18" ht="14.4" customHeight="1" x14ac:dyDescent="0.3">
      <c r="A85" s="591" t="s">
        <v>1258</v>
      </c>
      <c r="B85" s="592" t="s">
        <v>1259</v>
      </c>
      <c r="C85" s="592" t="s">
        <v>470</v>
      </c>
      <c r="D85" s="592" t="s">
        <v>1272</v>
      </c>
      <c r="E85" s="592" t="s">
        <v>1384</v>
      </c>
      <c r="F85" s="592" t="s">
        <v>1385</v>
      </c>
      <c r="G85" s="609"/>
      <c r="H85" s="609"/>
      <c r="I85" s="592"/>
      <c r="J85" s="592"/>
      <c r="K85" s="609">
        <v>1</v>
      </c>
      <c r="L85" s="609">
        <v>443</v>
      </c>
      <c r="M85" s="592">
        <v>1</v>
      </c>
      <c r="N85" s="592">
        <v>443</v>
      </c>
      <c r="O85" s="609"/>
      <c r="P85" s="609"/>
      <c r="Q85" s="597"/>
      <c r="R85" s="610"/>
    </row>
    <row r="86" spans="1:18" ht="14.4" customHeight="1" x14ac:dyDescent="0.3">
      <c r="A86" s="591" t="s">
        <v>1258</v>
      </c>
      <c r="B86" s="592" t="s">
        <v>1259</v>
      </c>
      <c r="C86" s="592" t="s">
        <v>470</v>
      </c>
      <c r="D86" s="592" t="s">
        <v>1272</v>
      </c>
      <c r="E86" s="592" t="s">
        <v>1386</v>
      </c>
      <c r="F86" s="592" t="s">
        <v>1387</v>
      </c>
      <c r="G86" s="609"/>
      <c r="H86" s="609"/>
      <c r="I86" s="592"/>
      <c r="J86" s="592"/>
      <c r="K86" s="609"/>
      <c r="L86" s="609"/>
      <c r="M86" s="592"/>
      <c r="N86" s="592"/>
      <c r="O86" s="609">
        <v>1</v>
      </c>
      <c r="P86" s="609">
        <v>2333</v>
      </c>
      <c r="Q86" s="597"/>
      <c r="R86" s="610">
        <v>2333</v>
      </c>
    </row>
    <row r="87" spans="1:18" ht="14.4" customHeight="1" x14ac:dyDescent="0.3">
      <c r="A87" s="591" t="s">
        <v>1258</v>
      </c>
      <c r="B87" s="592" t="s">
        <v>1259</v>
      </c>
      <c r="C87" s="592" t="s">
        <v>470</v>
      </c>
      <c r="D87" s="592" t="s">
        <v>1272</v>
      </c>
      <c r="E87" s="592" t="s">
        <v>1388</v>
      </c>
      <c r="F87" s="592" t="s">
        <v>1389</v>
      </c>
      <c r="G87" s="609">
        <v>1</v>
      </c>
      <c r="H87" s="609">
        <v>971</v>
      </c>
      <c r="I87" s="592">
        <v>0.99897119341563789</v>
      </c>
      <c r="J87" s="592">
        <v>971</v>
      </c>
      <c r="K87" s="609">
        <v>1</v>
      </c>
      <c r="L87" s="609">
        <v>972</v>
      </c>
      <c r="M87" s="592">
        <v>1</v>
      </c>
      <c r="N87" s="592">
        <v>972</v>
      </c>
      <c r="O87" s="609"/>
      <c r="P87" s="609"/>
      <c r="Q87" s="597"/>
      <c r="R87" s="610"/>
    </row>
    <row r="88" spans="1:18" ht="14.4" customHeight="1" x14ac:dyDescent="0.3">
      <c r="A88" s="591" t="s">
        <v>1258</v>
      </c>
      <c r="B88" s="592" t="s">
        <v>1259</v>
      </c>
      <c r="C88" s="592" t="s">
        <v>470</v>
      </c>
      <c r="D88" s="592" t="s">
        <v>1272</v>
      </c>
      <c r="E88" s="592" t="s">
        <v>1390</v>
      </c>
      <c r="F88" s="592" t="s">
        <v>1391</v>
      </c>
      <c r="G88" s="609"/>
      <c r="H88" s="609"/>
      <c r="I88" s="592"/>
      <c r="J88" s="592"/>
      <c r="K88" s="609">
        <v>1</v>
      </c>
      <c r="L88" s="609">
        <v>1124</v>
      </c>
      <c r="M88" s="592">
        <v>1</v>
      </c>
      <c r="N88" s="592">
        <v>1124</v>
      </c>
      <c r="O88" s="609"/>
      <c r="P88" s="609"/>
      <c r="Q88" s="597"/>
      <c r="R88" s="610"/>
    </row>
    <row r="89" spans="1:18" ht="14.4" customHeight="1" x14ac:dyDescent="0.3">
      <c r="A89" s="591" t="s">
        <v>1258</v>
      </c>
      <c r="B89" s="592" t="s">
        <v>1259</v>
      </c>
      <c r="C89" s="592" t="s">
        <v>470</v>
      </c>
      <c r="D89" s="592" t="s">
        <v>1272</v>
      </c>
      <c r="E89" s="592" t="s">
        <v>1303</v>
      </c>
      <c r="F89" s="592" t="s">
        <v>1304</v>
      </c>
      <c r="G89" s="609">
        <v>136</v>
      </c>
      <c r="H89" s="609">
        <v>4533.2999999999993</v>
      </c>
      <c r="I89" s="592">
        <v>0.60713812181333837</v>
      </c>
      <c r="J89" s="592">
        <v>33.333088235294113</v>
      </c>
      <c r="K89" s="609">
        <v>224</v>
      </c>
      <c r="L89" s="609">
        <v>7466.67</v>
      </c>
      <c r="M89" s="592">
        <v>1</v>
      </c>
      <c r="N89" s="592">
        <v>33.333348214285714</v>
      </c>
      <c r="O89" s="609">
        <v>239</v>
      </c>
      <c r="P89" s="609">
        <v>7966.66</v>
      </c>
      <c r="Q89" s="597">
        <v>1.0669629165344123</v>
      </c>
      <c r="R89" s="610">
        <v>33.333305439330545</v>
      </c>
    </row>
    <row r="90" spans="1:18" ht="14.4" customHeight="1" x14ac:dyDescent="0.3">
      <c r="A90" s="591" t="s">
        <v>1258</v>
      </c>
      <c r="B90" s="592" t="s">
        <v>1259</v>
      </c>
      <c r="C90" s="592" t="s">
        <v>470</v>
      </c>
      <c r="D90" s="592" t="s">
        <v>1272</v>
      </c>
      <c r="E90" s="592" t="s">
        <v>1307</v>
      </c>
      <c r="F90" s="592" t="s">
        <v>1308</v>
      </c>
      <c r="G90" s="609">
        <v>303</v>
      </c>
      <c r="H90" s="609">
        <v>26058</v>
      </c>
      <c r="I90" s="592">
        <v>0.9154078549848943</v>
      </c>
      <c r="J90" s="592">
        <v>86</v>
      </c>
      <c r="K90" s="609">
        <v>331</v>
      </c>
      <c r="L90" s="609">
        <v>28466</v>
      </c>
      <c r="M90" s="592">
        <v>1</v>
      </c>
      <c r="N90" s="592">
        <v>86</v>
      </c>
      <c r="O90" s="609">
        <v>325</v>
      </c>
      <c r="P90" s="609">
        <v>27950</v>
      </c>
      <c r="Q90" s="597">
        <v>0.98187311178247738</v>
      </c>
      <c r="R90" s="610">
        <v>86</v>
      </c>
    </row>
    <row r="91" spans="1:18" ht="14.4" customHeight="1" x14ac:dyDescent="0.3">
      <c r="A91" s="591" t="s">
        <v>1258</v>
      </c>
      <c r="B91" s="592" t="s">
        <v>1259</v>
      </c>
      <c r="C91" s="592" t="s">
        <v>470</v>
      </c>
      <c r="D91" s="592" t="s">
        <v>1272</v>
      </c>
      <c r="E91" s="592" t="s">
        <v>1309</v>
      </c>
      <c r="F91" s="592" t="s">
        <v>1310</v>
      </c>
      <c r="G91" s="609">
        <v>2</v>
      </c>
      <c r="H91" s="609">
        <v>64</v>
      </c>
      <c r="I91" s="592">
        <v>2</v>
      </c>
      <c r="J91" s="592">
        <v>32</v>
      </c>
      <c r="K91" s="609">
        <v>1</v>
      </c>
      <c r="L91" s="609">
        <v>32</v>
      </c>
      <c r="M91" s="592">
        <v>1</v>
      </c>
      <c r="N91" s="592">
        <v>32</v>
      </c>
      <c r="O91" s="609"/>
      <c r="P91" s="609"/>
      <c r="Q91" s="597"/>
      <c r="R91" s="610"/>
    </row>
    <row r="92" spans="1:18" ht="14.4" customHeight="1" x14ac:dyDescent="0.3">
      <c r="A92" s="591" t="s">
        <v>1258</v>
      </c>
      <c r="B92" s="592" t="s">
        <v>1259</v>
      </c>
      <c r="C92" s="592" t="s">
        <v>470</v>
      </c>
      <c r="D92" s="592" t="s">
        <v>1272</v>
      </c>
      <c r="E92" s="592" t="s">
        <v>1311</v>
      </c>
      <c r="F92" s="592" t="s">
        <v>1312</v>
      </c>
      <c r="G92" s="609"/>
      <c r="H92" s="609"/>
      <c r="I92" s="592"/>
      <c r="J92" s="592"/>
      <c r="K92" s="609">
        <v>3</v>
      </c>
      <c r="L92" s="609">
        <v>4584</v>
      </c>
      <c r="M92" s="592">
        <v>1</v>
      </c>
      <c r="N92" s="592">
        <v>1528</v>
      </c>
      <c r="O92" s="609"/>
      <c r="P92" s="609"/>
      <c r="Q92" s="597"/>
      <c r="R92" s="610"/>
    </row>
    <row r="93" spans="1:18" ht="14.4" customHeight="1" x14ac:dyDescent="0.3">
      <c r="A93" s="591" t="s">
        <v>1258</v>
      </c>
      <c r="B93" s="592" t="s">
        <v>1259</v>
      </c>
      <c r="C93" s="592" t="s">
        <v>470</v>
      </c>
      <c r="D93" s="592" t="s">
        <v>1272</v>
      </c>
      <c r="E93" s="592" t="s">
        <v>1317</v>
      </c>
      <c r="F93" s="592" t="s">
        <v>1294</v>
      </c>
      <c r="G93" s="609">
        <v>1</v>
      </c>
      <c r="H93" s="609">
        <v>688</v>
      </c>
      <c r="I93" s="592"/>
      <c r="J93" s="592">
        <v>688</v>
      </c>
      <c r="K93" s="609"/>
      <c r="L93" s="609"/>
      <c r="M93" s="592"/>
      <c r="N93" s="592"/>
      <c r="O93" s="609">
        <v>1</v>
      </c>
      <c r="P93" s="609">
        <v>689</v>
      </c>
      <c r="Q93" s="597"/>
      <c r="R93" s="610">
        <v>689</v>
      </c>
    </row>
    <row r="94" spans="1:18" ht="14.4" customHeight="1" x14ac:dyDescent="0.3">
      <c r="A94" s="591" t="s">
        <v>1258</v>
      </c>
      <c r="B94" s="592" t="s">
        <v>1259</v>
      </c>
      <c r="C94" s="592" t="s">
        <v>470</v>
      </c>
      <c r="D94" s="592" t="s">
        <v>1272</v>
      </c>
      <c r="E94" s="592" t="s">
        <v>1318</v>
      </c>
      <c r="F94" s="592" t="s">
        <v>1319</v>
      </c>
      <c r="G94" s="609">
        <v>12</v>
      </c>
      <c r="H94" s="609">
        <v>1944</v>
      </c>
      <c r="I94" s="592">
        <v>1.5</v>
      </c>
      <c r="J94" s="592">
        <v>162</v>
      </c>
      <c r="K94" s="609">
        <v>8</v>
      </c>
      <c r="L94" s="609">
        <v>1296</v>
      </c>
      <c r="M94" s="592">
        <v>1</v>
      </c>
      <c r="N94" s="592">
        <v>162</v>
      </c>
      <c r="O94" s="609">
        <v>7</v>
      </c>
      <c r="P94" s="609">
        <v>1106</v>
      </c>
      <c r="Q94" s="597">
        <v>0.85339506172839508</v>
      </c>
      <c r="R94" s="610">
        <v>158</v>
      </c>
    </row>
    <row r="95" spans="1:18" ht="14.4" customHeight="1" x14ac:dyDescent="0.3">
      <c r="A95" s="591" t="s">
        <v>1258</v>
      </c>
      <c r="B95" s="592" t="s">
        <v>1259</v>
      </c>
      <c r="C95" s="592" t="s">
        <v>470</v>
      </c>
      <c r="D95" s="592" t="s">
        <v>1272</v>
      </c>
      <c r="E95" s="592" t="s">
        <v>1392</v>
      </c>
      <c r="F95" s="592" t="s">
        <v>1393</v>
      </c>
      <c r="G95" s="609">
        <v>3</v>
      </c>
      <c r="H95" s="609">
        <v>2163</v>
      </c>
      <c r="I95" s="592">
        <v>0.49930747922437674</v>
      </c>
      <c r="J95" s="592">
        <v>721</v>
      </c>
      <c r="K95" s="609">
        <v>6</v>
      </c>
      <c r="L95" s="609">
        <v>4332</v>
      </c>
      <c r="M95" s="592">
        <v>1</v>
      </c>
      <c r="N95" s="592">
        <v>722</v>
      </c>
      <c r="O95" s="609">
        <v>8</v>
      </c>
      <c r="P95" s="609">
        <v>5784</v>
      </c>
      <c r="Q95" s="597">
        <v>1.335180055401662</v>
      </c>
      <c r="R95" s="610">
        <v>723</v>
      </c>
    </row>
    <row r="96" spans="1:18" ht="14.4" customHeight="1" x14ac:dyDescent="0.3">
      <c r="A96" s="591" t="s">
        <v>1258</v>
      </c>
      <c r="B96" s="592" t="s">
        <v>1259</v>
      </c>
      <c r="C96" s="592" t="s">
        <v>470</v>
      </c>
      <c r="D96" s="592" t="s">
        <v>1272</v>
      </c>
      <c r="E96" s="592" t="s">
        <v>1324</v>
      </c>
      <c r="F96" s="592" t="s">
        <v>1325</v>
      </c>
      <c r="G96" s="609">
        <v>29</v>
      </c>
      <c r="H96" s="609">
        <v>30827</v>
      </c>
      <c r="I96" s="592">
        <v>1.0740740740740742</v>
      </c>
      <c r="J96" s="592">
        <v>1063</v>
      </c>
      <c r="K96" s="609">
        <v>27</v>
      </c>
      <c r="L96" s="609">
        <v>28701</v>
      </c>
      <c r="M96" s="592">
        <v>1</v>
      </c>
      <c r="N96" s="592">
        <v>1063</v>
      </c>
      <c r="O96" s="609">
        <v>24</v>
      </c>
      <c r="P96" s="609">
        <v>25536</v>
      </c>
      <c r="Q96" s="597">
        <v>0.88972509668652655</v>
      </c>
      <c r="R96" s="610">
        <v>1064</v>
      </c>
    </row>
    <row r="97" spans="1:18" ht="14.4" customHeight="1" x14ac:dyDescent="0.3">
      <c r="A97" s="591" t="s">
        <v>1258</v>
      </c>
      <c r="B97" s="592" t="s">
        <v>1259</v>
      </c>
      <c r="C97" s="592" t="s">
        <v>470</v>
      </c>
      <c r="D97" s="592" t="s">
        <v>1272</v>
      </c>
      <c r="E97" s="592" t="s">
        <v>1326</v>
      </c>
      <c r="F97" s="592" t="s">
        <v>1327</v>
      </c>
      <c r="G97" s="609"/>
      <c r="H97" s="609"/>
      <c r="I97" s="592"/>
      <c r="J97" s="592"/>
      <c r="K97" s="609">
        <v>2</v>
      </c>
      <c r="L97" s="609">
        <v>246</v>
      </c>
      <c r="M97" s="592">
        <v>1</v>
      </c>
      <c r="N97" s="592">
        <v>123</v>
      </c>
      <c r="O97" s="609">
        <v>6</v>
      </c>
      <c r="P97" s="609">
        <v>744</v>
      </c>
      <c r="Q97" s="597">
        <v>3.024390243902439</v>
      </c>
      <c r="R97" s="610">
        <v>124</v>
      </c>
    </row>
    <row r="98" spans="1:18" ht="14.4" customHeight="1" x14ac:dyDescent="0.3">
      <c r="A98" s="591" t="s">
        <v>1258</v>
      </c>
      <c r="B98" s="592" t="s">
        <v>1259</v>
      </c>
      <c r="C98" s="592" t="s">
        <v>470</v>
      </c>
      <c r="D98" s="592" t="s">
        <v>1272</v>
      </c>
      <c r="E98" s="592" t="s">
        <v>1394</v>
      </c>
      <c r="F98" s="592" t="s">
        <v>1395</v>
      </c>
      <c r="G98" s="609">
        <v>22</v>
      </c>
      <c r="H98" s="609">
        <v>15752</v>
      </c>
      <c r="I98" s="592">
        <v>0.55000000000000004</v>
      </c>
      <c r="J98" s="592">
        <v>716</v>
      </c>
      <c r="K98" s="609">
        <v>40</v>
      </c>
      <c r="L98" s="609">
        <v>28640</v>
      </c>
      <c r="M98" s="592">
        <v>1</v>
      </c>
      <c r="N98" s="592">
        <v>716</v>
      </c>
      <c r="O98" s="609">
        <v>7</v>
      </c>
      <c r="P98" s="609">
        <v>5019</v>
      </c>
      <c r="Q98" s="597">
        <v>0.17524441340782124</v>
      </c>
      <c r="R98" s="610">
        <v>717</v>
      </c>
    </row>
    <row r="99" spans="1:18" ht="14.4" customHeight="1" x14ac:dyDescent="0.3">
      <c r="A99" s="591" t="s">
        <v>1258</v>
      </c>
      <c r="B99" s="592" t="s">
        <v>1259</v>
      </c>
      <c r="C99" s="592" t="s">
        <v>470</v>
      </c>
      <c r="D99" s="592" t="s">
        <v>1272</v>
      </c>
      <c r="E99" s="592" t="s">
        <v>1328</v>
      </c>
      <c r="F99" s="592" t="s">
        <v>1329</v>
      </c>
      <c r="G99" s="609">
        <v>3</v>
      </c>
      <c r="H99" s="609">
        <v>273</v>
      </c>
      <c r="I99" s="592">
        <v>3</v>
      </c>
      <c r="J99" s="592">
        <v>91</v>
      </c>
      <c r="K99" s="609">
        <v>1</v>
      </c>
      <c r="L99" s="609">
        <v>91</v>
      </c>
      <c r="M99" s="592">
        <v>1</v>
      </c>
      <c r="N99" s="592">
        <v>91</v>
      </c>
      <c r="O99" s="609">
        <v>1</v>
      </c>
      <c r="P99" s="609">
        <v>91</v>
      </c>
      <c r="Q99" s="597">
        <v>1</v>
      </c>
      <c r="R99" s="610">
        <v>91</v>
      </c>
    </row>
    <row r="100" spans="1:18" ht="14.4" customHeight="1" x14ac:dyDescent="0.3">
      <c r="A100" s="591" t="s">
        <v>1258</v>
      </c>
      <c r="B100" s="592" t="s">
        <v>1259</v>
      </c>
      <c r="C100" s="592" t="s">
        <v>470</v>
      </c>
      <c r="D100" s="592" t="s">
        <v>1272</v>
      </c>
      <c r="E100" s="592" t="s">
        <v>1330</v>
      </c>
      <c r="F100" s="592" t="s">
        <v>1331</v>
      </c>
      <c r="G100" s="609"/>
      <c r="H100" s="609"/>
      <c r="I100" s="592"/>
      <c r="J100" s="592"/>
      <c r="K100" s="609">
        <v>2</v>
      </c>
      <c r="L100" s="609">
        <v>366</v>
      </c>
      <c r="M100" s="592">
        <v>1</v>
      </c>
      <c r="N100" s="592">
        <v>183</v>
      </c>
      <c r="O100" s="609"/>
      <c r="P100" s="609"/>
      <c r="Q100" s="597"/>
      <c r="R100" s="610"/>
    </row>
    <row r="101" spans="1:18" ht="14.4" customHeight="1" x14ac:dyDescent="0.3">
      <c r="A101" s="591" t="s">
        <v>1258</v>
      </c>
      <c r="B101" s="592" t="s">
        <v>1259</v>
      </c>
      <c r="C101" s="592" t="s">
        <v>470</v>
      </c>
      <c r="D101" s="592" t="s">
        <v>1272</v>
      </c>
      <c r="E101" s="592" t="s">
        <v>1332</v>
      </c>
      <c r="F101" s="592" t="s">
        <v>1333</v>
      </c>
      <c r="G101" s="609">
        <v>1</v>
      </c>
      <c r="H101" s="609">
        <v>648</v>
      </c>
      <c r="I101" s="592"/>
      <c r="J101" s="592">
        <v>648</v>
      </c>
      <c r="K101" s="609"/>
      <c r="L101" s="609"/>
      <c r="M101" s="592"/>
      <c r="N101" s="592"/>
      <c r="O101" s="609"/>
      <c r="P101" s="609"/>
      <c r="Q101" s="597"/>
      <c r="R101" s="610"/>
    </row>
    <row r="102" spans="1:18" ht="14.4" customHeight="1" x14ac:dyDescent="0.3">
      <c r="A102" s="591" t="s">
        <v>1258</v>
      </c>
      <c r="B102" s="592" t="s">
        <v>1259</v>
      </c>
      <c r="C102" s="592" t="s">
        <v>470</v>
      </c>
      <c r="D102" s="592" t="s">
        <v>1272</v>
      </c>
      <c r="E102" s="592" t="s">
        <v>1396</v>
      </c>
      <c r="F102" s="592" t="s">
        <v>1397</v>
      </c>
      <c r="G102" s="609"/>
      <c r="H102" s="609"/>
      <c r="I102" s="592"/>
      <c r="J102" s="592"/>
      <c r="K102" s="609"/>
      <c r="L102" s="609"/>
      <c r="M102" s="592"/>
      <c r="N102" s="592"/>
      <c r="O102" s="609">
        <v>1</v>
      </c>
      <c r="P102" s="609">
        <v>1310</v>
      </c>
      <c r="Q102" s="597"/>
      <c r="R102" s="610">
        <v>1310</v>
      </c>
    </row>
    <row r="103" spans="1:18" ht="14.4" customHeight="1" x14ac:dyDescent="0.3">
      <c r="A103" s="591" t="s">
        <v>1258</v>
      </c>
      <c r="B103" s="592" t="s">
        <v>1259</v>
      </c>
      <c r="C103" s="592" t="s">
        <v>470</v>
      </c>
      <c r="D103" s="592" t="s">
        <v>1272</v>
      </c>
      <c r="E103" s="592" t="s">
        <v>1336</v>
      </c>
      <c r="F103" s="592" t="s">
        <v>1337</v>
      </c>
      <c r="G103" s="609">
        <v>1</v>
      </c>
      <c r="H103" s="609">
        <v>364</v>
      </c>
      <c r="I103" s="592">
        <v>0.15555555555555556</v>
      </c>
      <c r="J103" s="592">
        <v>364</v>
      </c>
      <c r="K103" s="609">
        <v>6</v>
      </c>
      <c r="L103" s="609">
        <v>2340</v>
      </c>
      <c r="M103" s="592">
        <v>1</v>
      </c>
      <c r="N103" s="592">
        <v>390</v>
      </c>
      <c r="O103" s="609">
        <v>1</v>
      </c>
      <c r="P103" s="609">
        <v>391</v>
      </c>
      <c r="Q103" s="597">
        <v>0.16709401709401708</v>
      </c>
      <c r="R103" s="610">
        <v>391</v>
      </c>
    </row>
    <row r="104" spans="1:18" ht="14.4" customHeight="1" x14ac:dyDescent="0.3">
      <c r="A104" s="591" t="s">
        <v>1258</v>
      </c>
      <c r="B104" s="592" t="s">
        <v>1259</v>
      </c>
      <c r="C104" s="592" t="s">
        <v>470</v>
      </c>
      <c r="D104" s="592" t="s">
        <v>1272</v>
      </c>
      <c r="E104" s="592" t="s">
        <v>1338</v>
      </c>
      <c r="F104" s="592" t="s">
        <v>1339</v>
      </c>
      <c r="G104" s="609">
        <v>3</v>
      </c>
      <c r="H104" s="609">
        <v>1908</v>
      </c>
      <c r="I104" s="592">
        <v>0.62970297029702971</v>
      </c>
      <c r="J104" s="592">
        <v>636</v>
      </c>
      <c r="K104" s="609">
        <v>6</v>
      </c>
      <c r="L104" s="609">
        <v>3030</v>
      </c>
      <c r="M104" s="592">
        <v>1</v>
      </c>
      <c r="N104" s="592">
        <v>505</v>
      </c>
      <c r="O104" s="609">
        <v>6</v>
      </c>
      <c r="P104" s="609">
        <v>3036</v>
      </c>
      <c r="Q104" s="597">
        <v>1.001980198019802</v>
      </c>
      <c r="R104" s="610">
        <v>506</v>
      </c>
    </row>
    <row r="105" spans="1:18" ht="14.4" customHeight="1" x14ac:dyDescent="0.3">
      <c r="A105" s="591" t="s">
        <v>1258</v>
      </c>
      <c r="B105" s="592" t="s">
        <v>1259</v>
      </c>
      <c r="C105" s="592" t="s">
        <v>470</v>
      </c>
      <c r="D105" s="592" t="s">
        <v>1272</v>
      </c>
      <c r="E105" s="592" t="s">
        <v>1398</v>
      </c>
      <c r="F105" s="592" t="s">
        <v>1399</v>
      </c>
      <c r="G105" s="609">
        <v>3</v>
      </c>
      <c r="H105" s="609">
        <v>5004</v>
      </c>
      <c r="I105" s="592">
        <v>0.33293413173652697</v>
      </c>
      <c r="J105" s="592">
        <v>1668</v>
      </c>
      <c r="K105" s="609">
        <v>9</v>
      </c>
      <c r="L105" s="609">
        <v>15030</v>
      </c>
      <c r="M105" s="592">
        <v>1</v>
      </c>
      <c r="N105" s="592">
        <v>1670</v>
      </c>
      <c r="O105" s="609">
        <v>4</v>
      </c>
      <c r="P105" s="609">
        <v>6692</v>
      </c>
      <c r="Q105" s="597">
        <v>0.44524284763805722</v>
      </c>
      <c r="R105" s="610">
        <v>1673</v>
      </c>
    </row>
    <row r="106" spans="1:18" ht="14.4" customHeight="1" x14ac:dyDescent="0.3">
      <c r="A106" s="591" t="s">
        <v>1258</v>
      </c>
      <c r="B106" s="592" t="s">
        <v>1259</v>
      </c>
      <c r="C106" s="592" t="s">
        <v>470</v>
      </c>
      <c r="D106" s="592" t="s">
        <v>1272</v>
      </c>
      <c r="E106" s="592" t="s">
        <v>1340</v>
      </c>
      <c r="F106" s="592" t="s">
        <v>1341</v>
      </c>
      <c r="G106" s="609">
        <v>11</v>
      </c>
      <c r="H106" s="609">
        <v>1320</v>
      </c>
      <c r="I106" s="592">
        <v>1.375</v>
      </c>
      <c r="J106" s="592">
        <v>120</v>
      </c>
      <c r="K106" s="609">
        <v>8</v>
      </c>
      <c r="L106" s="609">
        <v>960</v>
      </c>
      <c r="M106" s="592">
        <v>1</v>
      </c>
      <c r="N106" s="592">
        <v>120</v>
      </c>
      <c r="O106" s="609">
        <v>7</v>
      </c>
      <c r="P106" s="609">
        <v>1267</v>
      </c>
      <c r="Q106" s="597">
        <v>1.3197916666666667</v>
      </c>
      <c r="R106" s="610">
        <v>181</v>
      </c>
    </row>
    <row r="107" spans="1:18" ht="14.4" customHeight="1" x14ac:dyDescent="0.3">
      <c r="A107" s="591" t="s">
        <v>1258</v>
      </c>
      <c r="B107" s="592" t="s">
        <v>1259</v>
      </c>
      <c r="C107" s="592" t="s">
        <v>470</v>
      </c>
      <c r="D107" s="592" t="s">
        <v>1272</v>
      </c>
      <c r="E107" s="592" t="s">
        <v>1344</v>
      </c>
      <c r="F107" s="592" t="s">
        <v>1345</v>
      </c>
      <c r="G107" s="609">
        <v>36</v>
      </c>
      <c r="H107" s="609">
        <v>8892</v>
      </c>
      <c r="I107" s="592">
        <v>0.95612903225806456</v>
      </c>
      <c r="J107" s="592">
        <v>247</v>
      </c>
      <c r="K107" s="609">
        <v>30</v>
      </c>
      <c r="L107" s="609">
        <v>9300</v>
      </c>
      <c r="M107" s="592">
        <v>1</v>
      </c>
      <c r="N107" s="592">
        <v>310</v>
      </c>
      <c r="O107" s="609">
        <v>30</v>
      </c>
      <c r="P107" s="609">
        <v>9330</v>
      </c>
      <c r="Q107" s="597">
        <v>1.0032258064516129</v>
      </c>
      <c r="R107" s="610">
        <v>311</v>
      </c>
    </row>
    <row r="108" spans="1:18" ht="14.4" customHeight="1" x14ac:dyDescent="0.3">
      <c r="A108" s="591" t="s">
        <v>1258</v>
      </c>
      <c r="B108" s="592" t="s">
        <v>1259</v>
      </c>
      <c r="C108" s="592" t="s">
        <v>470</v>
      </c>
      <c r="D108" s="592" t="s">
        <v>1272</v>
      </c>
      <c r="E108" s="592" t="s">
        <v>1400</v>
      </c>
      <c r="F108" s="592" t="s">
        <v>1401</v>
      </c>
      <c r="G108" s="609">
        <v>9</v>
      </c>
      <c r="H108" s="609">
        <v>33390</v>
      </c>
      <c r="I108" s="592">
        <v>1.2846754645838945</v>
      </c>
      <c r="J108" s="592">
        <v>3710</v>
      </c>
      <c r="K108" s="609">
        <v>7</v>
      </c>
      <c r="L108" s="609">
        <v>25991</v>
      </c>
      <c r="M108" s="592">
        <v>1</v>
      </c>
      <c r="N108" s="592">
        <v>3713</v>
      </c>
      <c r="O108" s="609">
        <v>7</v>
      </c>
      <c r="P108" s="609">
        <v>26033</v>
      </c>
      <c r="Q108" s="597">
        <v>1.0016159439806087</v>
      </c>
      <c r="R108" s="610">
        <v>3719</v>
      </c>
    </row>
    <row r="109" spans="1:18" ht="14.4" customHeight="1" x14ac:dyDescent="0.3">
      <c r="A109" s="591" t="s">
        <v>1258</v>
      </c>
      <c r="B109" s="592" t="s">
        <v>1259</v>
      </c>
      <c r="C109" s="592" t="s">
        <v>470</v>
      </c>
      <c r="D109" s="592" t="s">
        <v>1272</v>
      </c>
      <c r="E109" s="592" t="s">
        <v>1402</v>
      </c>
      <c r="F109" s="592" t="s">
        <v>1403</v>
      </c>
      <c r="G109" s="609">
        <v>6</v>
      </c>
      <c r="H109" s="609">
        <v>10404</v>
      </c>
      <c r="I109" s="592">
        <v>0.9994236311239193</v>
      </c>
      <c r="J109" s="592">
        <v>1734</v>
      </c>
      <c r="K109" s="609">
        <v>6</v>
      </c>
      <c r="L109" s="609">
        <v>10410</v>
      </c>
      <c r="M109" s="592">
        <v>1</v>
      </c>
      <c r="N109" s="592">
        <v>1735</v>
      </c>
      <c r="O109" s="609">
        <v>2</v>
      </c>
      <c r="P109" s="609">
        <v>3476</v>
      </c>
      <c r="Q109" s="597">
        <v>0.33390970220941402</v>
      </c>
      <c r="R109" s="610">
        <v>1738</v>
      </c>
    </row>
    <row r="110" spans="1:18" ht="14.4" customHeight="1" x14ac:dyDescent="0.3">
      <c r="A110" s="591" t="s">
        <v>1258</v>
      </c>
      <c r="B110" s="592" t="s">
        <v>1259</v>
      </c>
      <c r="C110" s="592" t="s">
        <v>470</v>
      </c>
      <c r="D110" s="592" t="s">
        <v>1272</v>
      </c>
      <c r="E110" s="592" t="s">
        <v>1404</v>
      </c>
      <c r="F110" s="592" t="s">
        <v>1405</v>
      </c>
      <c r="G110" s="609"/>
      <c r="H110" s="609"/>
      <c r="I110" s="592"/>
      <c r="J110" s="592"/>
      <c r="K110" s="609">
        <v>1</v>
      </c>
      <c r="L110" s="609">
        <v>1002</v>
      </c>
      <c r="M110" s="592">
        <v>1</v>
      </c>
      <c r="N110" s="592">
        <v>1002</v>
      </c>
      <c r="O110" s="609"/>
      <c r="P110" s="609"/>
      <c r="Q110" s="597"/>
      <c r="R110" s="610"/>
    </row>
    <row r="111" spans="1:18" ht="14.4" customHeight="1" x14ac:dyDescent="0.3">
      <c r="A111" s="591" t="s">
        <v>1258</v>
      </c>
      <c r="B111" s="592" t="s">
        <v>1259</v>
      </c>
      <c r="C111" s="592" t="s">
        <v>470</v>
      </c>
      <c r="D111" s="592" t="s">
        <v>1272</v>
      </c>
      <c r="E111" s="592" t="s">
        <v>1348</v>
      </c>
      <c r="F111" s="592" t="s">
        <v>1349</v>
      </c>
      <c r="G111" s="609"/>
      <c r="H111" s="609"/>
      <c r="I111" s="592"/>
      <c r="J111" s="592"/>
      <c r="K111" s="609">
        <v>1</v>
      </c>
      <c r="L111" s="609">
        <v>892</v>
      </c>
      <c r="M111" s="592">
        <v>1</v>
      </c>
      <c r="N111" s="592">
        <v>892</v>
      </c>
      <c r="O111" s="609"/>
      <c r="P111" s="609"/>
      <c r="Q111" s="597"/>
      <c r="R111" s="610"/>
    </row>
    <row r="112" spans="1:18" ht="14.4" customHeight="1" x14ac:dyDescent="0.3">
      <c r="A112" s="591" t="s">
        <v>1258</v>
      </c>
      <c r="B112" s="592" t="s">
        <v>1259</v>
      </c>
      <c r="C112" s="592" t="s">
        <v>470</v>
      </c>
      <c r="D112" s="592" t="s">
        <v>1272</v>
      </c>
      <c r="E112" s="592" t="s">
        <v>1406</v>
      </c>
      <c r="F112" s="592" t="s">
        <v>1407</v>
      </c>
      <c r="G112" s="609"/>
      <c r="H112" s="609"/>
      <c r="I112" s="592"/>
      <c r="J112" s="592"/>
      <c r="K112" s="609"/>
      <c r="L112" s="609"/>
      <c r="M112" s="592"/>
      <c r="N112" s="592"/>
      <c r="O112" s="609">
        <v>10</v>
      </c>
      <c r="P112" s="609">
        <v>3080</v>
      </c>
      <c r="Q112" s="597"/>
      <c r="R112" s="610">
        <v>308</v>
      </c>
    </row>
    <row r="113" spans="1:18" ht="14.4" customHeight="1" x14ac:dyDescent="0.3">
      <c r="A113" s="591" t="s">
        <v>1258</v>
      </c>
      <c r="B113" s="592" t="s">
        <v>1259</v>
      </c>
      <c r="C113" s="592" t="s">
        <v>470</v>
      </c>
      <c r="D113" s="592" t="s">
        <v>1272</v>
      </c>
      <c r="E113" s="592" t="s">
        <v>1350</v>
      </c>
      <c r="F113" s="592" t="s">
        <v>1351</v>
      </c>
      <c r="G113" s="609"/>
      <c r="H113" s="609"/>
      <c r="I113" s="592"/>
      <c r="J113" s="592"/>
      <c r="K113" s="609">
        <v>7</v>
      </c>
      <c r="L113" s="609">
        <v>2317</v>
      </c>
      <c r="M113" s="592">
        <v>1</v>
      </c>
      <c r="N113" s="592">
        <v>331</v>
      </c>
      <c r="O113" s="609">
        <v>2</v>
      </c>
      <c r="P113" s="609">
        <v>664</v>
      </c>
      <c r="Q113" s="597">
        <v>0.28657747086750107</v>
      </c>
      <c r="R113" s="610">
        <v>332</v>
      </c>
    </row>
    <row r="114" spans="1:18" ht="14.4" customHeight="1" x14ac:dyDescent="0.3">
      <c r="A114" s="591" t="s">
        <v>1258</v>
      </c>
      <c r="B114" s="592" t="s">
        <v>1259</v>
      </c>
      <c r="C114" s="592" t="s">
        <v>470</v>
      </c>
      <c r="D114" s="592" t="s">
        <v>1272</v>
      </c>
      <c r="E114" s="592" t="s">
        <v>1352</v>
      </c>
      <c r="F114" s="592" t="s">
        <v>1353</v>
      </c>
      <c r="G114" s="609">
        <v>2</v>
      </c>
      <c r="H114" s="609">
        <v>2066</v>
      </c>
      <c r="I114" s="592">
        <v>1.9980657640232109</v>
      </c>
      <c r="J114" s="592">
        <v>1033</v>
      </c>
      <c r="K114" s="609">
        <v>1</v>
      </c>
      <c r="L114" s="609">
        <v>1034</v>
      </c>
      <c r="M114" s="592">
        <v>1</v>
      </c>
      <c r="N114" s="592">
        <v>1034</v>
      </c>
      <c r="O114" s="609"/>
      <c r="P114" s="609"/>
      <c r="Q114" s="597"/>
      <c r="R114" s="610"/>
    </row>
    <row r="115" spans="1:18" ht="14.4" customHeight="1" x14ac:dyDescent="0.3">
      <c r="A115" s="591" t="s">
        <v>1258</v>
      </c>
      <c r="B115" s="592" t="s">
        <v>1259</v>
      </c>
      <c r="C115" s="592" t="s">
        <v>470</v>
      </c>
      <c r="D115" s="592" t="s">
        <v>1272</v>
      </c>
      <c r="E115" s="592" t="s">
        <v>1354</v>
      </c>
      <c r="F115" s="592" t="s">
        <v>1355</v>
      </c>
      <c r="G115" s="609">
        <v>30</v>
      </c>
      <c r="H115" s="609">
        <v>25200</v>
      </c>
      <c r="I115" s="592">
        <v>1.1111111111111112</v>
      </c>
      <c r="J115" s="592">
        <v>840</v>
      </c>
      <c r="K115" s="609">
        <v>27</v>
      </c>
      <c r="L115" s="609">
        <v>22680</v>
      </c>
      <c r="M115" s="592">
        <v>1</v>
      </c>
      <c r="N115" s="592">
        <v>840</v>
      </c>
      <c r="O115" s="609">
        <v>20</v>
      </c>
      <c r="P115" s="609">
        <v>16820</v>
      </c>
      <c r="Q115" s="597">
        <v>0.74162257495590833</v>
      </c>
      <c r="R115" s="610">
        <v>841</v>
      </c>
    </row>
    <row r="116" spans="1:18" ht="14.4" customHeight="1" x14ac:dyDescent="0.3">
      <c r="A116" s="591" t="s">
        <v>1258</v>
      </c>
      <c r="B116" s="592" t="s">
        <v>1259</v>
      </c>
      <c r="C116" s="592" t="s">
        <v>470</v>
      </c>
      <c r="D116" s="592" t="s">
        <v>1272</v>
      </c>
      <c r="E116" s="592" t="s">
        <v>1408</v>
      </c>
      <c r="F116" s="592" t="s">
        <v>1409</v>
      </c>
      <c r="G116" s="609">
        <v>10</v>
      </c>
      <c r="H116" s="609">
        <v>12000</v>
      </c>
      <c r="I116" s="592">
        <v>1.1101859561476548</v>
      </c>
      <c r="J116" s="592">
        <v>1200</v>
      </c>
      <c r="K116" s="609">
        <v>9</v>
      </c>
      <c r="L116" s="609">
        <v>10809</v>
      </c>
      <c r="M116" s="592">
        <v>1</v>
      </c>
      <c r="N116" s="592">
        <v>1201</v>
      </c>
      <c r="O116" s="609">
        <v>15</v>
      </c>
      <c r="P116" s="609">
        <v>18045</v>
      </c>
      <c r="Q116" s="597">
        <v>1.6694421315570358</v>
      </c>
      <c r="R116" s="610">
        <v>1203</v>
      </c>
    </row>
    <row r="117" spans="1:18" ht="14.4" customHeight="1" x14ac:dyDescent="0.3">
      <c r="A117" s="591" t="s">
        <v>1258</v>
      </c>
      <c r="B117" s="592" t="s">
        <v>1259</v>
      </c>
      <c r="C117" s="592" t="s">
        <v>470</v>
      </c>
      <c r="D117" s="592" t="s">
        <v>1272</v>
      </c>
      <c r="E117" s="592" t="s">
        <v>1410</v>
      </c>
      <c r="F117" s="592" t="s">
        <v>1411</v>
      </c>
      <c r="G117" s="609">
        <v>3</v>
      </c>
      <c r="H117" s="609">
        <v>4107</v>
      </c>
      <c r="I117" s="592"/>
      <c r="J117" s="592">
        <v>1369</v>
      </c>
      <c r="K117" s="609"/>
      <c r="L117" s="609"/>
      <c r="M117" s="592"/>
      <c r="N117" s="592"/>
      <c r="O117" s="609">
        <v>2</v>
      </c>
      <c r="P117" s="609">
        <v>2746</v>
      </c>
      <c r="Q117" s="597"/>
      <c r="R117" s="610">
        <v>1373</v>
      </c>
    </row>
    <row r="118" spans="1:18" ht="14.4" customHeight="1" x14ac:dyDescent="0.3">
      <c r="A118" s="591" t="s">
        <v>1258</v>
      </c>
      <c r="B118" s="592" t="s">
        <v>1259</v>
      </c>
      <c r="C118" s="592" t="s">
        <v>470</v>
      </c>
      <c r="D118" s="592" t="s">
        <v>1272</v>
      </c>
      <c r="E118" s="592" t="s">
        <v>1412</v>
      </c>
      <c r="F118" s="592" t="s">
        <v>1413</v>
      </c>
      <c r="G118" s="609">
        <v>3</v>
      </c>
      <c r="H118" s="609">
        <v>5517</v>
      </c>
      <c r="I118" s="592">
        <v>3.4984147114774888</v>
      </c>
      <c r="J118" s="592">
        <v>1839</v>
      </c>
      <c r="K118" s="609">
        <v>1</v>
      </c>
      <c r="L118" s="609">
        <v>1577</v>
      </c>
      <c r="M118" s="592">
        <v>1</v>
      </c>
      <c r="N118" s="592">
        <v>1577</v>
      </c>
      <c r="O118" s="609"/>
      <c r="P118" s="609"/>
      <c r="Q118" s="597"/>
      <c r="R118" s="610"/>
    </row>
    <row r="119" spans="1:18" ht="14.4" customHeight="1" x14ac:dyDescent="0.3">
      <c r="A119" s="591" t="s">
        <v>1258</v>
      </c>
      <c r="B119" s="592" t="s">
        <v>1259</v>
      </c>
      <c r="C119" s="592" t="s">
        <v>470</v>
      </c>
      <c r="D119" s="592" t="s">
        <v>1272</v>
      </c>
      <c r="E119" s="592" t="s">
        <v>1360</v>
      </c>
      <c r="F119" s="592" t="s">
        <v>1347</v>
      </c>
      <c r="G119" s="609">
        <v>5</v>
      </c>
      <c r="H119" s="609">
        <v>4545</v>
      </c>
      <c r="I119" s="592">
        <v>1.1018181818181818</v>
      </c>
      <c r="J119" s="592">
        <v>909</v>
      </c>
      <c r="K119" s="609">
        <v>5</v>
      </c>
      <c r="L119" s="609">
        <v>4125</v>
      </c>
      <c r="M119" s="592">
        <v>1</v>
      </c>
      <c r="N119" s="592">
        <v>825</v>
      </c>
      <c r="O119" s="609">
        <v>1</v>
      </c>
      <c r="P119" s="609">
        <v>826</v>
      </c>
      <c r="Q119" s="597">
        <v>0.20024242424242425</v>
      </c>
      <c r="R119" s="610">
        <v>826</v>
      </c>
    </row>
    <row r="120" spans="1:18" ht="14.4" customHeight="1" x14ac:dyDescent="0.3">
      <c r="A120" s="591" t="s">
        <v>1258</v>
      </c>
      <c r="B120" s="592" t="s">
        <v>1259</v>
      </c>
      <c r="C120" s="592" t="s">
        <v>470</v>
      </c>
      <c r="D120" s="592" t="s">
        <v>1272</v>
      </c>
      <c r="E120" s="592" t="s">
        <v>1414</v>
      </c>
      <c r="F120" s="592" t="s">
        <v>1415</v>
      </c>
      <c r="G120" s="609"/>
      <c r="H120" s="609"/>
      <c r="I120" s="592"/>
      <c r="J120" s="592"/>
      <c r="K120" s="609">
        <v>1</v>
      </c>
      <c r="L120" s="609">
        <v>589</v>
      </c>
      <c r="M120" s="592">
        <v>1</v>
      </c>
      <c r="N120" s="592">
        <v>589</v>
      </c>
      <c r="O120" s="609"/>
      <c r="P120" s="609"/>
      <c r="Q120" s="597"/>
      <c r="R120" s="610"/>
    </row>
    <row r="121" spans="1:18" ht="14.4" customHeight="1" x14ac:dyDescent="0.3">
      <c r="A121" s="591" t="s">
        <v>1258</v>
      </c>
      <c r="B121" s="592" t="s">
        <v>1259</v>
      </c>
      <c r="C121" s="592" t="s">
        <v>470</v>
      </c>
      <c r="D121" s="592" t="s">
        <v>1272</v>
      </c>
      <c r="E121" s="592" t="s">
        <v>1416</v>
      </c>
      <c r="F121" s="592" t="s">
        <v>1417</v>
      </c>
      <c r="G121" s="609">
        <v>4</v>
      </c>
      <c r="H121" s="609">
        <v>8880</v>
      </c>
      <c r="I121" s="592">
        <v>3.9963996399639963</v>
      </c>
      <c r="J121" s="592">
        <v>2220</v>
      </c>
      <c r="K121" s="609">
        <v>1</v>
      </c>
      <c r="L121" s="609">
        <v>2222</v>
      </c>
      <c r="M121" s="592">
        <v>1</v>
      </c>
      <c r="N121" s="592">
        <v>2222</v>
      </c>
      <c r="O121" s="609">
        <v>1</v>
      </c>
      <c r="P121" s="609">
        <v>2225</v>
      </c>
      <c r="Q121" s="597">
        <v>1.0013501350135015</v>
      </c>
      <c r="R121" s="610">
        <v>2225</v>
      </c>
    </row>
    <row r="122" spans="1:18" ht="14.4" customHeight="1" x14ac:dyDescent="0.3">
      <c r="A122" s="591" t="s">
        <v>1258</v>
      </c>
      <c r="B122" s="592" t="s">
        <v>1259</v>
      </c>
      <c r="C122" s="592" t="s">
        <v>470</v>
      </c>
      <c r="D122" s="592" t="s">
        <v>1272</v>
      </c>
      <c r="E122" s="592" t="s">
        <v>1418</v>
      </c>
      <c r="F122" s="592" t="s">
        <v>1419</v>
      </c>
      <c r="G122" s="609"/>
      <c r="H122" s="609"/>
      <c r="I122" s="592"/>
      <c r="J122" s="592"/>
      <c r="K122" s="609"/>
      <c r="L122" s="609"/>
      <c r="M122" s="592"/>
      <c r="N122" s="592"/>
      <c r="O122" s="609">
        <v>1</v>
      </c>
      <c r="P122" s="609">
        <v>819</v>
      </c>
      <c r="Q122" s="597"/>
      <c r="R122" s="610">
        <v>819</v>
      </c>
    </row>
    <row r="123" spans="1:18" ht="14.4" customHeight="1" x14ac:dyDescent="0.3">
      <c r="A123" s="591" t="s">
        <v>1258</v>
      </c>
      <c r="B123" s="592" t="s">
        <v>1259</v>
      </c>
      <c r="C123" s="592" t="s">
        <v>470</v>
      </c>
      <c r="D123" s="592" t="s">
        <v>1272</v>
      </c>
      <c r="E123" s="592" t="s">
        <v>1365</v>
      </c>
      <c r="F123" s="592" t="s">
        <v>1366</v>
      </c>
      <c r="G123" s="609">
        <v>1</v>
      </c>
      <c r="H123" s="609">
        <v>111</v>
      </c>
      <c r="I123" s="592"/>
      <c r="J123" s="592">
        <v>111</v>
      </c>
      <c r="K123" s="609"/>
      <c r="L123" s="609"/>
      <c r="M123" s="592"/>
      <c r="N123" s="592"/>
      <c r="O123" s="609"/>
      <c r="P123" s="609"/>
      <c r="Q123" s="597"/>
      <c r="R123" s="610"/>
    </row>
    <row r="124" spans="1:18" ht="14.4" customHeight="1" x14ac:dyDescent="0.3">
      <c r="A124" s="591" t="s">
        <v>1258</v>
      </c>
      <c r="B124" s="592" t="s">
        <v>1259</v>
      </c>
      <c r="C124" s="592" t="s">
        <v>473</v>
      </c>
      <c r="D124" s="592" t="s">
        <v>1260</v>
      </c>
      <c r="E124" s="592" t="s">
        <v>1265</v>
      </c>
      <c r="F124" s="592" t="s">
        <v>1266</v>
      </c>
      <c r="G124" s="609">
        <v>0.2</v>
      </c>
      <c r="H124" s="609">
        <v>50.71</v>
      </c>
      <c r="I124" s="592"/>
      <c r="J124" s="592">
        <v>253.54999999999998</v>
      </c>
      <c r="K124" s="609"/>
      <c r="L124" s="609"/>
      <c r="M124" s="592"/>
      <c r="N124" s="592"/>
      <c r="O124" s="609"/>
      <c r="P124" s="609"/>
      <c r="Q124" s="597"/>
      <c r="R124" s="610"/>
    </row>
    <row r="125" spans="1:18" ht="14.4" customHeight="1" x14ac:dyDescent="0.3">
      <c r="A125" s="591" t="s">
        <v>1258</v>
      </c>
      <c r="B125" s="592" t="s">
        <v>1259</v>
      </c>
      <c r="C125" s="592" t="s">
        <v>473</v>
      </c>
      <c r="D125" s="592" t="s">
        <v>1272</v>
      </c>
      <c r="E125" s="592" t="s">
        <v>1291</v>
      </c>
      <c r="F125" s="592" t="s">
        <v>1292</v>
      </c>
      <c r="G125" s="609"/>
      <c r="H125" s="609"/>
      <c r="I125" s="592"/>
      <c r="J125" s="592"/>
      <c r="K125" s="609"/>
      <c r="L125" s="609"/>
      <c r="M125" s="592"/>
      <c r="N125" s="592"/>
      <c r="O125" s="609">
        <v>1</v>
      </c>
      <c r="P125" s="609">
        <v>127</v>
      </c>
      <c r="Q125" s="597"/>
      <c r="R125" s="610">
        <v>127</v>
      </c>
    </row>
    <row r="126" spans="1:18" ht="14.4" customHeight="1" x14ac:dyDescent="0.3">
      <c r="A126" s="591" t="s">
        <v>1258</v>
      </c>
      <c r="B126" s="592" t="s">
        <v>1259</v>
      </c>
      <c r="C126" s="592" t="s">
        <v>473</v>
      </c>
      <c r="D126" s="592" t="s">
        <v>1272</v>
      </c>
      <c r="E126" s="592" t="s">
        <v>1293</v>
      </c>
      <c r="F126" s="592" t="s">
        <v>1294</v>
      </c>
      <c r="G126" s="609"/>
      <c r="H126" s="609"/>
      <c r="I126" s="592"/>
      <c r="J126" s="592"/>
      <c r="K126" s="609">
        <v>2</v>
      </c>
      <c r="L126" s="609">
        <v>1082</v>
      </c>
      <c r="M126" s="592">
        <v>1</v>
      </c>
      <c r="N126" s="592">
        <v>541</v>
      </c>
      <c r="O126" s="609">
        <v>1</v>
      </c>
      <c r="P126" s="609">
        <v>542</v>
      </c>
      <c r="Q126" s="597">
        <v>0.50092421441774493</v>
      </c>
      <c r="R126" s="610">
        <v>542</v>
      </c>
    </row>
    <row r="127" spans="1:18" ht="14.4" customHeight="1" x14ac:dyDescent="0.3">
      <c r="A127" s="591" t="s">
        <v>1258</v>
      </c>
      <c r="B127" s="592" t="s">
        <v>1259</v>
      </c>
      <c r="C127" s="592" t="s">
        <v>473</v>
      </c>
      <c r="D127" s="592" t="s">
        <v>1272</v>
      </c>
      <c r="E127" s="592" t="s">
        <v>1295</v>
      </c>
      <c r="F127" s="592" t="s">
        <v>1296</v>
      </c>
      <c r="G127" s="609"/>
      <c r="H127" s="609"/>
      <c r="I127" s="592"/>
      <c r="J127" s="592"/>
      <c r="K127" s="609"/>
      <c r="L127" s="609"/>
      <c r="M127" s="592"/>
      <c r="N127" s="592"/>
      <c r="O127" s="609">
        <v>3</v>
      </c>
      <c r="P127" s="609">
        <v>1506</v>
      </c>
      <c r="Q127" s="597"/>
      <c r="R127" s="610">
        <v>502</v>
      </c>
    </row>
    <row r="128" spans="1:18" ht="14.4" customHeight="1" x14ac:dyDescent="0.3">
      <c r="A128" s="591" t="s">
        <v>1258</v>
      </c>
      <c r="B128" s="592" t="s">
        <v>1259</v>
      </c>
      <c r="C128" s="592" t="s">
        <v>473</v>
      </c>
      <c r="D128" s="592" t="s">
        <v>1272</v>
      </c>
      <c r="E128" s="592" t="s">
        <v>1297</v>
      </c>
      <c r="F128" s="592" t="s">
        <v>1298</v>
      </c>
      <c r="G128" s="609"/>
      <c r="H128" s="609"/>
      <c r="I128" s="592"/>
      <c r="J128" s="592"/>
      <c r="K128" s="609">
        <v>2</v>
      </c>
      <c r="L128" s="609">
        <v>1358</v>
      </c>
      <c r="M128" s="592">
        <v>1</v>
      </c>
      <c r="N128" s="592">
        <v>679</v>
      </c>
      <c r="O128" s="609">
        <v>3</v>
      </c>
      <c r="P128" s="609">
        <v>2040</v>
      </c>
      <c r="Q128" s="597">
        <v>1.5022091310751104</v>
      </c>
      <c r="R128" s="610">
        <v>680</v>
      </c>
    </row>
    <row r="129" spans="1:18" ht="14.4" customHeight="1" x14ac:dyDescent="0.3">
      <c r="A129" s="591" t="s">
        <v>1258</v>
      </c>
      <c r="B129" s="592" t="s">
        <v>1259</v>
      </c>
      <c r="C129" s="592" t="s">
        <v>473</v>
      </c>
      <c r="D129" s="592" t="s">
        <v>1272</v>
      </c>
      <c r="E129" s="592" t="s">
        <v>1299</v>
      </c>
      <c r="F129" s="592" t="s">
        <v>1300</v>
      </c>
      <c r="G129" s="609"/>
      <c r="H129" s="609"/>
      <c r="I129" s="592"/>
      <c r="J129" s="592"/>
      <c r="K129" s="609">
        <v>1</v>
      </c>
      <c r="L129" s="609">
        <v>1032</v>
      </c>
      <c r="M129" s="592">
        <v>1</v>
      </c>
      <c r="N129" s="592">
        <v>1032</v>
      </c>
      <c r="O129" s="609">
        <v>9</v>
      </c>
      <c r="P129" s="609">
        <v>9306</v>
      </c>
      <c r="Q129" s="597">
        <v>9.0174418604651159</v>
      </c>
      <c r="R129" s="610">
        <v>1034</v>
      </c>
    </row>
    <row r="130" spans="1:18" ht="14.4" customHeight="1" x14ac:dyDescent="0.3">
      <c r="A130" s="591" t="s">
        <v>1258</v>
      </c>
      <c r="B130" s="592" t="s">
        <v>1259</v>
      </c>
      <c r="C130" s="592" t="s">
        <v>473</v>
      </c>
      <c r="D130" s="592" t="s">
        <v>1272</v>
      </c>
      <c r="E130" s="592" t="s">
        <v>1378</v>
      </c>
      <c r="F130" s="592" t="s">
        <v>1379</v>
      </c>
      <c r="G130" s="609">
        <v>1</v>
      </c>
      <c r="H130" s="609">
        <v>1677</v>
      </c>
      <c r="I130" s="592"/>
      <c r="J130" s="592">
        <v>1677</v>
      </c>
      <c r="K130" s="609"/>
      <c r="L130" s="609"/>
      <c r="M130" s="592"/>
      <c r="N130" s="592"/>
      <c r="O130" s="609"/>
      <c r="P130" s="609"/>
      <c r="Q130" s="597"/>
      <c r="R130" s="610"/>
    </row>
    <row r="131" spans="1:18" ht="14.4" customHeight="1" x14ac:dyDescent="0.3">
      <c r="A131" s="591" t="s">
        <v>1258</v>
      </c>
      <c r="B131" s="592" t="s">
        <v>1259</v>
      </c>
      <c r="C131" s="592" t="s">
        <v>473</v>
      </c>
      <c r="D131" s="592" t="s">
        <v>1272</v>
      </c>
      <c r="E131" s="592" t="s">
        <v>1382</v>
      </c>
      <c r="F131" s="592" t="s">
        <v>1383</v>
      </c>
      <c r="G131" s="609"/>
      <c r="H131" s="609"/>
      <c r="I131" s="592"/>
      <c r="J131" s="592"/>
      <c r="K131" s="609"/>
      <c r="L131" s="609"/>
      <c r="M131" s="592"/>
      <c r="N131" s="592"/>
      <c r="O131" s="609">
        <v>4</v>
      </c>
      <c r="P131" s="609">
        <v>6280</v>
      </c>
      <c r="Q131" s="597"/>
      <c r="R131" s="610">
        <v>1570</v>
      </c>
    </row>
    <row r="132" spans="1:18" ht="14.4" customHeight="1" x14ac:dyDescent="0.3">
      <c r="A132" s="591" t="s">
        <v>1258</v>
      </c>
      <c r="B132" s="592" t="s">
        <v>1259</v>
      </c>
      <c r="C132" s="592" t="s">
        <v>473</v>
      </c>
      <c r="D132" s="592" t="s">
        <v>1272</v>
      </c>
      <c r="E132" s="592" t="s">
        <v>1303</v>
      </c>
      <c r="F132" s="592" t="s">
        <v>1304</v>
      </c>
      <c r="G132" s="609"/>
      <c r="H132" s="609"/>
      <c r="I132" s="592"/>
      <c r="J132" s="592"/>
      <c r="K132" s="609"/>
      <c r="L132" s="609"/>
      <c r="M132" s="592"/>
      <c r="N132" s="592"/>
      <c r="O132" s="609">
        <v>1</v>
      </c>
      <c r="P132" s="609">
        <v>33.33</v>
      </c>
      <c r="Q132" s="597"/>
      <c r="R132" s="610">
        <v>33.33</v>
      </c>
    </row>
    <row r="133" spans="1:18" ht="14.4" customHeight="1" x14ac:dyDescent="0.3">
      <c r="A133" s="591" t="s">
        <v>1258</v>
      </c>
      <c r="B133" s="592" t="s">
        <v>1259</v>
      </c>
      <c r="C133" s="592" t="s">
        <v>473</v>
      </c>
      <c r="D133" s="592" t="s">
        <v>1272</v>
      </c>
      <c r="E133" s="592" t="s">
        <v>1307</v>
      </c>
      <c r="F133" s="592" t="s">
        <v>1308</v>
      </c>
      <c r="G133" s="609">
        <v>4</v>
      </c>
      <c r="H133" s="609">
        <v>344</v>
      </c>
      <c r="I133" s="592">
        <v>0.66666666666666663</v>
      </c>
      <c r="J133" s="592">
        <v>86</v>
      </c>
      <c r="K133" s="609">
        <v>6</v>
      </c>
      <c r="L133" s="609">
        <v>516</v>
      </c>
      <c r="M133" s="592">
        <v>1</v>
      </c>
      <c r="N133" s="592">
        <v>86</v>
      </c>
      <c r="O133" s="609">
        <v>16</v>
      </c>
      <c r="P133" s="609">
        <v>1376</v>
      </c>
      <c r="Q133" s="597">
        <v>2.6666666666666665</v>
      </c>
      <c r="R133" s="610">
        <v>86</v>
      </c>
    </row>
    <row r="134" spans="1:18" ht="14.4" customHeight="1" x14ac:dyDescent="0.3">
      <c r="A134" s="591" t="s">
        <v>1258</v>
      </c>
      <c r="B134" s="592" t="s">
        <v>1259</v>
      </c>
      <c r="C134" s="592" t="s">
        <v>473</v>
      </c>
      <c r="D134" s="592" t="s">
        <v>1272</v>
      </c>
      <c r="E134" s="592" t="s">
        <v>1309</v>
      </c>
      <c r="F134" s="592" t="s">
        <v>1310</v>
      </c>
      <c r="G134" s="609">
        <v>1</v>
      </c>
      <c r="H134" s="609">
        <v>32</v>
      </c>
      <c r="I134" s="592"/>
      <c r="J134" s="592">
        <v>32</v>
      </c>
      <c r="K134" s="609"/>
      <c r="L134" s="609"/>
      <c r="M134" s="592"/>
      <c r="N134" s="592"/>
      <c r="O134" s="609"/>
      <c r="P134" s="609"/>
      <c r="Q134" s="597"/>
      <c r="R134" s="610"/>
    </row>
    <row r="135" spans="1:18" ht="14.4" customHeight="1" x14ac:dyDescent="0.3">
      <c r="A135" s="591" t="s">
        <v>1258</v>
      </c>
      <c r="B135" s="592" t="s">
        <v>1259</v>
      </c>
      <c r="C135" s="592" t="s">
        <v>473</v>
      </c>
      <c r="D135" s="592" t="s">
        <v>1272</v>
      </c>
      <c r="E135" s="592" t="s">
        <v>1317</v>
      </c>
      <c r="F135" s="592" t="s">
        <v>1294</v>
      </c>
      <c r="G135" s="609"/>
      <c r="H135" s="609"/>
      <c r="I135" s="592"/>
      <c r="J135" s="592"/>
      <c r="K135" s="609"/>
      <c r="L135" s="609"/>
      <c r="M135" s="592"/>
      <c r="N135" s="592"/>
      <c r="O135" s="609">
        <v>1</v>
      </c>
      <c r="P135" s="609">
        <v>689</v>
      </c>
      <c r="Q135" s="597"/>
      <c r="R135" s="610">
        <v>689</v>
      </c>
    </row>
    <row r="136" spans="1:18" ht="14.4" customHeight="1" x14ac:dyDescent="0.3">
      <c r="A136" s="591" t="s">
        <v>1258</v>
      </c>
      <c r="B136" s="592" t="s">
        <v>1259</v>
      </c>
      <c r="C136" s="592" t="s">
        <v>473</v>
      </c>
      <c r="D136" s="592" t="s">
        <v>1272</v>
      </c>
      <c r="E136" s="592" t="s">
        <v>1318</v>
      </c>
      <c r="F136" s="592" t="s">
        <v>1319</v>
      </c>
      <c r="G136" s="609"/>
      <c r="H136" s="609"/>
      <c r="I136" s="592"/>
      <c r="J136" s="592"/>
      <c r="K136" s="609">
        <v>1</v>
      </c>
      <c r="L136" s="609">
        <v>162</v>
      </c>
      <c r="M136" s="592">
        <v>1</v>
      </c>
      <c r="N136" s="592">
        <v>162</v>
      </c>
      <c r="O136" s="609"/>
      <c r="P136" s="609"/>
      <c r="Q136" s="597"/>
      <c r="R136" s="610"/>
    </row>
    <row r="137" spans="1:18" ht="14.4" customHeight="1" x14ac:dyDescent="0.3">
      <c r="A137" s="591" t="s">
        <v>1258</v>
      </c>
      <c r="B137" s="592" t="s">
        <v>1259</v>
      </c>
      <c r="C137" s="592" t="s">
        <v>473</v>
      </c>
      <c r="D137" s="592" t="s">
        <v>1272</v>
      </c>
      <c r="E137" s="592" t="s">
        <v>1392</v>
      </c>
      <c r="F137" s="592" t="s">
        <v>1393</v>
      </c>
      <c r="G137" s="609"/>
      <c r="H137" s="609"/>
      <c r="I137" s="592"/>
      <c r="J137" s="592"/>
      <c r="K137" s="609"/>
      <c r="L137" s="609"/>
      <c r="M137" s="592"/>
      <c r="N137" s="592"/>
      <c r="O137" s="609">
        <v>1</v>
      </c>
      <c r="P137" s="609">
        <v>723</v>
      </c>
      <c r="Q137" s="597"/>
      <c r="R137" s="610">
        <v>723</v>
      </c>
    </row>
    <row r="138" spans="1:18" ht="14.4" customHeight="1" x14ac:dyDescent="0.3">
      <c r="A138" s="591" t="s">
        <v>1258</v>
      </c>
      <c r="B138" s="592" t="s">
        <v>1259</v>
      </c>
      <c r="C138" s="592" t="s">
        <v>473</v>
      </c>
      <c r="D138" s="592" t="s">
        <v>1272</v>
      </c>
      <c r="E138" s="592" t="s">
        <v>1326</v>
      </c>
      <c r="F138" s="592" t="s">
        <v>1327</v>
      </c>
      <c r="G138" s="609"/>
      <c r="H138" s="609"/>
      <c r="I138" s="592"/>
      <c r="J138" s="592"/>
      <c r="K138" s="609">
        <v>1</v>
      </c>
      <c r="L138" s="609">
        <v>123</v>
      </c>
      <c r="M138" s="592">
        <v>1</v>
      </c>
      <c r="N138" s="592">
        <v>123</v>
      </c>
      <c r="O138" s="609">
        <v>2</v>
      </c>
      <c r="P138" s="609">
        <v>248</v>
      </c>
      <c r="Q138" s="597">
        <v>2.0162601626016259</v>
      </c>
      <c r="R138" s="610">
        <v>124</v>
      </c>
    </row>
    <row r="139" spans="1:18" ht="14.4" customHeight="1" x14ac:dyDescent="0.3">
      <c r="A139" s="591" t="s">
        <v>1258</v>
      </c>
      <c r="B139" s="592" t="s">
        <v>1259</v>
      </c>
      <c r="C139" s="592" t="s">
        <v>473</v>
      </c>
      <c r="D139" s="592" t="s">
        <v>1272</v>
      </c>
      <c r="E139" s="592" t="s">
        <v>1398</v>
      </c>
      <c r="F139" s="592" t="s">
        <v>1399</v>
      </c>
      <c r="G139" s="609"/>
      <c r="H139" s="609"/>
      <c r="I139" s="592"/>
      <c r="J139" s="592"/>
      <c r="K139" s="609">
        <v>1</v>
      </c>
      <c r="L139" s="609">
        <v>1670</v>
      </c>
      <c r="M139" s="592">
        <v>1</v>
      </c>
      <c r="N139" s="592">
        <v>1670</v>
      </c>
      <c r="O139" s="609">
        <v>1</v>
      </c>
      <c r="P139" s="609">
        <v>1673</v>
      </c>
      <c r="Q139" s="597">
        <v>1.0017964071856287</v>
      </c>
      <c r="R139" s="610">
        <v>1673</v>
      </c>
    </row>
    <row r="140" spans="1:18" ht="14.4" customHeight="1" x14ac:dyDescent="0.3">
      <c r="A140" s="591" t="s">
        <v>1258</v>
      </c>
      <c r="B140" s="592" t="s">
        <v>1259</v>
      </c>
      <c r="C140" s="592" t="s">
        <v>473</v>
      </c>
      <c r="D140" s="592" t="s">
        <v>1272</v>
      </c>
      <c r="E140" s="592" t="s">
        <v>1400</v>
      </c>
      <c r="F140" s="592" t="s">
        <v>1401</v>
      </c>
      <c r="G140" s="609"/>
      <c r="H140" s="609"/>
      <c r="I140" s="592"/>
      <c r="J140" s="592"/>
      <c r="K140" s="609">
        <v>1</v>
      </c>
      <c r="L140" s="609">
        <v>3713</v>
      </c>
      <c r="M140" s="592">
        <v>1</v>
      </c>
      <c r="N140" s="592">
        <v>3713</v>
      </c>
      <c r="O140" s="609">
        <v>1</v>
      </c>
      <c r="P140" s="609">
        <v>3719</v>
      </c>
      <c r="Q140" s="597">
        <v>1.0016159439806087</v>
      </c>
      <c r="R140" s="610">
        <v>3719</v>
      </c>
    </row>
    <row r="141" spans="1:18" ht="14.4" customHeight="1" x14ac:dyDescent="0.3">
      <c r="A141" s="591" t="s">
        <v>1258</v>
      </c>
      <c r="B141" s="592" t="s">
        <v>1259</v>
      </c>
      <c r="C141" s="592" t="s">
        <v>473</v>
      </c>
      <c r="D141" s="592" t="s">
        <v>1272</v>
      </c>
      <c r="E141" s="592" t="s">
        <v>1348</v>
      </c>
      <c r="F141" s="592" t="s">
        <v>1349</v>
      </c>
      <c r="G141" s="609"/>
      <c r="H141" s="609"/>
      <c r="I141" s="592"/>
      <c r="J141" s="592"/>
      <c r="K141" s="609">
        <v>1</v>
      </c>
      <c r="L141" s="609">
        <v>892</v>
      </c>
      <c r="M141" s="592">
        <v>1</v>
      </c>
      <c r="N141" s="592">
        <v>892</v>
      </c>
      <c r="O141" s="609"/>
      <c r="P141" s="609"/>
      <c r="Q141" s="597"/>
      <c r="R141" s="610"/>
    </row>
    <row r="142" spans="1:18" ht="14.4" customHeight="1" x14ac:dyDescent="0.3">
      <c r="A142" s="591" t="s">
        <v>1258</v>
      </c>
      <c r="B142" s="592" t="s">
        <v>1259</v>
      </c>
      <c r="C142" s="592" t="s">
        <v>473</v>
      </c>
      <c r="D142" s="592" t="s">
        <v>1272</v>
      </c>
      <c r="E142" s="592" t="s">
        <v>1352</v>
      </c>
      <c r="F142" s="592" t="s">
        <v>1353</v>
      </c>
      <c r="G142" s="609">
        <v>1</v>
      </c>
      <c r="H142" s="609">
        <v>1033</v>
      </c>
      <c r="I142" s="592">
        <v>0.99903288201160545</v>
      </c>
      <c r="J142" s="592">
        <v>1033</v>
      </c>
      <c r="K142" s="609">
        <v>1</v>
      </c>
      <c r="L142" s="609">
        <v>1034</v>
      </c>
      <c r="M142" s="592">
        <v>1</v>
      </c>
      <c r="N142" s="592">
        <v>1034</v>
      </c>
      <c r="O142" s="609">
        <v>1</v>
      </c>
      <c r="P142" s="609">
        <v>1037</v>
      </c>
      <c r="Q142" s="597">
        <v>1.0029013539651837</v>
      </c>
      <c r="R142" s="610">
        <v>1037</v>
      </c>
    </row>
    <row r="143" spans="1:18" ht="14.4" customHeight="1" thickBot="1" x14ac:dyDescent="0.35">
      <c r="A143" s="599" t="s">
        <v>1258</v>
      </c>
      <c r="B143" s="600" t="s">
        <v>1259</v>
      </c>
      <c r="C143" s="600" t="s">
        <v>473</v>
      </c>
      <c r="D143" s="600" t="s">
        <v>1272</v>
      </c>
      <c r="E143" s="600" t="s">
        <v>1416</v>
      </c>
      <c r="F143" s="600" t="s">
        <v>1417</v>
      </c>
      <c r="G143" s="611"/>
      <c r="H143" s="611"/>
      <c r="I143" s="600"/>
      <c r="J143" s="600"/>
      <c r="K143" s="611">
        <v>1</v>
      </c>
      <c r="L143" s="611">
        <v>2222</v>
      </c>
      <c r="M143" s="600">
        <v>1</v>
      </c>
      <c r="N143" s="600">
        <v>2222</v>
      </c>
      <c r="O143" s="611"/>
      <c r="P143" s="611"/>
      <c r="Q143" s="605"/>
      <c r="R143" s="612"/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615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7.77734375" style="129" customWidth="1"/>
    <col min="5" max="5" width="2.109375" style="129" bestFit="1" customWidth="1"/>
    <col min="6" max="6" width="8" style="129" customWidth="1"/>
    <col min="7" max="7" width="50.88671875" style="129" bestFit="1" customWidth="1" collapsed="1"/>
    <col min="8" max="9" width="11.109375" style="207" hidden="1" customWidth="1" outlineLevel="1"/>
    <col min="10" max="11" width="9.33203125" style="129" hidden="1" customWidth="1"/>
    <col min="12" max="13" width="11.109375" style="207" customWidth="1"/>
    <col min="14" max="15" width="9.33203125" style="129" hidden="1" customWidth="1"/>
    <col min="16" max="17" width="11.109375" style="207" customWidth="1"/>
    <col min="18" max="18" width="11.109375" style="210" customWidth="1"/>
    <col min="19" max="19" width="11.109375" style="207" customWidth="1"/>
    <col min="20" max="16384" width="8.88671875" style="129"/>
  </cols>
  <sheetData>
    <row r="1" spans="1:19" ht="18.600000000000001" customHeight="1" thickBot="1" x14ac:dyDescent="0.4">
      <c r="A1" s="329" t="s">
        <v>1421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" customHeight="1" thickBot="1" x14ac:dyDescent="0.35">
      <c r="A2" s="232" t="s">
        <v>270</v>
      </c>
      <c r="B2" s="197"/>
      <c r="C2" s="197"/>
      <c r="D2" s="197"/>
      <c r="E2" s="111"/>
      <c r="F2" s="111"/>
      <c r="G2" s="111"/>
      <c r="H2" s="230"/>
      <c r="I2" s="230"/>
      <c r="J2" s="111"/>
      <c r="K2" s="111"/>
      <c r="L2" s="230"/>
      <c r="M2" s="230"/>
      <c r="N2" s="111"/>
      <c r="O2" s="111"/>
      <c r="P2" s="230"/>
      <c r="Q2" s="230"/>
      <c r="R2" s="227"/>
      <c r="S2" s="230"/>
    </row>
    <row r="3" spans="1:19" ht="14.4" customHeight="1" thickBot="1" x14ac:dyDescent="0.35">
      <c r="G3" s="87" t="s">
        <v>127</v>
      </c>
      <c r="H3" s="102">
        <f t="shared" ref="H3:Q3" si="0">SUBTOTAL(9,H6:H1048576)</f>
        <v>5729.4999999999982</v>
      </c>
      <c r="I3" s="103">
        <f t="shared" si="0"/>
        <v>1057798.03</v>
      </c>
      <c r="J3" s="74"/>
      <c r="K3" s="74"/>
      <c r="L3" s="103">
        <f t="shared" si="0"/>
        <v>7257.63</v>
      </c>
      <c r="M3" s="103">
        <f t="shared" si="0"/>
        <v>1351649.41</v>
      </c>
      <c r="N3" s="74"/>
      <c r="O3" s="74"/>
      <c r="P3" s="103">
        <f t="shared" si="0"/>
        <v>7432.4199999999992</v>
      </c>
      <c r="Q3" s="103">
        <f t="shared" si="0"/>
        <v>1163474.76</v>
      </c>
      <c r="R3" s="75">
        <f>IF(M3=0,0,Q3/M3)</f>
        <v>0.86078146551330947</v>
      </c>
      <c r="S3" s="104">
        <f>IF(P3=0,0,Q3/P3)</f>
        <v>156.54050228593113</v>
      </c>
    </row>
    <row r="4" spans="1:19" ht="14.4" customHeight="1" x14ac:dyDescent="0.3">
      <c r="A4" s="446" t="s">
        <v>212</v>
      </c>
      <c r="B4" s="446" t="s">
        <v>94</v>
      </c>
      <c r="C4" s="454" t="s">
        <v>0</v>
      </c>
      <c r="D4" s="266" t="s">
        <v>135</v>
      </c>
      <c r="E4" s="448" t="s">
        <v>95</v>
      </c>
      <c r="F4" s="453" t="s">
        <v>70</v>
      </c>
      <c r="G4" s="449" t="s">
        <v>69</v>
      </c>
      <c r="H4" s="450">
        <v>2015</v>
      </c>
      <c r="I4" s="451"/>
      <c r="J4" s="101"/>
      <c r="K4" s="101"/>
      <c r="L4" s="450">
        <v>2017</v>
      </c>
      <c r="M4" s="451"/>
      <c r="N4" s="101"/>
      <c r="O4" s="101"/>
      <c r="P4" s="450">
        <v>2018</v>
      </c>
      <c r="Q4" s="451"/>
      <c r="R4" s="452" t="s">
        <v>2</v>
      </c>
      <c r="S4" s="447" t="s">
        <v>97</v>
      </c>
    </row>
    <row r="5" spans="1:19" ht="14.4" customHeight="1" thickBot="1" x14ac:dyDescent="0.35">
      <c r="A5" s="654"/>
      <c r="B5" s="654"/>
      <c r="C5" s="655"/>
      <c r="D5" s="664"/>
      <c r="E5" s="656"/>
      <c r="F5" s="657"/>
      <c r="G5" s="658"/>
      <c r="H5" s="659" t="s">
        <v>71</v>
      </c>
      <c r="I5" s="660" t="s">
        <v>14</v>
      </c>
      <c r="J5" s="661"/>
      <c r="K5" s="661"/>
      <c r="L5" s="659" t="s">
        <v>71</v>
      </c>
      <c r="M5" s="660" t="s">
        <v>14</v>
      </c>
      <c r="N5" s="661"/>
      <c r="O5" s="661"/>
      <c r="P5" s="659" t="s">
        <v>71</v>
      </c>
      <c r="Q5" s="660" t="s">
        <v>14</v>
      </c>
      <c r="R5" s="662"/>
      <c r="S5" s="663"/>
    </row>
    <row r="6" spans="1:19" ht="14.4" customHeight="1" x14ac:dyDescent="0.3">
      <c r="A6" s="584" t="s">
        <v>1258</v>
      </c>
      <c r="B6" s="585" t="s">
        <v>1259</v>
      </c>
      <c r="C6" s="585" t="s">
        <v>465</v>
      </c>
      <c r="D6" s="585" t="s">
        <v>1247</v>
      </c>
      <c r="E6" s="585" t="s">
        <v>1272</v>
      </c>
      <c r="F6" s="585" t="s">
        <v>1277</v>
      </c>
      <c r="G6" s="585" t="s">
        <v>1278</v>
      </c>
      <c r="H6" s="116">
        <v>3</v>
      </c>
      <c r="I6" s="116">
        <v>318</v>
      </c>
      <c r="J6" s="585">
        <v>1.5</v>
      </c>
      <c r="K6" s="585">
        <v>106</v>
      </c>
      <c r="L6" s="116">
        <v>2</v>
      </c>
      <c r="M6" s="116">
        <v>212</v>
      </c>
      <c r="N6" s="585">
        <v>1</v>
      </c>
      <c r="O6" s="585">
        <v>106</v>
      </c>
      <c r="P6" s="116">
        <v>10</v>
      </c>
      <c r="Q6" s="116">
        <v>1060</v>
      </c>
      <c r="R6" s="590">
        <v>5</v>
      </c>
      <c r="S6" s="608">
        <v>106</v>
      </c>
    </row>
    <row r="7" spans="1:19" ht="14.4" customHeight="1" x14ac:dyDescent="0.3">
      <c r="A7" s="591" t="s">
        <v>1258</v>
      </c>
      <c r="B7" s="592" t="s">
        <v>1259</v>
      </c>
      <c r="C7" s="592" t="s">
        <v>465</v>
      </c>
      <c r="D7" s="592" t="s">
        <v>1247</v>
      </c>
      <c r="E7" s="592" t="s">
        <v>1272</v>
      </c>
      <c r="F7" s="592" t="s">
        <v>1281</v>
      </c>
      <c r="G7" s="592" t="s">
        <v>1282</v>
      </c>
      <c r="H7" s="609"/>
      <c r="I7" s="609"/>
      <c r="J7" s="592"/>
      <c r="K7" s="592"/>
      <c r="L7" s="609">
        <v>4</v>
      </c>
      <c r="M7" s="609">
        <v>148</v>
      </c>
      <c r="N7" s="592">
        <v>1</v>
      </c>
      <c r="O7" s="592">
        <v>37</v>
      </c>
      <c r="P7" s="609">
        <v>3</v>
      </c>
      <c r="Q7" s="609">
        <v>111</v>
      </c>
      <c r="R7" s="597">
        <v>0.75</v>
      </c>
      <c r="S7" s="610">
        <v>37</v>
      </c>
    </row>
    <row r="8" spans="1:19" ht="14.4" customHeight="1" x14ac:dyDescent="0.3">
      <c r="A8" s="591" t="s">
        <v>1258</v>
      </c>
      <c r="B8" s="592" t="s">
        <v>1259</v>
      </c>
      <c r="C8" s="592" t="s">
        <v>465</v>
      </c>
      <c r="D8" s="592" t="s">
        <v>1247</v>
      </c>
      <c r="E8" s="592" t="s">
        <v>1272</v>
      </c>
      <c r="F8" s="592" t="s">
        <v>1289</v>
      </c>
      <c r="G8" s="592" t="s">
        <v>1290</v>
      </c>
      <c r="H8" s="609">
        <v>3</v>
      </c>
      <c r="I8" s="609">
        <v>753</v>
      </c>
      <c r="J8" s="592">
        <v>3</v>
      </c>
      <c r="K8" s="592">
        <v>251</v>
      </c>
      <c r="L8" s="609">
        <v>1</v>
      </c>
      <c r="M8" s="609">
        <v>251</v>
      </c>
      <c r="N8" s="592">
        <v>1</v>
      </c>
      <c r="O8" s="592">
        <v>251</v>
      </c>
      <c r="P8" s="609">
        <v>2</v>
      </c>
      <c r="Q8" s="609">
        <v>504</v>
      </c>
      <c r="R8" s="597">
        <v>2.0079681274900398</v>
      </c>
      <c r="S8" s="610">
        <v>252</v>
      </c>
    </row>
    <row r="9" spans="1:19" ht="14.4" customHeight="1" x14ac:dyDescent="0.3">
      <c r="A9" s="591" t="s">
        <v>1258</v>
      </c>
      <c r="B9" s="592" t="s">
        <v>1259</v>
      </c>
      <c r="C9" s="592" t="s">
        <v>465</v>
      </c>
      <c r="D9" s="592" t="s">
        <v>1247</v>
      </c>
      <c r="E9" s="592" t="s">
        <v>1272</v>
      </c>
      <c r="F9" s="592" t="s">
        <v>1291</v>
      </c>
      <c r="G9" s="592" t="s">
        <v>1292</v>
      </c>
      <c r="H9" s="609">
        <v>8</v>
      </c>
      <c r="I9" s="609">
        <v>1008</v>
      </c>
      <c r="J9" s="592">
        <v>1.6</v>
      </c>
      <c r="K9" s="592">
        <v>126</v>
      </c>
      <c r="L9" s="609">
        <v>5</v>
      </c>
      <c r="M9" s="609">
        <v>630</v>
      </c>
      <c r="N9" s="592">
        <v>1</v>
      </c>
      <c r="O9" s="592">
        <v>126</v>
      </c>
      <c r="P9" s="609">
        <v>14</v>
      </c>
      <c r="Q9" s="609">
        <v>1778</v>
      </c>
      <c r="R9" s="597">
        <v>2.8222222222222224</v>
      </c>
      <c r="S9" s="610">
        <v>127</v>
      </c>
    </row>
    <row r="10" spans="1:19" ht="14.4" customHeight="1" x14ac:dyDescent="0.3">
      <c r="A10" s="591" t="s">
        <v>1258</v>
      </c>
      <c r="B10" s="592" t="s">
        <v>1259</v>
      </c>
      <c r="C10" s="592" t="s">
        <v>465</v>
      </c>
      <c r="D10" s="592" t="s">
        <v>1247</v>
      </c>
      <c r="E10" s="592" t="s">
        <v>1272</v>
      </c>
      <c r="F10" s="592" t="s">
        <v>1303</v>
      </c>
      <c r="G10" s="592" t="s">
        <v>1304</v>
      </c>
      <c r="H10" s="609">
        <v>6</v>
      </c>
      <c r="I10" s="609">
        <v>200</v>
      </c>
      <c r="J10" s="592">
        <v>1</v>
      </c>
      <c r="K10" s="592">
        <v>33.333333333333336</v>
      </c>
      <c r="L10" s="609">
        <v>6</v>
      </c>
      <c r="M10" s="609">
        <v>200</v>
      </c>
      <c r="N10" s="592">
        <v>1</v>
      </c>
      <c r="O10" s="592">
        <v>33.333333333333336</v>
      </c>
      <c r="P10" s="609">
        <v>12</v>
      </c>
      <c r="Q10" s="609">
        <v>400</v>
      </c>
      <c r="R10" s="597">
        <v>2</v>
      </c>
      <c r="S10" s="610">
        <v>33.333333333333336</v>
      </c>
    </row>
    <row r="11" spans="1:19" ht="14.4" customHeight="1" x14ac:dyDescent="0.3">
      <c r="A11" s="591" t="s">
        <v>1258</v>
      </c>
      <c r="B11" s="592" t="s">
        <v>1259</v>
      </c>
      <c r="C11" s="592" t="s">
        <v>465</v>
      </c>
      <c r="D11" s="592" t="s">
        <v>1247</v>
      </c>
      <c r="E11" s="592" t="s">
        <v>1272</v>
      </c>
      <c r="F11" s="592" t="s">
        <v>1305</v>
      </c>
      <c r="G11" s="592" t="s">
        <v>1306</v>
      </c>
      <c r="H11" s="609">
        <v>43</v>
      </c>
      <c r="I11" s="609">
        <v>4988</v>
      </c>
      <c r="J11" s="592">
        <v>0.82692307692307687</v>
      </c>
      <c r="K11" s="592">
        <v>116</v>
      </c>
      <c r="L11" s="609">
        <v>52</v>
      </c>
      <c r="M11" s="609">
        <v>6032</v>
      </c>
      <c r="N11" s="592">
        <v>1</v>
      </c>
      <c r="O11" s="592">
        <v>116</v>
      </c>
      <c r="P11" s="609">
        <v>86</v>
      </c>
      <c r="Q11" s="609">
        <v>9976</v>
      </c>
      <c r="R11" s="597">
        <v>1.6538461538461537</v>
      </c>
      <c r="S11" s="610">
        <v>116</v>
      </c>
    </row>
    <row r="12" spans="1:19" ht="14.4" customHeight="1" x14ac:dyDescent="0.3">
      <c r="A12" s="591" t="s">
        <v>1258</v>
      </c>
      <c r="B12" s="592" t="s">
        <v>1259</v>
      </c>
      <c r="C12" s="592" t="s">
        <v>465</v>
      </c>
      <c r="D12" s="592" t="s">
        <v>1247</v>
      </c>
      <c r="E12" s="592" t="s">
        <v>1272</v>
      </c>
      <c r="F12" s="592" t="s">
        <v>1311</v>
      </c>
      <c r="G12" s="592" t="s">
        <v>1312</v>
      </c>
      <c r="H12" s="609">
        <v>1</v>
      </c>
      <c r="I12" s="609">
        <v>505</v>
      </c>
      <c r="J12" s="592"/>
      <c r="K12" s="592">
        <v>505</v>
      </c>
      <c r="L12" s="609"/>
      <c r="M12" s="609"/>
      <c r="N12" s="592"/>
      <c r="O12" s="592"/>
      <c r="P12" s="609"/>
      <c r="Q12" s="609"/>
      <c r="R12" s="597"/>
      <c r="S12" s="610"/>
    </row>
    <row r="13" spans="1:19" ht="14.4" customHeight="1" x14ac:dyDescent="0.3">
      <c r="A13" s="591" t="s">
        <v>1258</v>
      </c>
      <c r="B13" s="592" t="s">
        <v>1259</v>
      </c>
      <c r="C13" s="592" t="s">
        <v>465</v>
      </c>
      <c r="D13" s="592" t="s">
        <v>1247</v>
      </c>
      <c r="E13" s="592" t="s">
        <v>1272</v>
      </c>
      <c r="F13" s="592" t="s">
        <v>1356</v>
      </c>
      <c r="G13" s="592" t="s">
        <v>1357</v>
      </c>
      <c r="H13" s="609"/>
      <c r="I13" s="609"/>
      <c r="J13" s="592"/>
      <c r="K13" s="592"/>
      <c r="L13" s="609"/>
      <c r="M13" s="609"/>
      <c r="N13" s="592"/>
      <c r="O13" s="592"/>
      <c r="P13" s="609">
        <v>1</v>
      </c>
      <c r="Q13" s="609">
        <v>1424</v>
      </c>
      <c r="R13" s="597"/>
      <c r="S13" s="610">
        <v>1424</v>
      </c>
    </row>
    <row r="14" spans="1:19" ht="14.4" customHeight="1" x14ac:dyDescent="0.3">
      <c r="A14" s="591" t="s">
        <v>1258</v>
      </c>
      <c r="B14" s="592" t="s">
        <v>1259</v>
      </c>
      <c r="C14" s="592" t="s">
        <v>465</v>
      </c>
      <c r="D14" s="592" t="s">
        <v>1251</v>
      </c>
      <c r="E14" s="592" t="s">
        <v>1260</v>
      </c>
      <c r="F14" s="592" t="s">
        <v>1261</v>
      </c>
      <c r="G14" s="592" t="s">
        <v>1262</v>
      </c>
      <c r="H14" s="609"/>
      <c r="I14" s="609"/>
      <c r="J14" s="592"/>
      <c r="K14" s="592"/>
      <c r="L14" s="609">
        <v>0.60000000000000009</v>
      </c>
      <c r="M14" s="609">
        <v>69.66</v>
      </c>
      <c r="N14" s="592">
        <v>1</v>
      </c>
      <c r="O14" s="592">
        <v>116.09999999999998</v>
      </c>
      <c r="P14" s="609"/>
      <c r="Q14" s="609"/>
      <c r="R14" s="597"/>
      <c r="S14" s="610"/>
    </row>
    <row r="15" spans="1:19" ht="14.4" customHeight="1" x14ac:dyDescent="0.3">
      <c r="A15" s="591" t="s">
        <v>1258</v>
      </c>
      <c r="B15" s="592" t="s">
        <v>1259</v>
      </c>
      <c r="C15" s="592" t="s">
        <v>465</v>
      </c>
      <c r="D15" s="592" t="s">
        <v>1251</v>
      </c>
      <c r="E15" s="592" t="s">
        <v>1260</v>
      </c>
      <c r="F15" s="592" t="s">
        <v>1263</v>
      </c>
      <c r="G15" s="592" t="s">
        <v>1264</v>
      </c>
      <c r="H15" s="609"/>
      <c r="I15" s="609"/>
      <c r="J15" s="592"/>
      <c r="K15" s="592"/>
      <c r="L15" s="609">
        <v>0.5</v>
      </c>
      <c r="M15" s="609">
        <v>75.52</v>
      </c>
      <c r="N15" s="592">
        <v>1</v>
      </c>
      <c r="O15" s="592">
        <v>151.04</v>
      </c>
      <c r="P15" s="609"/>
      <c r="Q15" s="609"/>
      <c r="R15" s="597"/>
      <c r="S15" s="610"/>
    </row>
    <row r="16" spans="1:19" ht="14.4" customHeight="1" x14ac:dyDescent="0.3">
      <c r="A16" s="591" t="s">
        <v>1258</v>
      </c>
      <c r="B16" s="592" t="s">
        <v>1259</v>
      </c>
      <c r="C16" s="592" t="s">
        <v>465</v>
      </c>
      <c r="D16" s="592" t="s">
        <v>1251</v>
      </c>
      <c r="E16" s="592" t="s">
        <v>1260</v>
      </c>
      <c r="F16" s="592" t="s">
        <v>1267</v>
      </c>
      <c r="G16" s="592" t="s">
        <v>503</v>
      </c>
      <c r="H16" s="609"/>
      <c r="I16" s="609"/>
      <c r="J16" s="592"/>
      <c r="K16" s="592"/>
      <c r="L16" s="609">
        <v>0.03</v>
      </c>
      <c r="M16" s="609">
        <v>3.38</v>
      </c>
      <c r="N16" s="592">
        <v>1</v>
      </c>
      <c r="O16" s="592">
        <v>112.66666666666667</v>
      </c>
      <c r="P16" s="609"/>
      <c r="Q16" s="609"/>
      <c r="R16" s="597"/>
      <c r="S16" s="610"/>
    </row>
    <row r="17" spans="1:19" ht="14.4" customHeight="1" x14ac:dyDescent="0.3">
      <c r="A17" s="591" t="s">
        <v>1258</v>
      </c>
      <c r="B17" s="592" t="s">
        <v>1259</v>
      </c>
      <c r="C17" s="592" t="s">
        <v>465</v>
      </c>
      <c r="D17" s="592" t="s">
        <v>1251</v>
      </c>
      <c r="E17" s="592" t="s">
        <v>1272</v>
      </c>
      <c r="F17" s="592" t="s">
        <v>1275</v>
      </c>
      <c r="G17" s="592" t="s">
        <v>1276</v>
      </c>
      <c r="H17" s="609">
        <v>1</v>
      </c>
      <c r="I17" s="609">
        <v>83</v>
      </c>
      <c r="J17" s="592"/>
      <c r="K17" s="592">
        <v>83</v>
      </c>
      <c r="L17" s="609"/>
      <c r="M17" s="609"/>
      <c r="N17" s="592"/>
      <c r="O17" s="592"/>
      <c r="P17" s="609"/>
      <c r="Q17" s="609"/>
      <c r="R17" s="597"/>
      <c r="S17" s="610"/>
    </row>
    <row r="18" spans="1:19" ht="14.4" customHeight="1" x14ac:dyDescent="0.3">
      <c r="A18" s="591" t="s">
        <v>1258</v>
      </c>
      <c r="B18" s="592" t="s">
        <v>1259</v>
      </c>
      <c r="C18" s="592" t="s">
        <v>465</v>
      </c>
      <c r="D18" s="592" t="s">
        <v>1251</v>
      </c>
      <c r="E18" s="592" t="s">
        <v>1272</v>
      </c>
      <c r="F18" s="592" t="s">
        <v>1277</v>
      </c>
      <c r="G18" s="592" t="s">
        <v>1278</v>
      </c>
      <c r="H18" s="609">
        <v>102</v>
      </c>
      <c r="I18" s="609">
        <v>10812</v>
      </c>
      <c r="J18" s="592">
        <v>0.35294117647058826</v>
      </c>
      <c r="K18" s="592">
        <v>106</v>
      </c>
      <c r="L18" s="609">
        <v>289</v>
      </c>
      <c r="M18" s="609">
        <v>30634</v>
      </c>
      <c r="N18" s="592">
        <v>1</v>
      </c>
      <c r="O18" s="592">
        <v>106</v>
      </c>
      <c r="P18" s="609"/>
      <c r="Q18" s="609"/>
      <c r="R18" s="597"/>
      <c r="S18" s="610"/>
    </row>
    <row r="19" spans="1:19" ht="14.4" customHeight="1" x14ac:dyDescent="0.3">
      <c r="A19" s="591" t="s">
        <v>1258</v>
      </c>
      <c r="B19" s="592" t="s">
        <v>1259</v>
      </c>
      <c r="C19" s="592" t="s">
        <v>465</v>
      </c>
      <c r="D19" s="592" t="s">
        <v>1251</v>
      </c>
      <c r="E19" s="592" t="s">
        <v>1272</v>
      </c>
      <c r="F19" s="592" t="s">
        <v>1279</v>
      </c>
      <c r="G19" s="592" t="s">
        <v>1280</v>
      </c>
      <c r="H19" s="609">
        <v>1</v>
      </c>
      <c r="I19" s="609">
        <v>222</v>
      </c>
      <c r="J19" s="592"/>
      <c r="K19" s="592">
        <v>222</v>
      </c>
      <c r="L19" s="609"/>
      <c r="M19" s="609"/>
      <c r="N19" s="592"/>
      <c r="O19" s="592"/>
      <c r="P19" s="609"/>
      <c r="Q19" s="609"/>
      <c r="R19" s="597"/>
      <c r="S19" s="610"/>
    </row>
    <row r="20" spans="1:19" ht="14.4" customHeight="1" x14ac:dyDescent="0.3">
      <c r="A20" s="591" t="s">
        <v>1258</v>
      </c>
      <c r="B20" s="592" t="s">
        <v>1259</v>
      </c>
      <c r="C20" s="592" t="s">
        <v>465</v>
      </c>
      <c r="D20" s="592" t="s">
        <v>1251</v>
      </c>
      <c r="E20" s="592" t="s">
        <v>1272</v>
      </c>
      <c r="F20" s="592" t="s">
        <v>1281</v>
      </c>
      <c r="G20" s="592" t="s">
        <v>1282</v>
      </c>
      <c r="H20" s="609">
        <v>21</v>
      </c>
      <c r="I20" s="609">
        <v>777</v>
      </c>
      <c r="J20" s="592">
        <v>3</v>
      </c>
      <c r="K20" s="592">
        <v>37</v>
      </c>
      <c r="L20" s="609">
        <v>7</v>
      </c>
      <c r="M20" s="609">
        <v>259</v>
      </c>
      <c r="N20" s="592">
        <v>1</v>
      </c>
      <c r="O20" s="592">
        <v>37</v>
      </c>
      <c r="P20" s="609"/>
      <c r="Q20" s="609"/>
      <c r="R20" s="597"/>
      <c r="S20" s="610"/>
    </row>
    <row r="21" spans="1:19" ht="14.4" customHeight="1" x14ac:dyDescent="0.3">
      <c r="A21" s="591" t="s">
        <v>1258</v>
      </c>
      <c r="B21" s="592" t="s">
        <v>1259</v>
      </c>
      <c r="C21" s="592" t="s">
        <v>465</v>
      </c>
      <c r="D21" s="592" t="s">
        <v>1251</v>
      </c>
      <c r="E21" s="592" t="s">
        <v>1272</v>
      </c>
      <c r="F21" s="592" t="s">
        <v>1285</v>
      </c>
      <c r="G21" s="592" t="s">
        <v>1286</v>
      </c>
      <c r="H21" s="609"/>
      <c r="I21" s="609"/>
      <c r="J21" s="592"/>
      <c r="K21" s="592"/>
      <c r="L21" s="609">
        <v>1</v>
      </c>
      <c r="M21" s="609">
        <v>5</v>
      </c>
      <c r="N21" s="592">
        <v>1</v>
      </c>
      <c r="O21" s="592">
        <v>5</v>
      </c>
      <c r="P21" s="609"/>
      <c r="Q21" s="609"/>
      <c r="R21" s="597"/>
      <c r="S21" s="610"/>
    </row>
    <row r="22" spans="1:19" ht="14.4" customHeight="1" x14ac:dyDescent="0.3">
      <c r="A22" s="591" t="s">
        <v>1258</v>
      </c>
      <c r="B22" s="592" t="s">
        <v>1259</v>
      </c>
      <c r="C22" s="592" t="s">
        <v>465</v>
      </c>
      <c r="D22" s="592" t="s">
        <v>1251</v>
      </c>
      <c r="E22" s="592" t="s">
        <v>1272</v>
      </c>
      <c r="F22" s="592" t="s">
        <v>1289</v>
      </c>
      <c r="G22" s="592" t="s">
        <v>1290</v>
      </c>
      <c r="H22" s="609">
        <v>48</v>
      </c>
      <c r="I22" s="609">
        <v>12048</v>
      </c>
      <c r="J22" s="592">
        <v>0.5393258426966292</v>
      </c>
      <c r="K22" s="592">
        <v>251</v>
      </c>
      <c r="L22" s="609">
        <v>89</v>
      </c>
      <c r="M22" s="609">
        <v>22339</v>
      </c>
      <c r="N22" s="592">
        <v>1</v>
      </c>
      <c r="O22" s="592">
        <v>251</v>
      </c>
      <c r="P22" s="609"/>
      <c r="Q22" s="609"/>
      <c r="R22" s="597"/>
      <c r="S22" s="610"/>
    </row>
    <row r="23" spans="1:19" ht="14.4" customHeight="1" x14ac:dyDescent="0.3">
      <c r="A23" s="591" t="s">
        <v>1258</v>
      </c>
      <c r="B23" s="592" t="s">
        <v>1259</v>
      </c>
      <c r="C23" s="592" t="s">
        <v>465</v>
      </c>
      <c r="D23" s="592" t="s">
        <v>1251</v>
      </c>
      <c r="E23" s="592" t="s">
        <v>1272</v>
      </c>
      <c r="F23" s="592" t="s">
        <v>1291</v>
      </c>
      <c r="G23" s="592" t="s">
        <v>1292</v>
      </c>
      <c r="H23" s="609">
        <v>133</v>
      </c>
      <c r="I23" s="609">
        <v>16758</v>
      </c>
      <c r="J23" s="592">
        <v>0.35561497326203206</v>
      </c>
      <c r="K23" s="592">
        <v>126</v>
      </c>
      <c r="L23" s="609">
        <v>374</v>
      </c>
      <c r="M23" s="609">
        <v>47124</v>
      </c>
      <c r="N23" s="592">
        <v>1</v>
      </c>
      <c r="O23" s="592">
        <v>126</v>
      </c>
      <c r="P23" s="609"/>
      <c r="Q23" s="609"/>
      <c r="R23" s="597"/>
      <c r="S23" s="610"/>
    </row>
    <row r="24" spans="1:19" ht="14.4" customHeight="1" x14ac:dyDescent="0.3">
      <c r="A24" s="591" t="s">
        <v>1258</v>
      </c>
      <c r="B24" s="592" t="s">
        <v>1259</v>
      </c>
      <c r="C24" s="592" t="s">
        <v>465</v>
      </c>
      <c r="D24" s="592" t="s">
        <v>1251</v>
      </c>
      <c r="E24" s="592" t="s">
        <v>1272</v>
      </c>
      <c r="F24" s="592" t="s">
        <v>1295</v>
      </c>
      <c r="G24" s="592" t="s">
        <v>1296</v>
      </c>
      <c r="H24" s="609"/>
      <c r="I24" s="609"/>
      <c r="J24" s="592"/>
      <c r="K24" s="592"/>
      <c r="L24" s="609">
        <v>3</v>
      </c>
      <c r="M24" s="609">
        <v>1503</v>
      </c>
      <c r="N24" s="592">
        <v>1</v>
      </c>
      <c r="O24" s="592">
        <v>501</v>
      </c>
      <c r="P24" s="609"/>
      <c r="Q24" s="609"/>
      <c r="R24" s="597"/>
      <c r="S24" s="610"/>
    </row>
    <row r="25" spans="1:19" ht="14.4" customHeight="1" x14ac:dyDescent="0.3">
      <c r="A25" s="591" t="s">
        <v>1258</v>
      </c>
      <c r="B25" s="592" t="s">
        <v>1259</v>
      </c>
      <c r="C25" s="592" t="s">
        <v>465</v>
      </c>
      <c r="D25" s="592" t="s">
        <v>1251</v>
      </c>
      <c r="E25" s="592" t="s">
        <v>1272</v>
      </c>
      <c r="F25" s="592" t="s">
        <v>1297</v>
      </c>
      <c r="G25" s="592" t="s">
        <v>1298</v>
      </c>
      <c r="H25" s="609"/>
      <c r="I25" s="609"/>
      <c r="J25" s="592"/>
      <c r="K25" s="592"/>
      <c r="L25" s="609">
        <v>3</v>
      </c>
      <c r="M25" s="609">
        <v>2037</v>
      </c>
      <c r="N25" s="592">
        <v>1</v>
      </c>
      <c r="O25" s="592">
        <v>679</v>
      </c>
      <c r="P25" s="609"/>
      <c r="Q25" s="609"/>
      <c r="R25" s="597"/>
      <c r="S25" s="610"/>
    </row>
    <row r="26" spans="1:19" ht="14.4" customHeight="1" x14ac:dyDescent="0.3">
      <c r="A26" s="591" t="s">
        <v>1258</v>
      </c>
      <c r="B26" s="592" t="s">
        <v>1259</v>
      </c>
      <c r="C26" s="592" t="s">
        <v>465</v>
      </c>
      <c r="D26" s="592" t="s">
        <v>1251</v>
      </c>
      <c r="E26" s="592" t="s">
        <v>1272</v>
      </c>
      <c r="F26" s="592" t="s">
        <v>1299</v>
      </c>
      <c r="G26" s="592" t="s">
        <v>1300</v>
      </c>
      <c r="H26" s="609"/>
      <c r="I26" s="609"/>
      <c r="J26" s="592"/>
      <c r="K26" s="592"/>
      <c r="L26" s="609">
        <v>2</v>
      </c>
      <c r="M26" s="609">
        <v>2064</v>
      </c>
      <c r="N26" s="592">
        <v>1</v>
      </c>
      <c r="O26" s="592">
        <v>1032</v>
      </c>
      <c r="P26" s="609"/>
      <c r="Q26" s="609"/>
      <c r="R26" s="597"/>
      <c r="S26" s="610"/>
    </row>
    <row r="27" spans="1:19" ht="14.4" customHeight="1" x14ac:dyDescent="0.3">
      <c r="A27" s="591" t="s">
        <v>1258</v>
      </c>
      <c r="B27" s="592" t="s">
        <v>1259</v>
      </c>
      <c r="C27" s="592" t="s">
        <v>465</v>
      </c>
      <c r="D27" s="592" t="s">
        <v>1251</v>
      </c>
      <c r="E27" s="592" t="s">
        <v>1272</v>
      </c>
      <c r="F27" s="592" t="s">
        <v>1303</v>
      </c>
      <c r="G27" s="592" t="s">
        <v>1304</v>
      </c>
      <c r="H27" s="609">
        <v>35</v>
      </c>
      <c r="I27" s="609">
        <v>1166.6599999999999</v>
      </c>
      <c r="J27" s="592">
        <v>8.8160727496404898E-2</v>
      </c>
      <c r="K27" s="592">
        <v>33.333142857142853</v>
      </c>
      <c r="L27" s="609">
        <v>397</v>
      </c>
      <c r="M27" s="609">
        <v>13233.33</v>
      </c>
      <c r="N27" s="592">
        <v>1</v>
      </c>
      <c r="O27" s="592">
        <v>33.333324937027704</v>
      </c>
      <c r="P27" s="609"/>
      <c r="Q27" s="609"/>
      <c r="R27" s="597"/>
      <c r="S27" s="610"/>
    </row>
    <row r="28" spans="1:19" ht="14.4" customHeight="1" x14ac:dyDescent="0.3">
      <c r="A28" s="591" t="s">
        <v>1258</v>
      </c>
      <c r="B28" s="592" t="s">
        <v>1259</v>
      </c>
      <c r="C28" s="592" t="s">
        <v>465</v>
      </c>
      <c r="D28" s="592" t="s">
        <v>1251</v>
      </c>
      <c r="E28" s="592" t="s">
        <v>1272</v>
      </c>
      <c r="F28" s="592" t="s">
        <v>1307</v>
      </c>
      <c r="G28" s="592" t="s">
        <v>1308</v>
      </c>
      <c r="H28" s="609"/>
      <c r="I28" s="609"/>
      <c r="J28" s="592"/>
      <c r="K28" s="592"/>
      <c r="L28" s="609">
        <v>4</v>
      </c>
      <c r="M28" s="609">
        <v>344</v>
      </c>
      <c r="N28" s="592">
        <v>1</v>
      </c>
      <c r="O28" s="592">
        <v>86</v>
      </c>
      <c r="P28" s="609"/>
      <c r="Q28" s="609"/>
      <c r="R28" s="597"/>
      <c r="S28" s="610"/>
    </row>
    <row r="29" spans="1:19" ht="14.4" customHeight="1" x14ac:dyDescent="0.3">
      <c r="A29" s="591" t="s">
        <v>1258</v>
      </c>
      <c r="B29" s="592" t="s">
        <v>1259</v>
      </c>
      <c r="C29" s="592" t="s">
        <v>465</v>
      </c>
      <c r="D29" s="592" t="s">
        <v>1251</v>
      </c>
      <c r="E29" s="592" t="s">
        <v>1272</v>
      </c>
      <c r="F29" s="592" t="s">
        <v>1309</v>
      </c>
      <c r="G29" s="592" t="s">
        <v>1310</v>
      </c>
      <c r="H29" s="609">
        <v>1</v>
      </c>
      <c r="I29" s="609">
        <v>32</v>
      </c>
      <c r="J29" s="592">
        <v>1</v>
      </c>
      <c r="K29" s="592">
        <v>32</v>
      </c>
      <c r="L29" s="609">
        <v>1</v>
      </c>
      <c r="M29" s="609">
        <v>32</v>
      </c>
      <c r="N29" s="592">
        <v>1</v>
      </c>
      <c r="O29" s="592">
        <v>32</v>
      </c>
      <c r="P29" s="609"/>
      <c r="Q29" s="609"/>
      <c r="R29" s="597"/>
      <c r="S29" s="610"/>
    </row>
    <row r="30" spans="1:19" ht="14.4" customHeight="1" x14ac:dyDescent="0.3">
      <c r="A30" s="591" t="s">
        <v>1258</v>
      </c>
      <c r="B30" s="592" t="s">
        <v>1259</v>
      </c>
      <c r="C30" s="592" t="s">
        <v>465</v>
      </c>
      <c r="D30" s="592" t="s">
        <v>1251</v>
      </c>
      <c r="E30" s="592" t="s">
        <v>1272</v>
      </c>
      <c r="F30" s="592" t="s">
        <v>1311</v>
      </c>
      <c r="G30" s="592" t="s">
        <v>1312</v>
      </c>
      <c r="H30" s="609">
        <v>3</v>
      </c>
      <c r="I30" s="609">
        <v>1515</v>
      </c>
      <c r="J30" s="592">
        <v>9.9149214659685861E-2</v>
      </c>
      <c r="K30" s="592">
        <v>505</v>
      </c>
      <c r="L30" s="609">
        <v>10</v>
      </c>
      <c r="M30" s="609">
        <v>15280</v>
      </c>
      <c r="N30" s="592">
        <v>1</v>
      </c>
      <c r="O30" s="592">
        <v>1528</v>
      </c>
      <c r="P30" s="609"/>
      <c r="Q30" s="609"/>
      <c r="R30" s="597"/>
      <c r="S30" s="610"/>
    </row>
    <row r="31" spans="1:19" ht="14.4" customHeight="1" x14ac:dyDescent="0.3">
      <c r="A31" s="591" t="s">
        <v>1258</v>
      </c>
      <c r="B31" s="592" t="s">
        <v>1259</v>
      </c>
      <c r="C31" s="592" t="s">
        <v>465</v>
      </c>
      <c r="D31" s="592" t="s">
        <v>1251</v>
      </c>
      <c r="E31" s="592" t="s">
        <v>1272</v>
      </c>
      <c r="F31" s="592" t="s">
        <v>1315</v>
      </c>
      <c r="G31" s="592" t="s">
        <v>1316</v>
      </c>
      <c r="H31" s="609"/>
      <c r="I31" s="609"/>
      <c r="J31" s="592"/>
      <c r="K31" s="592"/>
      <c r="L31" s="609">
        <v>2</v>
      </c>
      <c r="M31" s="609">
        <v>148</v>
      </c>
      <c r="N31" s="592">
        <v>1</v>
      </c>
      <c r="O31" s="592">
        <v>74</v>
      </c>
      <c r="P31" s="609"/>
      <c r="Q31" s="609"/>
      <c r="R31" s="597"/>
      <c r="S31" s="610"/>
    </row>
    <row r="32" spans="1:19" ht="14.4" customHeight="1" x14ac:dyDescent="0.3">
      <c r="A32" s="591" t="s">
        <v>1258</v>
      </c>
      <c r="B32" s="592" t="s">
        <v>1259</v>
      </c>
      <c r="C32" s="592" t="s">
        <v>465</v>
      </c>
      <c r="D32" s="592" t="s">
        <v>1251</v>
      </c>
      <c r="E32" s="592" t="s">
        <v>1272</v>
      </c>
      <c r="F32" s="592" t="s">
        <v>1320</v>
      </c>
      <c r="G32" s="592" t="s">
        <v>1321</v>
      </c>
      <c r="H32" s="609">
        <v>1</v>
      </c>
      <c r="I32" s="609">
        <v>599</v>
      </c>
      <c r="J32" s="592"/>
      <c r="K32" s="592">
        <v>599</v>
      </c>
      <c r="L32" s="609"/>
      <c r="M32" s="609"/>
      <c r="N32" s="592"/>
      <c r="O32" s="592"/>
      <c r="P32" s="609"/>
      <c r="Q32" s="609"/>
      <c r="R32" s="597"/>
      <c r="S32" s="610"/>
    </row>
    <row r="33" spans="1:19" ht="14.4" customHeight="1" x14ac:dyDescent="0.3">
      <c r="A33" s="591" t="s">
        <v>1258</v>
      </c>
      <c r="B33" s="592" t="s">
        <v>1259</v>
      </c>
      <c r="C33" s="592" t="s">
        <v>465</v>
      </c>
      <c r="D33" s="592" t="s">
        <v>1251</v>
      </c>
      <c r="E33" s="592" t="s">
        <v>1272</v>
      </c>
      <c r="F33" s="592" t="s">
        <v>1322</v>
      </c>
      <c r="G33" s="592" t="s">
        <v>1323</v>
      </c>
      <c r="H33" s="609"/>
      <c r="I33" s="609"/>
      <c r="J33" s="592"/>
      <c r="K33" s="592"/>
      <c r="L33" s="609">
        <v>1</v>
      </c>
      <c r="M33" s="609">
        <v>445</v>
      </c>
      <c r="N33" s="592">
        <v>1</v>
      </c>
      <c r="O33" s="592">
        <v>445</v>
      </c>
      <c r="P33" s="609"/>
      <c r="Q33" s="609"/>
      <c r="R33" s="597"/>
      <c r="S33" s="610"/>
    </row>
    <row r="34" spans="1:19" ht="14.4" customHeight="1" x14ac:dyDescent="0.3">
      <c r="A34" s="591" t="s">
        <v>1258</v>
      </c>
      <c r="B34" s="592" t="s">
        <v>1259</v>
      </c>
      <c r="C34" s="592" t="s">
        <v>465</v>
      </c>
      <c r="D34" s="592" t="s">
        <v>1251</v>
      </c>
      <c r="E34" s="592" t="s">
        <v>1272</v>
      </c>
      <c r="F34" s="592" t="s">
        <v>1334</v>
      </c>
      <c r="G34" s="592" t="s">
        <v>1335</v>
      </c>
      <c r="H34" s="609">
        <v>8</v>
      </c>
      <c r="I34" s="609">
        <v>984</v>
      </c>
      <c r="J34" s="592">
        <v>1.0412698412698413</v>
      </c>
      <c r="K34" s="592">
        <v>123</v>
      </c>
      <c r="L34" s="609">
        <v>7</v>
      </c>
      <c r="M34" s="609">
        <v>945</v>
      </c>
      <c r="N34" s="592">
        <v>1</v>
      </c>
      <c r="O34" s="592">
        <v>135</v>
      </c>
      <c r="P34" s="609"/>
      <c r="Q34" s="609"/>
      <c r="R34" s="597"/>
      <c r="S34" s="610"/>
    </row>
    <row r="35" spans="1:19" ht="14.4" customHeight="1" x14ac:dyDescent="0.3">
      <c r="A35" s="591" t="s">
        <v>1258</v>
      </c>
      <c r="B35" s="592" t="s">
        <v>1259</v>
      </c>
      <c r="C35" s="592" t="s">
        <v>465</v>
      </c>
      <c r="D35" s="592" t="s">
        <v>1251</v>
      </c>
      <c r="E35" s="592" t="s">
        <v>1272</v>
      </c>
      <c r="F35" s="592" t="s">
        <v>1336</v>
      </c>
      <c r="G35" s="592" t="s">
        <v>1337</v>
      </c>
      <c r="H35" s="609">
        <v>4</v>
      </c>
      <c r="I35" s="609">
        <v>1456</v>
      </c>
      <c r="J35" s="592">
        <v>0.12444444444444444</v>
      </c>
      <c r="K35" s="592">
        <v>364</v>
      </c>
      <c r="L35" s="609">
        <v>30</v>
      </c>
      <c r="M35" s="609">
        <v>11700</v>
      </c>
      <c r="N35" s="592">
        <v>1</v>
      </c>
      <c r="O35" s="592">
        <v>390</v>
      </c>
      <c r="P35" s="609"/>
      <c r="Q35" s="609"/>
      <c r="R35" s="597"/>
      <c r="S35" s="610"/>
    </row>
    <row r="36" spans="1:19" ht="14.4" customHeight="1" x14ac:dyDescent="0.3">
      <c r="A36" s="591" t="s">
        <v>1258</v>
      </c>
      <c r="B36" s="592" t="s">
        <v>1259</v>
      </c>
      <c r="C36" s="592" t="s">
        <v>465</v>
      </c>
      <c r="D36" s="592" t="s">
        <v>1251</v>
      </c>
      <c r="E36" s="592" t="s">
        <v>1272</v>
      </c>
      <c r="F36" s="592" t="s">
        <v>1340</v>
      </c>
      <c r="G36" s="592" t="s">
        <v>1341</v>
      </c>
      <c r="H36" s="609"/>
      <c r="I36" s="609"/>
      <c r="J36" s="592"/>
      <c r="K36" s="592"/>
      <c r="L36" s="609">
        <v>1</v>
      </c>
      <c r="M36" s="609">
        <v>120</v>
      </c>
      <c r="N36" s="592">
        <v>1</v>
      </c>
      <c r="O36" s="592">
        <v>120</v>
      </c>
      <c r="P36" s="609"/>
      <c r="Q36" s="609"/>
      <c r="R36" s="597"/>
      <c r="S36" s="610"/>
    </row>
    <row r="37" spans="1:19" ht="14.4" customHeight="1" x14ac:dyDescent="0.3">
      <c r="A37" s="591" t="s">
        <v>1258</v>
      </c>
      <c r="B37" s="592" t="s">
        <v>1259</v>
      </c>
      <c r="C37" s="592" t="s">
        <v>465</v>
      </c>
      <c r="D37" s="592" t="s">
        <v>1251</v>
      </c>
      <c r="E37" s="592" t="s">
        <v>1272</v>
      </c>
      <c r="F37" s="592" t="s">
        <v>1342</v>
      </c>
      <c r="G37" s="592" t="s">
        <v>1343</v>
      </c>
      <c r="H37" s="609"/>
      <c r="I37" s="609"/>
      <c r="J37" s="592"/>
      <c r="K37" s="592"/>
      <c r="L37" s="609">
        <v>1</v>
      </c>
      <c r="M37" s="609">
        <v>449</v>
      </c>
      <c r="N37" s="592">
        <v>1</v>
      </c>
      <c r="O37" s="592">
        <v>449</v>
      </c>
      <c r="P37" s="609"/>
      <c r="Q37" s="609"/>
      <c r="R37" s="597"/>
      <c r="S37" s="610"/>
    </row>
    <row r="38" spans="1:19" ht="14.4" customHeight="1" x14ac:dyDescent="0.3">
      <c r="A38" s="591" t="s">
        <v>1258</v>
      </c>
      <c r="B38" s="592" t="s">
        <v>1259</v>
      </c>
      <c r="C38" s="592" t="s">
        <v>465</v>
      </c>
      <c r="D38" s="592" t="s">
        <v>1251</v>
      </c>
      <c r="E38" s="592" t="s">
        <v>1272</v>
      </c>
      <c r="F38" s="592" t="s">
        <v>1356</v>
      </c>
      <c r="G38" s="592" t="s">
        <v>1357</v>
      </c>
      <c r="H38" s="609">
        <v>2</v>
      </c>
      <c r="I38" s="609">
        <v>1754</v>
      </c>
      <c r="J38" s="592">
        <v>0.30836849507735586</v>
      </c>
      <c r="K38" s="592">
        <v>877</v>
      </c>
      <c r="L38" s="609">
        <v>4</v>
      </c>
      <c r="M38" s="609">
        <v>5688</v>
      </c>
      <c r="N38" s="592">
        <v>1</v>
      </c>
      <c r="O38" s="592">
        <v>1422</v>
      </c>
      <c r="P38" s="609"/>
      <c r="Q38" s="609"/>
      <c r="R38" s="597"/>
      <c r="S38" s="610"/>
    </row>
    <row r="39" spans="1:19" ht="14.4" customHeight="1" x14ac:dyDescent="0.3">
      <c r="A39" s="591" t="s">
        <v>1258</v>
      </c>
      <c r="B39" s="592" t="s">
        <v>1259</v>
      </c>
      <c r="C39" s="592" t="s">
        <v>465</v>
      </c>
      <c r="D39" s="592" t="s">
        <v>1251</v>
      </c>
      <c r="E39" s="592" t="s">
        <v>1272</v>
      </c>
      <c r="F39" s="592" t="s">
        <v>1358</v>
      </c>
      <c r="G39" s="592" t="s">
        <v>1359</v>
      </c>
      <c r="H39" s="609">
        <v>1</v>
      </c>
      <c r="I39" s="609">
        <v>67</v>
      </c>
      <c r="J39" s="592">
        <v>0.13346613545816732</v>
      </c>
      <c r="K39" s="592">
        <v>67</v>
      </c>
      <c r="L39" s="609">
        <v>2</v>
      </c>
      <c r="M39" s="609">
        <v>502</v>
      </c>
      <c r="N39" s="592">
        <v>1</v>
      </c>
      <c r="O39" s="592">
        <v>251</v>
      </c>
      <c r="P39" s="609"/>
      <c r="Q39" s="609"/>
      <c r="R39" s="597"/>
      <c r="S39" s="610"/>
    </row>
    <row r="40" spans="1:19" ht="14.4" customHeight="1" x14ac:dyDescent="0.3">
      <c r="A40" s="591" t="s">
        <v>1258</v>
      </c>
      <c r="B40" s="592" t="s">
        <v>1259</v>
      </c>
      <c r="C40" s="592" t="s">
        <v>465</v>
      </c>
      <c r="D40" s="592" t="s">
        <v>1252</v>
      </c>
      <c r="E40" s="592" t="s">
        <v>1272</v>
      </c>
      <c r="F40" s="592" t="s">
        <v>1277</v>
      </c>
      <c r="G40" s="592" t="s">
        <v>1278</v>
      </c>
      <c r="H40" s="609"/>
      <c r="I40" s="609"/>
      <c r="J40" s="592"/>
      <c r="K40" s="592"/>
      <c r="L40" s="609">
        <v>31</v>
      </c>
      <c r="M40" s="609">
        <v>3286</v>
      </c>
      <c r="N40" s="592">
        <v>1</v>
      </c>
      <c r="O40" s="592">
        <v>106</v>
      </c>
      <c r="P40" s="609"/>
      <c r="Q40" s="609"/>
      <c r="R40" s="597"/>
      <c r="S40" s="610"/>
    </row>
    <row r="41" spans="1:19" ht="14.4" customHeight="1" x14ac:dyDescent="0.3">
      <c r="A41" s="591" t="s">
        <v>1258</v>
      </c>
      <c r="B41" s="592" t="s">
        <v>1259</v>
      </c>
      <c r="C41" s="592" t="s">
        <v>465</v>
      </c>
      <c r="D41" s="592" t="s">
        <v>1252</v>
      </c>
      <c r="E41" s="592" t="s">
        <v>1272</v>
      </c>
      <c r="F41" s="592" t="s">
        <v>1289</v>
      </c>
      <c r="G41" s="592" t="s">
        <v>1290</v>
      </c>
      <c r="H41" s="609"/>
      <c r="I41" s="609"/>
      <c r="J41" s="592"/>
      <c r="K41" s="592"/>
      <c r="L41" s="609">
        <v>23</v>
      </c>
      <c r="M41" s="609">
        <v>5773</v>
      </c>
      <c r="N41" s="592">
        <v>1</v>
      </c>
      <c r="O41" s="592">
        <v>251</v>
      </c>
      <c r="P41" s="609"/>
      <c r="Q41" s="609"/>
      <c r="R41" s="597"/>
      <c r="S41" s="610"/>
    </row>
    <row r="42" spans="1:19" ht="14.4" customHeight="1" x14ac:dyDescent="0.3">
      <c r="A42" s="591" t="s">
        <v>1258</v>
      </c>
      <c r="B42" s="592" t="s">
        <v>1259</v>
      </c>
      <c r="C42" s="592" t="s">
        <v>465</v>
      </c>
      <c r="D42" s="592" t="s">
        <v>1252</v>
      </c>
      <c r="E42" s="592" t="s">
        <v>1272</v>
      </c>
      <c r="F42" s="592" t="s">
        <v>1291</v>
      </c>
      <c r="G42" s="592" t="s">
        <v>1292</v>
      </c>
      <c r="H42" s="609"/>
      <c r="I42" s="609"/>
      <c r="J42" s="592"/>
      <c r="K42" s="592"/>
      <c r="L42" s="609">
        <v>69</v>
      </c>
      <c r="M42" s="609">
        <v>8694</v>
      </c>
      <c r="N42" s="592">
        <v>1</v>
      </c>
      <c r="O42" s="592">
        <v>126</v>
      </c>
      <c r="P42" s="609"/>
      <c r="Q42" s="609"/>
      <c r="R42" s="597"/>
      <c r="S42" s="610"/>
    </row>
    <row r="43" spans="1:19" ht="14.4" customHeight="1" x14ac:dyDescent="0.3">
      <c r="A43" s="591" t="s">
        <v>1258</v>
      </c>
      <c r="B43" s="592" t="s">
        <v>1259</v>
      </c>
      <c r="C43" s="592" t="s">
        <v>465</v>
      </c>
      <c r="D43" s="592" t="s">
        <v>1252</v>
      </c>
      <c r="E43" s="592" t="s">
        <v>1272</v>
      </c>
      <c r="F43" s="592" t="s">
        <v>1303</v>
      </c>
      <c r="G43" s="592" t="s">
        <v>1304</v>
      </c>
      <c r="H43" s="609"/>
      <c r="I43" s="609"/>
      <c r="J43" s="592"/>
      <c r="K43" s="592"/>
      <c r="L43" s="609">
        <v>79</v>
      </c>
      <c r="M43" s="609">
        <v>2633.34</v>
      </c>
      <c r="N43" s="592">
        <v>1</v>
      </c>
      <c r="O43" s="592">
        <v>33.333417721518991</v>
      </c>
      <c r="P43" s="609"/>
      <c r="Q43" s="609"/>
      <c r="R43" s="597"/>
      <c r="S43" s="610"/>
    </row>
    <row r="44" spans="1:19" ht="14.4" customHeight="1" x14ac:dyDescent="0.3">
      <c r="A44" s="591" t="s">
        <v>1258</v>
      </c>
      <c r="B44" s="592" t="s">
        <v>1259</v>
      </c>
      <c r="C44" s="592" t="s">
        <v>465</v>
      </c>
      <c r="D44" s="592" t="s">
        <v>1252</v>
      </c>
      <c r="E44" s="592" t="s">
        <v>1272</v>
      </c>
      <c r="F44" s="592" t="s">
        <v>1305</v>
      </c>
      <c r="G44" s="592" t="s">
        <v>1306</v>
      </c>
      <c r="H44" s="609"/>
      <c r="I44" s="609"/>
      <c r="J44" s="592"/>
      <c r="K44" s="592"/>
      <c r="L44" s="609">
        <v>4</v>
      </c>
      <c r="M44" s="609">
        <v>464</v>
      </c>
      <c r="N44" s="592">
        <v>1</v>
      </c>
      <c r="O44" s="592">
        <v>116</v>
      </c>
      <c r="P44" s="609"/>
      <c r="Q44" s="609"/>
      <c r="R44" s="597"/>
      <c r="S44" s="610"/>
    </row>
    <row r="45" spans="1:19" ht="14.4" customHeight="1" x14ac:dyDescent="0.3">
      <c r="A45" s="591" t="s">
        <v>1258</v>
      </c>
      <c r="B45" s="592" t="s">
        <v>1259</v>
      </c>
      <c r="C45" s="592" t="s">
        <v>465</v>
      </c>
      <c r="D45" s="592" t="s">
        <v>1252</v>
      </c>
      <c r="E45" s="592" t="s">
        <v>1272</v>
      </c>
      <c r="F45" s="592" t="s">
        <v>1311</v>
      </c>
      <c r="G45" s="592" t="s">
        <v>1312</v>
      </c>
      <c r="H45" s="609"/>
      <c r="I45" s="609"/>
      <c r="J45" s="592"/>
      <c r="K45" s="592"/>
      <c r="L45" s="609">
        <v>9</v>
      </c>
      <c r="M45" s="609">
        <v>13752</v>
      </c>
      <c r="N45" s="592">
        <v>1</v>
      </c>
      <c r="O45" s="592">
        <v>1528</v>
      </c>
      <c r="P45" s="609"/>
      <c r="Q45" s="609"/>
      <c r="R45" s="597"/>
      <c r="S45" s="610"/>
    </row>
    <row r="46" spans="1:19" ht="14.4" customHeight="1" x14ac:dyDescent="0.3">
      <c r="A46" s="591" t="s">
        <v>1258</v>
      </c>
      <c r="B46" s="592" t="s">
        <v>1259</v>
      </c>
      <c r="C46" s="592" t="s">
        <v>465</v>
      </c>
      <c r="D46" s="592" t="s">
        <v>1252</v>
      </c>
      <c r="E46" s="592" t="s">
        <v>1272</v>
      </c>
      <c r="F46" s="592" t="s">
        <v>1330</v>
      </c>
      <c r="G46" s="592" t="s">
        <v>1331</v>
      </c>
      <c r="H46" s="609"/>
      <c r="I46" s="609"/>
      <c r="J46" s="592"/>
      <c r="K46" s="592"/>
      <c r="L46" s="609">
        <v>2</v>
      </c>
      <c r="M46" s="609">
        <v>366</v>
      </c>
      <c r="N46" s="592">
        <v>1</v>
      </c>
      <c r="O46" s="592">
        <v>183</v>
      </c>
      <c r="P46" s="609"/>
      <c r="Q46" s="609"/>
      <c r="R46" s="597"/>
      <c r="S46" s="610"/>
    </row>
    <row r="47" spans="1:19" ht="14.4" customHeight="1" x14ac:dyDescent="0.3">
      <c r="A47" s="591" t="s">
        <v>1258</v>
      </c>
      <c r="B47" s="592" t="s">
        <v>1259</v>
      </c>
      <c r="C47" s="592" t="s">
        <v>465</v>
      </c>
      <c r="D47" s="592" t="s">
        <v>1253</v>
      </c>
      <c r="E47" s="592" t="s">
        <v>1272</v>
      </c>
      <c r="F47" s="592" t="s">
        <v>1275</v>
      </c>
      <c r="G47" s="592" t="s">
        <v>1276</v>
      </c>
      <c r="H47" s="609">
        <v>146</v>
      </c>
      <c r="I47" s="609">
        <v>12118</v>
      </c>
      <c r="J47" s="592"/>
      <c r="K47" s="592">
        <v>83</v>
      </c>
      <c r="L47" s="609"/>
      <c r="M47" s="609"/>
      <c r="N47" s="592"/>
      <c r="O47" s="592"/>
      <c r="P47" s="609"/>
      <c r="Q47" s="609"/>
      <c r="R47" s="597"/>
      <c r="S47" s="610"/>
    </row>
    <row r="48" spans="1:19" ht="14.4" customHeight="1" x14ac:dyDescent="0.3">
      <c r="A48" s="591" t="s">
        <v>1258</v>
      </c>
      <c r="B48" s="592" t="s">
        <v>1259</v>
      </c>
      <c r="C48" s="592" t="s">
        <v>465</v>
      </c>
      <c r="D48" s="592" t="s">
        <v>1253</v>
      </c>
      <c r="E48" s="592" t="s">
        <v>1272</v>
      </c>
      <c r="F48" s="592" t="s">
        <v>1277</v>
      </c>
      <c r="G48" s="592" t="s">
        <v>1278</v>
      </c>
      <c r="H48" s="609">
        <v>13</v>
      </c>
      <c r="I48" s="609">
        <v>1378</v>
      </c>
      <c r="J48" s="592"/>
      <c r="K48" s="592">
        <v>106</v>
      </c>
      <c r="L48" s="609"/>
      <c r="M48" s="609"/>
      <c r="N48" s="592"/>
      <c r="O48" s="592"/>
      <c r="P48" s="609"/>
      <c r="Q48" s="609"/>
      <c r="R48" s="597"/>
      <c r="S48" s="610"/>
    </row>
    <row r="49" spans="1:19" ht="14.4" customHeight="1" x14ac:dyDescent="0.3">
      <c r="A49" s="591" t="s">
        <v>1258</v>
      </c>
      <c r="B49" s="592" t="s">
        <v>1259</v>
      </c>
      <c r="C49" s="592" t="s">
        <v>465</v>
      </c>
      <c r="D49" s="592" t="s">
        <v>1253</v>
      </c>
      <c r="E49" s="592" t="s">
        <v>1272</v>
      </c>
      <c r="F49" s="592" t="s">
        <v>1281</v>
      </c>
      <c r="G49" s="592" t="s">
        <v>1282</v>
      </c>
      <c r="H49" s="609">
        <v>7</v>
      </c>
      <c r="I49" s="609">
        <v>259</v>
      </c>
      <c r="J49" s="592"/>
      <c r="K49" s="592">
        <v>37</v>
      </c>
      <c r="L49" s="609"/>
      <c r="M49" s="609"/>
      <c r="N49" s="592"/>
      <c r="O49" s="592"/>
      <c r="P49" s="609"/>
      <c r="Q49" s="609"/>
      <c r="R49" s="597"/>
      <c r="S49" s="610"/>
    </row>
    <row r="50" spans="1:19" ht="14.4" customHeight="1" x14ac:dyDescent="0.3">
      <c r="A50" s="591" t="s">
        <v>1258</v>
      </c>
      <c r="B50" s="592" t="s">
        <v>1259</v>
      </c>
      <c r="C50" s="592" t="s">
        <v>465</v>
      </c>
      <c r="D50" s="592" t="s">
        <v>1253</v>
      </c>
      <c r="E50" s="592" t="s">
        <v>1272</v>
      </c>
      <c r="F50" s="592" t="s">
        <v>1285</v>
      </c>
      <c r="G50" s="592" t="s">
        <v>1286</v>
      </c>
      <c r="H50" s="609">
        <v>1</v>
      </c>
      <c r="I50" s="609">
        <v>5</v>
      </c>
      <c r="J50" s="592"/>
      <c r="K50" s="592">
        <v>5</v>
      </c>
      <c r="L50" s="609"/>
      <c r="M50" s="609"/>
      <c r="N50" s="592"/>
      <c r="O50" s="592"/>
      <c r="P50" s="609"/>
      <c r="Q50" s="609"/>
      <c r="R50" s="597"/>
      <c r="S50" s="610"/>
    </row>
    <row r="51" spans="1:19" ht="14.4" customHeight="1" x14ac:dyDescent="0.3">
      <c r="A51" s="591" t="s">
        <v>1258</v>
      </c>
      <c r="B51" s="592" t="s">
        <v>1259</v>
      </c>
      <c r="C51" s="592" t="s">
        <v>465</v>
      </c>
      <c r="D51" s="592" t="s">
        <v>1253</v>
      </c>
      <c r="E51" s="592" t="s">
        <v>1272</v>
      </c>
      <c r="F51" s="592" t="s">
        <v>1289</v>
      </c>
      <c r="G51" s="592" t="s">
        <v>1290</v>
      </c>
      <c r="H51" s="609">
        <v>77</v>
      </c>
      <c r="I51" s="609">
        <v>19327</v>
      </c>
      <c r="J51" s="592"/>
      <c r="K51" s="592">
        <v>251</v>
      </c>
      <c r="L51" s="609"/>
      <c r="M51" s="609"/>
      <c r="N51" s="592"/>
      <c r="O51" s="592"/>
      <c r="P51" s="609"/>
      <c r="Q51" s="609"/>
      <c r="R51" s="597"/>
      <c r="S51" s="610"/>
    </row>
    <row r="52" spans="1:19" ht="14.4" customHeight="1" x14ac:dyDescent="0.3">
      <c r="A52" s="591" t="s">
        <v>1258</v>
      </c>
      <c r="B52" s="592" t="s">
        <v>1259</v>
      </c>
      <c r="C52" s="592" t="s">
        <v>465</v>
      </c>
      <c r="D52" s="592" t="s">
        <v>1253</v>
      </c>
      <c r="E52" s="592" t="s">
        <v>1272</v>
      </c>
      <c r="F52" s="592" t="s">
        <v>1291</v>
      </c>
      <c r="G52" s="592" t="s">
        <v>1292</v>
      </c>
      <c r="H52" s="609">
        <v>231</v>
      </c>
      <c r="I52" s="609">
        <v>29106</v>
      </c>
      <c r="J52" s="592"/>
      <c r="K52" s="592">
        <v>126</v>
      </c>
      <c r="L52" s="609"/>
      <c r="M52" s="609"/>
      <c r="N52" s="592"/>
      <c r="O52" s="592"/>
      <c r="P52" s="609"/>
      <c r="Q52" s="609"/>
      <c r="R52" s="597"/>
      <c r="S52" s="610"/>
    </row>
    <row r="53" spans="1:19" ht="14.4" customHeight="1" x14ac:dyDescent="0.3">
      <c r="A53" s="591" t="s">
        <v>1258</v>
      </c>
      <c r="B53" s="592" t="s">
        <v>1259</v>
      </c>
      <c r="C53" s="592" t="s">
        <v>465</v>
      </c>
      <c r="D53" s="592" t="s">
        <v>1253</v>
      </c>
      <c r="E53" s="592" t="s">
        <v>1272</v>
      </c>
      <c r="F53" s="592" t="s">
        <v>1303</v>
      </c>
      <c r="G53" s="592" t="s">
        <v>1304</v>
      </c>
      <c r="H53" s="609">
        <v>272</v>
      </c>
      <c r="I53" s="609">
        <v>9066.66</v>
      </c>
      <c r="J53" s="592"/>
      <c r="K53" s="592">
        <v>33.333308823529414</v>
      </c>
      <c r="L53" s="609"/>
      <c r="M53" s="609"/>
      <c r="N53" s="592"/>
      <c r="O53" s="592"/>
      <c r="P53" s="609"/>
      <c r="Q53" s="609"/>
      <c r="R53" s="597"/>
      <c r="S53" s="610"/>
    </row>
    <row r="54" spans="1:19" ht="14.4" customHeight="1" x14ac:dyDescent="0.3">
      <c r="A54" s="591" t="s">
        <v>1258</v>
      </c>
      <c r="B54" s="592" t="s">
        <v>1259</v>
      </c>
      <c r="C54" s="592" t="s">
        <v>465</v>
      </c>
      <c r="D54" s="592" t="s">
        <v>1253</v>
      </c>
      <c r="E54" s="592" t="s">
        <v>1272</v>
      </c>
      <c r="F54" s="592" t="s">
        <v>1305</v>
      </c>
      <c r="G54" s="592" t="s">
        <v>1306</v>
      </c>
      <c r="H54" s="609">
        <v>9</v>
      </c>
      <c r="I54" s="609">
        <v>1044</v>
      </c>
      <c r="J54" s="592"/>
      <c r="K54" s="592">
        <v>116</v>
      </c>
      <c r="L54" s="609"/>
      <c r="M54" s="609"/>
      <c r="N54" s="592"/>
      <c r="O54" s="592"/>
      <c r="P54" s="609"/>
      <c r="Q54" s="609"/>
      <c r="R54" s="597"/>
      <c r="S54" s="610"/>
    </row>
    <row r="55" spans="1:19" ht="14.4" customHeight="1" x14ac:dyDescent="0.3">
      <c r="A55" s="591" t="s">
        <v>1258</v>
      </c>
      <c r="B55" s="592" t="s">
        <v>1259</v>
      </c>
      <c r="C55" s="592" t="s">
        <v>465</v>
      </c>
      <c r="D55" s="592" t="s">
        <v>1253</v>
      </c>
      <c r="E55" s="592" t="s">
        <v>1272</v>
      </c>
      <c r="F55" s="592" t="s">
        <v>1307</v>
      </c>
      <c r="G55" s="592" t="s">
        <v>1308</v>
      </c>
      <c r="H55" s="609">
        <v>1</v>
      </c>
      <c r="I55" s="609">
        <v>86</v>
      </c>
      <c r="J55" s="592"/>
      <c r="K55" s="592">
        <v>86</v>
      </c>
      <c r="L55" s="609"/>
      <c r="M55" s="609"/>
      <c r="N55" s="592"/>
      <c r="O55" s="592"/>
      <c r="P55" s="609"/>
      <c r="Q55" s="609"/>
      <c r="R55" s="597"/>
      <c r="S55" s="610"/>
    </row>
    <row r="56" spans="1:19" ht="14.4" customHeight="1" x14ac:dyDescent="0.3">
      <c r="A56" s="591" t="s">
        <v>1258</v>
      </c>
      <c r="B56" s="592" t="s">
        <v>1259</v>
      </c>
      <c r="C56" s="592" t="s">
        <v>465</v>
      </c>
      <c r="D56" s="592" t="s">
        <v>1253</v>
      </c>
      <c r="E56" s="592" t="s">
        <v>1272</v>
      </c>
      <c r="F56" s="592" t="s">
        <v>1334</v>
      </c>
      <c r="G56" s="592" t="s">
        <v>1335</v>
      </c>
      <c r="H56" s="609">
        <v>9</v>
      </c>
      <c r="I56" s="609">
        <v>1107</v>
      </c>
      <c r="J56" s="592"/>
      <c r="K56" s="592">
        <v>123</v>
      </c>
      <c r="L56" s="609"/>
      <c r="M56" s="609"/>
      <c r="N56" s="592"/>
      <c r="O56" s="592"/>
      <c r="P56" s="609"/>
      <c r="Q56" s="609"/>
      <c r="R56" s="597"/>
      <c r="S56" s="610"/>
    </row>
    <row r="57" spans="1:19" ht="14.4" customHeight="1" x14ac:dyDescent="0.3">
      <c r="A57" s="591" t="s">
        <v>1258</v>
      </c>
      <c r="B57" s="592" t="s">
        <v>1259</v>
      </c>
      <c r="C57" s="592" t="s">
        <v>465</v>
      </c>
      <c r="D57" s="592" t="s">
        <v>1253</v>
      </c>
      <c r="E57" s="592" t="s">
        <v>1272</v>
      </c>
      <c r="F57" s="592" t="s">
        <v>1342</v>
      </c>
      <c r="G57" s="592" t="s">
        <v>1343</v>
      </c>
      <c r="H57" s="609">
        <v>7</v>
      </c>
      <c r="I57" s="609">
        <v>1456</v>
      </c>
      <c r="J57" s="592"/>
      <c r="K57" s="592">
        <v>208</v>
      </c>
      <c r="L57" s="609"/>
      <c r="M57" s="609"/>
      <c r="N57" s="592"/>
      <c r="O57" s="592"/>
      <c r="P57" s="609"/>
      <c r="Q57" s="609"/>
      <c r="R57" s="597"/>
      <c r="S57" s="610"/>
    </row>
    <row r="58" spans="1:19" ht="14.4" customHeight="1" x14ac:dyDescent="0.3">
      <c r="A58" s="591" t="s">
        <v>1258</v>
      </c>
      <c r="B58" s="592" t="s">
        <v>1259</v>
      </c>
      <c r="C58" s="592" t="s">
        <v>465</v>
      </c>
      <c r="D58" s="592" t="s">
        <v>1253</v>
      </c>
      <c r="E58" s="592" t="s">
        <v>1272</v>
      </c>
      <c r="F58" s="592" t="s">
        <v>1356</v>
      </c>
      <c r="G58" s="592" t="s">
        <v>1357</v>
      </c>
      <c r="H58" s="609">
        <v>3</v>
      </c>
      <c r="I58" s="609">
        <v>2631</v>
      </c>
      <c r="J58" s="592"/>
      <c r="K58" s="592">
        <v>877</v>
      </c>
      <c r="L58" s="609"/>
      <c r="M58" s="609"/>
      <c r="N58" s="592"/>
      <c r="O58" s="592"/>
      <c r="P58" s="609"/>
      <c r="Q58" s="609"/>
      <c r="R58" s="597"/>
      <c r="S58" s="610"/>
    </row>
    <row r="59" spans="1:19" ht="14.4" customHeight="1" x14ac:dyDescent="0.3">
      <c r="A59" s="591" t="s">
        <v>1258</v>
      </c>
      <c r="B59" s="592" t="s">
        <v>1259</v>
      </c>
      <c r="C59" s="592" t="s">
        <v>465</v>
      </c>
      <c r="D59" s="592" t="s">
        <v>1253</v>
      </c>
      <c r="E59" s="592" t="s">
        <v>1272</v>
      </c>
      <c r="F59" s="592" t="s">
        <v>1358</v>
      </c>
      <c r="G59" s="592" t="s">
        <v>1359</v>
      </c>
      <c r="H59" s="609">
        <v>1</v>
      </c>
      <c r="I59" s="609">
        <v>67</v>
      </c>
      <c r="J59" s="592"/>
      <c r="K59" s="592">
        <v>67</v>
      </c>
      <c r="L59" s="609"/>
      <c r="M59" s="609"/>
      <c r="N59" s="592"/>
      <c r="O59" s="592"/>
      <c r="P59" s="609"/>
      <c r="Q59" s="609"/>
      <c r="R59" s="597"/>
      <c r="S59" s="610"/>
    </row>
    <row r="60" spans="1:19" ht="14.4" customHeight="1" x14ac:dyDescent="0.3">
      <c r="A60" s="591" t="s">
        <v>1258</v>
      </c>
      <c r="B60" s="592" t="s">
        <v>1259</v>
      </c>
      <c r="C60" s="592" t="s">
        <v>465</v>
      </c>
      <c r="D60" s="592" t="s">
        <v>1253</v>
      </c>
      <c r="E60" s="592" t="s">
        <v>1272</v>
      </c>
      <c r="F60" s="592" t="s">
        <v>1365</v>
      </c>
      <c r="G60" s="592" t="s">
        <v>1366</v>
      </c>
      <c r="H60" s="609">
        <v>2</v>
      </c>
      <c r="I60" s="609">
        <v>222</v>
      </c>
      <c r="J60" s="592"/>
      <c r="K60" s="592">
        <v>111</v>
      </c>
      <c r="L60" s="609"/>
      <c r="M60" s="609"/>
      <c r="N60" s="592"/>
      <c r="O60" s="592"/>
      <c r="P60" s="609"/>
      <c r="Q60" s="609"/>
      <c r="R60" s="597"/>
      <c r="S60" s="610"/>
    </row>
    <row r="61" spans="1:19" ht="14.4" customHeight="1" x14ac:dyDescent="0.3">
      <c r="A61" s="591" t="s">
        <v>1258</v>
      </c>
      <c r="B61" s="592" t="s">
        <v>1259</v>
      </c>
      <c r="C61" s="592" t="s">
        <v>465</v>
      </c>
      <c r="D61" s="592" t="s">
        <v>562</v>
      </c>
      <c r="E61" s="592" t="s">
        <v>1260</v>
      </c>
      <c r="F61" s="592" t="s">
        <v>1263</v>
      </c>
      <c r="G61" s="592" t="s">
        <v>1264</v>
      </c>
      <c r="H61" s="609"/>
      <c r="I61" s="609"/>
      <c r="J61" s="592"/>
      <c r="K61" s="592"/>
      <c r="L61" s="609">
        <v>0.2</v>
      </c>
      <c r="M61" s="609">
        <v>30.21</v>
      </c>
      <c r="N61" s="592">
        <v>1</v>
      </c>
      <c r="O61" s="592">
        <v>151.04999999999998</v>
      </c>
      <c r="P61" s="609">
        <v>0.2</v>
      </c>
      <c r="Q61" s="609">
        <v>13.94</v>
      </c>
      <c r="R61" s="597">
        <v>0.46143661039390926</v>
      </c>
      <c r="S61" s="610">
        <v>69.699999999999989</v>
      </c>
    </row>
    <row r="62" spans="1:19" ht="14.4" customHeight="1" x14ac:dyDescent="0.3">
      <c r="A62" s="591" t="s">
        <v>1258</v>
      </c>
      <c r="B62" s="592" t="s">
        <v>1259</v>
      </c>
      <c r="C62" s="592" t="s">
        <v>465</v>
      </c>
      <c r="D62" s="592" t="s">
        <v>562</v>
      </c>
      <c r="E62" s="592" t="s">
        <v>1272</v>
      </c>
      <c r="F62" s="592" t="s">
        <v>1281</v>
      </c>
      <c r="G62" s="592" t="s">
        <v>1282</v>
      </c>
      <c r="H62" s="609">
        <v>3</v>
      </c>
      <c r="I62" s="609">
        <v>111</v>
      </c>
      <c r="J62" s="592">
        <v>3</v>
      </c>
      <c r="K62" s="592">
        <v>37</v>
      </c>
      <c r="L62" s="609">
        <v>1</v>
      </c>
      <c r="M62" s="609">
        <v>37</v>
      </c>
      <c r="N62" s="592">
        <v>1</v>
      </c>
      <c r="O62" s="592">
        <v>37</v>
      </c>
      <c r="P62" s="609">
        <v>4</v>
      </c>
      <c r="Q62" s="609">
        <v>148</v>
      </c>
      <c r="R62" s="597">
        <v>4</v>
      </c>
      <c r="S62" s="610">
        <v>37</v>
      </c>
    </row>
    <row r="63" spans="1:19" ht="14.4" customHeight="1" x14ac:dyDescent="0.3">
      <c r="A63" s="591" t="s">
        <v>1258</v>
      </c>
      <c r="B63" s="592" t="s">
        <v>1259</v>
      </c>
      <c r="C63" s="592" t="s">
        <v>465</v>
      </c>
      <c r="D63" s="592" t="s">
        <v>562</v>
      </c>
      <c r="E63" s="592" t="s">
        <v>1272</v>
      </c>
      <c r="F63" s="592" t="s">
        <v>1289</v>
      </c>
      <c r="G63" s="592" t="s">
        <v>1290</v>
      </c>
      <c r="H63" s="609">
        <v>97</v>
      </c>
      <c r="I63" s="609">
        <v>24347</v>
      </c>
      <c r="J63" s="592">
        <v>1.0210526315789474</v>
      </c>
      <c r="K63" s="592">
        <v>251</v>
      </c>
      <c r="L63" s="609">
        <v>95</v>
      </c>
      <c r="M63" s="609">
        <v>23845</v>
      </c>
      <c r="N63" s="592">
        <v>1</v>
      </c>
      <c r="O63" s="592">
        <v>251</v>
      </c>
      <c r="P63" s="609">
        <v>92</v>
      </c>
      <c r="Q63" s="609">
        <v>23184</v>
      </c>
      <c r="R63" s="597">
        <v>0.97227930383728245</v>
      </c>
      <c r="S63" s="610">
        <v>252</v>
      </c>
    </row>
    <row r="64" spans="1:19" ht="14.4" customHeight="1" x14ac:dyDescent="0.3">
      <c r="A64" s="591" t="s">
        <v>1258</v>
      </c>
      <c r="B64" s="592" t="s">
        <v>1259</v>
      </c>
      <c r="C64" s="592" t="s">
        <v>465</v>
      </c>
      <c r="D64" s="592" t="s">
        <v>562</v>
      </c>
      <c r="E64" s="592" t="s">
        <v>1272</v>
      </c>
      <c r="F64" s="592" t="s">
        <v>1291</v>
      </c>
      <c r="G64" s="592" t="s">
        <v>1292</v>
      </c>
      <c r="H64" s="609">
        <v>385</v>
      </c>
      <c r="I64" s="609">
        <v>48510</v>
      </c>
      <c r="J64" s="592">
        <v>1.2145110410094637</v>
      </c>
      <c r="K64" s="592">
        <v>126</v>
      </c>
      <c r="L64" s="609">
        <v>317</v>
      </c>
      <c r="M64" s="609">
        <v>39942</v>
      </c>
      <c r="N64" s="592">
        <v>1</v>
      </c>
      <c r="O64" s="592">
        <v>126</v>
      </c>
      <c r="P64" s="609">
        <v>311</v>
      </c>
      <c r="Q64" s="609">
        <v>39497</v>
      </c>
      <c r="R64" s="597">
        <v>0.98885884532572232</v>
      </c>
      <c r="S64" s="610">
        <v>127</v>
      </c>
    </row>
    <row r="65" spans="1:19" ht="14.4" customHeight="1" x14ac:dyDescent="0.3">
      <c r="A65" s="591" t="s">
        <v>1258</v>
      </c>
      <c r="B65" s="592" t="s">
        <v>1259</v>
      </c>
      <c r="C65" s="592" t="s">
        <v>465</v>
      </c>
      <c r="D65" s="592" t="s">
        <v>562</v>
      </c>
      <c r="E65" s="592" t="s">
        <v>1272</v>
      </c>
      <c r="F65" s="592" t="s">
        <v>1295</v>
      </c>
      <c r="G65" s="592" t="s">
        <v>1296</v>
      </c>
      <c r="H65" s="609"/>
      <c r="I65" s="609"/>
      <c r="J65" s="592"/>
      <c r="K65" s="592"/>
      <c r="L65" s="609">
        <v>6</v>
      </c>
      <c r="M65" s="609">
        <v>3006</v>
      </c>
      <c r="N65" s="592">
        <v>1</v>
      </c>
      <c r="O65" s="592">
        <v>501</v>
      </c>
      <c r="P65" s="609"/>
      <c r="Q65" s="609"/>
      <c r="R65" s="597"/>
      <c r="S65" s="610"/>
    </row>
    <row r="66" spans="1:19" ht="14.4" customHeight="1" x14ac:dyDescent="0.3">
      <c r="A66" s="591" t="s">
        <v>1258</v>
      </c>
      <c r="B66" s="592" t="s">
        <v>1259</v>
      </c>
      <c r="C66" s="592" t="s">
        <v>465</v>
      </c>
      <c r="D66" s="592" t="s">
        <v>562</v>
      </c>
      <c r="E66" s="592" t="s">
        <v>1272</v>
      </c>
      <c r="F66" s="592" t="s">
        <v>1297</v>
      </c>
      <c r="G66" s="592" t="s">
        <v>1298</v>
      </c>
      <c r="H66" s="609"/>
      <c r="I66" s="609"/>
      <c r="J66" s="592"/>
      <c r="K66" s="592"/>
      <c r="L66" s="609"/>
      <c r="M66" s="609"/>
      <c r="N66" s="592"/>
      <c r="O66" s="592"/>
      <c r="P66" s="609">
        <v>2</v>
      </c>
      <c r="Q66" s="609">
        <v>1360</v>
      </c>
      <c r="R66" s="597"/>
      <c r="S66" s="610">
        <v>680</v>
      </c>
    </row>
    <row r="67" spans="1:19" ht="14.4" customHeight="1" x14ac:dyDescent="0.3">
      <c r="A67" s="591" t="s">
        <v>1258</v>
      </c>
      <c r="B67" s="592" t="s">
        <v>1259</v>
      </c>
      <c r="C67" s="592" t="s">
        <v>465</v>
      </c>
      <c r="D67" s="592" t="s">
        <v>562</v>
      </c>
      <c r="E67" s="592" t="s">
        <v>1272</v>
      </c>
      <c r="F67" s="592" t="s">
        <v>1301</v>
      </c>
      <c r="G67" s="592" t="s">
        <v>1302</v>
      </c>
      <c r="H67" s="609"/>
      <c r="I67" s="609"/>
      <c r="J67" s="592"/>
      <c r="K67" s="592"/>
      <c r="L67" s="609">
        <v>2</v>
      </c>
      <c r="M67" s="609">
        <v>746</v>
      </c>
      <c r="N67" s="592">
        <v>1</v>
      </c>
      <c r="O67" s="592">
        <v>373</v>
      </c>
      <c r="P67" s="609"/>
      <c r="Q67" s="609"/>
      <c r="R67" s="597"/>
      <c r="S67" s="610"/>
    </row>
    <row r="68" spans="1:19" ht="14.4" customHeight="1" x14ac:dyDescent="0.3">
      <c r="A68" s="591" t="s">
        <v>1258</v>
      </c>
      <c r="B68" s="592" t="s">
        <v>1259</v>
      </c>
      <c r="C68" s="592" t="s">
        <v>465</v>
      </c>
      <c r="D68" s="592" t="s">
        <v>562</v>
      </c>
      <c r="E68" s="592" t="s">
        <v>1272</v>
      </c>
      <c r="F68" s="592" t="s">
        <v>1303</v>
      </c>
      <c r="G68" s="592" t="s">
        <v>1304</v>
      </c>
      <c r="H68" s="609">
        <v>256</v>
      </c>
      <c r="I68" s="609">
        <v>8533.33</v>
      </c>
      <c r="J68" s="592">
        <v>0.75073328488755708</v>
      </c>
      <c r="K68" s="592">
        <v>33.3333203125</v>
      </c>
      <c r="L68" s="609">
        <v>341</v>
      </c>
      <c r="M68" s="609">
        <v>11366.66</v>
      </c>
      <c r="N68" s="592">
        <v>1</v>
      </c>
      <c r="O68" s="592">
        <v>33.333313782991205</v>
      </c>
      <c r="P68" s="609">
        <v>351</v>
      </c>
      <c r="Q68" s="609">
        <v>11700.01</v>
      </c>
      <c r="R68" s="597">
        <v>1.0293269966727254</v>
      </c>
      <c r="S68" s="610">
        <v>33.333361823361827</v>
      </c>
    </row>
    <row r="69" spans="1:19" ht="14.4" customHeight="1" x14ac:dyDescent="0.3">
      <c r="A69" s="591" t="s">
        <v>1258</v>
      </c>
      <c r="B69" s="592" t="s">
        <v>1259</v>
      </c>
      <c r="C69" s="592" t="s">
        <v>465</v>
      </c>
      <c r="D69" s="592" t="s">
        <v>562</v>
      </c>
      <c r="E69" s="592" t="s">
        <v>1272</v>
      </c>
      <c r="F69" s="592" t="s">
        <v>1305</v>
      </c>
      <c r="G69" s="592" t="s">
        <v>1306</v>
      </c>
      <c r="H69" s="609">
        <v>3</v>
      </c>
      <c r="I69" s="609">
        <v>348</v>
      </c>
      <c r="J69" s="592">
        <v>3</v>
      </c>
      <c r="K69" s="592">
        <v>116</v>
      </c>
      <c r="L69" s="609">
        <v>1</v>
      </c>
      <c r="M69" s="609">
        <v>116</v>
      </c>
      <c r="N69" s="592">
        <v>1</v>
      </c>
      <c r="O69" s="592">
        <v>116</v>
      </c>
      <c r="P69" s="609"/>
      <c r="Q69" s="609"/>
      <c r="R69" s="597"/>
      <c r="S69" s="610"/>
    </row>
    <row r="70" spans="1:19" ht="14.4" customHeight="1" x14ac:dyDescent="0.3">
      <c r="A70" s="591" t="s">
        <v>1258</v>
      </c>
      <c r="B70" s="592" t="s">
        <v>1259</v>
      </c>
      <c r="C70" s="592" t="s">
        <v>465</v>
      </c>
      <c r="D70" s="592" t="s">
        <v>562</v>
      </c>
      <c r="E70" s="592" t="s">
        <v>1272</v>
      </c>
      <c r="F70" s="592" t="s">
        <v>1307</v>
      </c>
      <c r="G70" s="592" t="s">
        <v>1308</v>
      </c>
      <c r="H70" s="609"/>
      <c r="I70" s="609"/>
      <c r="J70" s="592"/>
      <c r="K70" s="592"/>
      <c r="L70" s="609">
        <v>1</v>
      </c>
      <c r="M70" s="609">
        <v>86</v>
      </c>
      <c r="N70" s="592">
        <v>1</v>
      </c>
      <c r="O70" s="592">
        <v>86</v>
      </c>
      <c r="P70" s="609">
        <v>2</v>
      </c>
      <c r="Q70" s="609">
        <v>172</v>
      </c>
      <c r="R70" s="597">
        <v>2</v>
      </c>
      <c r="S70" s="610">
        <v>86</v>
      </c>
    </row>
    <row r="71" spans="1:19" ht="14.4" customHeight="1" x14ac:dyDescent="0.3">
      <c r="A71" s="591" t="s">
        <v>1258</v>
      </c>
      <c r="B71" s="592" t="s">
        <v>1259</v>
      </c>
      <c r="C71" s="592" t="s">
        <v>465</v>
      </c>
      <c r="D71" s="592" t="s">
        <v>562</v>
      </c>
      <c r="E71" s="592" t="s">
        <v>1272</v>
      </c>
      <c r="F71" s="592" t="s">
        <v>1311</v>
      </c>
      <c r="G71" s="592" t="s">
        <v>1312</v>
      </c>
      <c r="H71" s="609">
        <v>12</v>
      </c>
      <c r="I71" s="609">
        <v>6060</v>
      </c>
      <c r="J71" s="592">
        <v>0.49574607329842935</v>
      </c>
      <c r="K71" s="592">
        <v>505</v>
      </c>
      <c r="L71" s="609">
        <v>8</v>
      </c>
      <c r="M71" s="609">
        <v>12224</v>
      </c>
      <c r="N71" s="592">
        <v>1</v>
      </c>
      <c r="O71" s="592">
        <v>1528</v>
      </c>
      <c r="P71" s="609">
        <v>13</v>
      </c>
      <c r="Q71" s="609">
        <v>19877</v>
      </c>
      <c r="R71" s="597">
        <v>1.6260634816753927</v>
      </c>
      <c r="S71" s="610">
        <v>1529</v>
      </c>
    </row>
    <row r="72" spans="1:19" ht="14.4" customHeight="1" x14ac:dyDescent="0.3">
      <c r="A72" s="591" t="s">
        <v>1258</v>
      </c>
      <c r="B72" s="592" t="s">
        <v>1259</v>
      </c>
      <c r="C72" s="592" t="s">
        <v>465</v>
      </c>
      <c r="D72" s="592" t="s">
        <v>562</v>
      </c>
      <c r="E72" s="592" t="s">
        <v>1272</v>
      </c>
      <c r="F72" s="592" t="s">
        <v>1334</v>
      </c>
      <c r="G72" s="592" t="s">
        <v>1335</v>
      </c>
      <c r="H72" s="609">
        <v>5</v>
      </c>
      <c r="I72" s="609">
        <v>615</v>
      </c>
      <c r="J72" s="592">
        <v>2.2777777777777777</v>
      </c>
      <c r="K72" s="592">
        <v>123</v>
      </c>
      <c r="L72" s="609">
        <v>2</v>
      </c>
      <c r="M72" s="609">
        <v>270</v>
      </c>
      <c r="N72" s="592">
        <v>1</v>
      </c>
      <c r="O72" s="592">
        <v>135</v>
      </c>
      <c r="P72" s="609">
        <v>3</v>
      </c>
      <c r="Q72" s="609">
        <v>408</v>
      </c>
      <c r="R72" s="597">
        <v>1.5111111111111111</v>
      </c>
      <c r="S72" s="610">
        <v>136</v>
      </c>
    </row>
    <row r="73" spans="1:19" ht="14.4" customHeight="1" x14ac:dyDescent="0.3">
      <c r="A73" s="591" t="s">
        <v>1258</v>
      </c>
      <c r="B73" s="592" t="s">
        <v>1259</v>
      </c>
      <c r="C73" s="592" t="s">
        <v>465</v>
      </c>
      <c r="D73" s="592" t="s">
        <v>562</v>
      </c>
      <c r="E73" s="592" t="s">
        <v>1272</v>
      </c>
      <c r="F73" s="592" t="s">
        <v>1336</v>
      </c>
      <c r="G73" s="592" t="s">
        <v>1337</v>
      </c>
      <c r="H73" s="609">
        <v>1</v>
      </c>
      <c r="I73" s="609">
        <v>364</v>
      </c>
      <c r="J73" s="592"/>
      <c r="K73" s="592">
        <v>364</v>
      </c>
      <c r="L73" s="609"/>
      <c r="M73" s="609"/>
      <c r="N73" s="592"/>
      <c r="O73" s="592"/>
      <c r="P73" s="609"/>
      <c r="Q73" s="609"/>
      <c r="R73" s="597"/>
      <c r="S73" s="610"/>
    </row>
    <row r="74" spans="1:19" ht="14.4" customHeight="1" x14ac:dyDescent="0.3">
      <c r="A74" s="591" t="s">
        <v>1258</v>
      </c>
      <c r="B74" s="592" t="s">
        <v>1259</v>
      </c>
      <c r="C74" s="592" t="s">
        <v>465</v>
      </c>
      <c r="D74" s="592" t="s">
        <v>562</v>
      </c>
      <c r="E74" s="592" t="s">
        <v>1272</v>
      </c>
      <c r="F74" s="592" t="s">
        <v>1338</v>
      </c>
      <c r="G74" s="592" t="s">
        <v>1339</v>
      </c>
      <c r="H74" s="609"/>
      <c r="I74" s="609"/>
      <c r="J74" s="592"/>
      <c r="K74" s="592"/>
      <c r="L74" s="609">
        <v>1</v>
      </c>
      <c r="M74" s="609">
        <v>505</v>
      </c>
      <c r="N74" s="592">
        <v>1</v>
      </c>
      <c r="O74" s="592">
        <v>505</v>
      </c>
      <c r="P74" s="609"/>
      <c r="Q74" s="609"/>
      <c r="R74" s="597"/>
      <c r="S74" s="610"/>
    </row>
    <row r="75" spans="1:19" ht="14.4" customHeight="1" x14ac:dyDescent="0.3">
      <c r="A75" s="591" t="s">
        <v>1258</v>
      </c>
      <c r="B75" s="592" t="s">
        <v>1259</v>
      </c>
      <c r="C75" s="592" t="s">
        <v>465</v>
      </c>
      <c r="D75" s="592" t="s">
        <v>562</v>
      </c>
      <c r="E75" s="592" t="s">
        <v>1272</v>
      </c>
      <c r="F75" s="592" t="s">
        <v>1342</v>
      </c>
      <c r="G75" s="592" t="s">
        <v>1343</v>
      </c>
      <c r="H75" s="609">
        <v>4</v>
      </c>
      <c r="I75" s="609">
        <v>832</v>
      </c>
      <c r="J75" s="592">
        <v>1.8530066815144766</v>
      </c>
      <c r="K75" s="592">
        <v>208</v>
      </c>
      <c r="L75" s="609">
        <v>1</v>
      </c>
      <c r="M75" s="609">
        <v>449</v>
      </c>
      <c r="N75" s="592">
        <v>1</v>
      </c>
      <c r="O75" s="592">
        <v>449</v>
      </c>
      <c r="P75" s="609">
        <v>1</v>
      </c>
      <c r="Q75" s="609">
        <v>450</v>
      </c>
      <c r="R75" s="597">
        <v>1.0022271714922049</v>
      </c>
      <c r="S75" s="610">
        <v>450</v>
      </c>
    </row>
    <row r="76" spans="1:19" ht="14.4" customHeight="1" x14ac:dyDescent="0.3">
      <c r="A76" s="591" t="s">
        <v>1258</v>
      </c>
      <c r="B76" s="592" t="s">
        <v>1259</v>
      </c>
      <c r="C76" s="592" t="s">
        <v>465</v>
      </c>
      <c r="D76" s="592" t="s">
        <v>562</v>
      </c>
      <c r="E76" s="592" t="s">
        <v>1272</v>
      </c>
      <c r="F76" s="592" t="s">
        <v>1344</v>
      </c>
      <c r="G76" s="592" t="s">
        <v>1345</v>
      </c>
      <c r="H76" s="609"/>
      <c r="I76" s="609"/>
      <c r="J76" s="592"/>
      <c r="K76" s="592"/>
      <c r="L76" s="609">
        <v>1</v>
      </c>
      <c r="M76" s="609">
        <v>310</v>
      </c>
      <c r="N76" s="592">
        <v>1</v>
      </c>
      <c r="O76" s="592">
        <v>310</v>
      </c>
      <c r="P76" s="609"/>
      <c r="Q76" s="609"/>
      <c r="R76" s="597"/>
      <c r="S76" s="610"/>
    </row>
    <row r="77" spans="1:19" ht="14.4" customHeight="1" x14ac:dyDescent="0.3">
      <c r="A77" s="591" t="s">
        <v>1258</v>
      </c>
      <c r="B77" s="592" t="s">
        <v>1259</v>
      </c>
      <c r="C77" s="592" t="s">
        <v>465</v>
      </c>
      <c r="D77" s="592" t="s">
        <v>562</v>
      </c>
      <c r="E77" s="592" t="s">
        <v>1272</v>
      </c>
      <c r="F77" s="592" t="s">
        <v>1358</v>
      </c>
      <c r="G77" s="592" t="s">
        <v>1359</v>
      </c>
      <c r="H77" s="609">
        <v>1</v>
      </c>
      <c r="I77" s="609">
        <v>67</v>
      </c>
      <c r="J77" s="592">
        <v>0.13346613545816732</v>
      </c>
      <c r="K77" s="592">
        <v>67</v>
      </c>
      <c r="L77" s="609">
        <v>2</v>
      </c>
      <c r="M77" s="609">
        <v>502</v>
      </c>
      <c r="N77" s="592">
        <v>1</v>
      </c>
      <c r="O77" s="592">
        <v>251</v>
      </c>
      <c r="P77" s="609"/>
      <c r="Q77" s="609"/>
      <c r="R77" s="597"/>
      <c r="S77" s="610"/>
    </row>
    <row r="78" spans="1:19" ht="14.4" customHeight="1" x14ac:dyDescent="0.3">
      <c r="A78" s="591" t="s">
        <v>1258</v>
      </c>
      <c r="B78" s="592" t="s">
        <v>1259</v>
      </c>
      <c r="C78" s="592" t="s">
        <v>465</v>
      </c>
      <c r="D78" s="592" t="s">
        <v>563</v>
      </c>
      <c r="E78" s="592" t="s">
        <v>1272</v>
      </c>
      <c r="F78" s="592" t="s">
        <v>1277</v>
      </c>
      <c r="G78" s="592" t="s">
        <v>1278</v>
      </c>
      <c r="H78" s="609"/>
      <c r="I78" s="609"/>
      <c r="J78" s="592"/>
      <c r="K78" s="592"/>
      <c r="L78" s="609">
        <v>5</v>
      </c>
      <c r="M78" s="609">
        <v>530</v>
      </c>
      <c r="N78" s="592">
        <v>1</v>
      </c>
      <c r="O78" s="592">
        <v>106</v>
      </c>
      <c r="P78" s="609"/>
      <c r="Q78" s="609"/>
      <c r="R78" s="597"/>
      <c r="S78" s="610"/>
    </row>
    <row r="79" spans="1:19" ht="14.4" customHeight="1" x14ac:dyDescent="0.3">
      <c r="A79" s="591" t="s">
        <v>1258</v>
      </c>
      <c r="B79" s="592" t="s">
        <v>1259</v>
      </c>
      <c r="C79" s="592" t="s">
        <v>465</v>
      </c>
      <c r="D79" s="592" t="s">
        <v>563</v>
      </c>
      <c r="E79" s="592" t="s">
        <v>1272</v>
      </c>
      <c r="F79" s="592" t="s">
        <v>1289</v>
      </c>
      <c r="G79" s="592" t="s">
        <v>1290</v>
      </c>
      <c r="H79" s="609">
        <v>3</v>
      </c>
      <c r="I79" s="609">
        <v>753</v>
      </c>
      <c r="J79" s="592">
        <v>0.42857142857142855</v>
      </c>
      <c r="K79" s="592">
        <v>251</v>
      </c>
      <c r="L79" s="609">
        <v>7</v>
      </c>
      <c r="M79" s="609">
        <v>1757</v>
      </c>
      <c r="N79" s="592">
        <v>1</v>
      </c>
      <c r="O79" s="592">
        <v>251</v>
      </c>
      <c r="P79" s="609"/>
      <c r="Q79" s="609"/>
      <c r="R79" s="597"/>
      <c r="S79" s="610"/>
    </row>
    <row r="80" spans="1:19" ht="14.4" customHeight="1" x14ac:dyDescent="0.3">
      <c r="A80" s="591" t="s">
        <v>1258</v>
      </c>
      <c r="B80" s="592" t="s">
        <v>1259</v>
      </c>
      <c r="C80" s="592" t="s">
        <v>465</v>
      </c>
      <c r="D80" s="592" t="s">
        <v>563</v>
      </c>
      <c r="E80" s="592" t="s">
        <v>1272</v>
      </c>
      <c r="F80" s="592" t="s">
        <v>1291</v>
      </c>
      <c r="G80" s="592" t="s">
        <v>1292</v>
      </c>
      <c r="H80" s="609">
        <v>1</v>
      </c>
      <c r="I80" s="609">
        <v>126</v>
      </c>
      <c r="J80" s="592">
        <v>0.14285714285714285</v>
      </c>
      <c r="K80" s="592">
        <v>126</v>
      </c>
      <c r="L80" s="609">
        <v>7</v>
      </c>
      <c r="M80" s="609">
        <v>882</v>
      </c>
      <c r="N80" s="592">
        <v>1</v>
      </c>
      <c r="O80" s="592">
        <v>126</v>
      </c>
      <c r="P80" s="609"/>
      <c r="Q80" s="609"/>
      <c r="R80" s="597"/>
      <c r="S80" s="610"/>
    </row>
    <row r="81" spans="1:19" ht="14.4" customHeight="1" x14ac:dyDescent="0.3">
      <c r="A81" s="591" t="s">
        <v>1258</v>
      </c>
      <c r="B81" s="592" t="s">
        <v>1259</v>
      </c>
      <c r="C81" s="592" t="s">
        <v>465</v>
      </c>
      <c r="D81" s="592" t="s">
        <v>563</v>
      </c>
      <c r="E81" s="592" t="s">
        <v>1272</v>
      </c>
      <c r="F81" s="592" t="s">
        <v>1303</v>
      </c>
      <c r="G81" s="592" t="s">
        <v>1304</v>
      </c>
      <c r="H81" s="609">
        <v>2</v>
      </c>
      <c r="I81" s="609">
        <v>66.66</v>
      </c>
      <c r="J81" s="592">
        <v>0.14284489778425405</v>
      </c>
      <c r="K81" s="592">
        <v>33.33</v>
      </c>
      <c r="L81" s="609">
        <v>14</v>
      </c>
      <c r="M81" s="609">
        <v>466.66</v>
      </c>
      <c r="N81" s="592">
        <v>1</v>
      </c>
      <c r="O81" s="592">
        <v>33.332857142857144</v>
      </c>
      <c r="P81" s="609"/>
      <c r="Q81" s="609"/>
      <c r="R81" s="597"/>
      <c r="S81" s="610"/>
    </row>
    <row r="82" spans="1:19" ht="14.4" customHeight="1" x14ac:dyDescent="0.3">
      <c r="A82" s="591" t="s">
        <v>1258</v>
      </c>
      <c r="B82" s="592" t="s">
        <v>1259</v>
      </c>
      <c r="C82" s="592" t="s">
        <v>465</v>
      </c>
      <c r="D82" s="592" t="s">
        <v>563</v>
      </c>
      <c r="E82" s="592" t="s">
        <v>1272</v>
      </c>
      <c r="F82" s="592" t="s">
        <v>1311</v>
      </c>
      <c r="G82" s="592" t="s">
        <v>1312</v>
      </c>
      <c r="H82" s="609"/>
      <c r="I82" s="609"/>
      <c r="J82" s="592"/>
      <c r="K82" s="592"/>
      <c r="L82" s="609">
        <v>1</v>
      </c>
      <c r="M82" s="609">
        <v>1528</v>
      </c>
      <c r="N82" s="592">
        <v>1</v>
      </c>
      <c r="O82" s="592">
        <v>1528</v>
      </c>
      <c r="P82" s="609"/>
      <c r="Q82" s="609"/>
      <c r="R82" s="597"/>
      <c r="S82" s="610"/>
    </row>
    <row r="83" spans="1:19" ht="14.4" customHeight="1" x14ac:dyDescent="0.3">
      <c r="A83" s="591" t="s">
        <v>1258</v>
      </c>
      <c r="B83" s="592" t="s">
        <v>1259</v>
      </c>
      <c r="C83" s="592" t="s">
        <v>465</v>
      </c>
      <c r="D83" s="592" t="s">
        <v>1254</v>
      </c>
      <c r="E83" s="592" t="s">
        <v>1260</v>
      </c>
      <c r="F83" s="592" t="s">
        <v>1263</v>
      </c>
      <c r="G83" s="592" t="s">
        <v>1264</v>
      </c>
      <c r="H83" s="609">
        <v>0.1</v>
      </c>
      <c r="I83" s="609">
        <v>15.1</v>
      </c>
      <c r="J83" s="592">
        <v>1</v>
      </c>
      <c r="K83" s="592">
        <v>151</v>
      </c>
      <c r="L83" s="609">
        <v>0.1</v>
      </c>
      <c r="M83" s="609">
        <v>15.1</v>
      </c>
      <c r="N83" s="592">
        <v>1</v>
      </c>
      <c r="O83" s="592">
        <v>151</v>
      </c>
      <c r="P83" s="609"/>
      <c r="Q83" s="609"/>
      <c r="R83" s="597"/>
      <c r="S83" s="610"/>
    </row>
    <row r="84" spans="1:19" ht="14.4" customHeight="1" x14ac:dyDescent="0.3">
      <c r="A84" s="591" t="s">
        <v>1258</v>
      </c>
      <c r="B84" s="592" t="s">
        <v>1259</v>
      </c>
      <c r="C84" s="592" t="s">
        <v>465</v>
      </c>
      <c r="D84" s="592" t="s">
        <v>1254</v>
      </c>
      <c r="E84" s="592" t="s">
        <v>1260</v>
      </c>
      <c r="F84" s="592" t="s">
        <v>1269</v>
      </c>
      <c r="G84" s="592"/>
      <c r="H84" s="609">
        <v>0.2</v>
      </c>
      <c r="I84" s="609">
        <v>52.81</v>
      </c>
      <c r="J84" s="592"/>
      <c r="K84" s="592">
        <v>264.05</v>
      </c>
      <c r="L84" s="609"/>
      <c r="M84" s="609"/>
      <c r="N84" s="592"/>
      <c r="O84" s="592"/>
      <c r="P84" s="609"/>
      <c r="Q84" s="609"/>
      <c r="R84" s="597"/>
      <c r="S84" s="610"/>
    </row>
    <row r="85" spans="1:19" ht="14.4" customHeight="1" x14ac:dyDescent="0.3">
      <c r="A85" s="591" t="s">
        <v>1258</v>
      </c>
      <c r="B85" s="592" t="s">
        <v>1259</v>
      </c>
      <c r="C85" s="592" t="s">
        <v>465</v>
      </c>
      <c r="D85" s="592" t="s">
        <v>1254</v>
      </c>
      <c r="E85" s="592" t="s">
        <v>1272</v>
      </c>
      <c r="F85" s="592" t="s">
        <v>1275</v>
      </c>
      <c r="G85" s="592" t="s">
        <v>1276</v>
      </c>
      <c r="H85" s="609"/>
      <c r="I85" s="609"/>
      <c r="J85" s="592"/>
      <c r="K85" s="592"/>
      <c r="L85" s="609">
        <v>1</v>
      </c>
      <c r="M85" s="609">
        <v>83</v>
      </c>
      <c r="N85" s="592">
        <v>1</v>
      </c>
      <c r="O85" s="592">
        <v>83</v>
      </c>
      <c r="P85" s="609"/>
      <c r="Q85" s="609"/>
      <c r="R85" s="597"/>
      <c r="S85" s="610"/>
    </row>
    <row r="86" spans="1:19" ht="14.4" customHeight="1" x14ac:dyDescent="0.3">
      <c r="A86" s="591" t="s">
        <v>1258</v>
      </c>
      <c r="B86" s="592" t="s">
        <v>1259</v>
      </c>
      <c r="C86" s="592" t="s">
        <v>465</v>
      </c>
      <c r="D86" s="592" t="s">
        <v>1254</v>
      </c>
      <c r="E86" s="592" t="s">
        <v>1272</v>
      </c>
      <c r="F86" s="592" t="s">
        <v>1277</v>
      </c>
      <c r="G86" s="592" t="s">
        <v>1278</v>
      </c>
      <c r="H86" s="609">
        <v>38</v>
      </c>
      <c r="I86" s="609">
        <v>4028</v>
      </c>
      <c r="J86" s="592">
        <v>0.19587628865979381</v>
      </c>
      <c r="K86" s="592">
        <v>106</v>
      </c>
      <c r="L86" s="609">
        <v>194</v>
      </c>
      <c r="M86" s="609">
        <v>20564</v>
      </c>
      <c r="N86" s="592">
        <v>1</v>
      </c>
      <c r="O86" s="592">
        <v>106</v>
      </c>
      <c r="P86" s="609"/>
      <c r="Q86" s="609"/>
      <c r="R86" s="597"/>
      <c r="S86" s="610"/>
    </row>
    <row r="87" spans="1:19" ht="14.4" customHeight="1" x14ac:dyDescent="0.3">
      <c r="A87" s="591" t="s">
        <v>1258</v>
      </c>
      <c r="B87" s="592" t="s">
        <v>1259</v>
      </c>
      <c r="C87" s="592" t="s">
        <v>465</v>
      </c>
      <c r="D87" s="592" t="s">
        <v>1254</v>
      </c>
      <c r="E87" s="592" t="s">
        <v>1272</v>
      </c>
      <c r="F87" s="592" t="s">
        <v>1281</v>
      </c>
      <c r="G87" s="592" t="s">
        <v>1282</v>
      </c>
      <c r="H87" s="609">
        <v>2</v>
      </c>
      <c r="I87" s="609">
        <v>74</v>
      </c>
      <c r="J87" s="592">
        <v>1</v>
      </c>
      <c r="K87" s="592">
        <v>37</v>
      </c>
      <c r="L87" s="609">
        <v>2</v>
      </c>
      <c r="M87" s="609">
        <v>74</v>
      </c>
      <c r="N87" s="592">
        <v>1</v>
      </c>
      <c r="O87" s="592">
        <v>37</v>
      </c>
      <c r="P87" s="609"/>
      <c r="Q87" s="609"/>
      <c r="R87" s="597"/>
      <c r="S87" s="610"/>
    </row>
    <row r="88" spans="1:19" ht="14.4" customHeight="1" x14ac:dyDescent="0.3">
      <c r="A88" s="591" t="s">
        <v>1258</v>
      </c>
      <c r="B88" s="592" t="s">
        <v>1259</v>
      </c>
      <c r="C88" s="592" t="s">
        <v>465</v>
      </c>
      <c r="D88" s="592" t="s">
        <v>1254</v>
      </c>
      <c r="E88" s="592" t="s">
        <v>1272</v>
      </c>
      <c r="F88" s="592" t="s">
        <v>1289</v>
      </c>
      <c r="G88" s="592" t="s">
        <v>1290</v>
      </c>
      <c r="H88" s="609">
        <v>18</v>
      </c>
      <c r="I88" s="609">
        <v>4518</v>
      </c>
      <c r="J88" s="592">
        <v>0.20454545454545456</v>
      </c>
      <c r="K88" s="592">
        <v>251</v>
      </c>
      <c r="L88" s="609">
        <v>88</v>
      </c>
      <c r="M88" s="609">
        <v>22088</v>
      </c>
      <c r="N88" s="592">
        <v>1</v>
      </c>
      <c r="O88" s="592">
        <v>251</v>
      </c>
      <c r="P88" s="609"/>
      <c r="Q88" s="609"/>
      <c r="R88" s="597"/>
      <c r="S88" s="610"/>
    </row>
    <row r="89" spans="1:19" ht="14.4" customHeight="1" x14ac:dyDescent="0.3">
      <c r="A89" s="591" t="s">
        <v>1258</v>
      </c>
      <c r="B89" s="592" t="s">
        <v>1259</v>
      </c>
      <c r="C89" s="592" t="s">
        <v>465</v>
      </c>
      <c r="D89" s="592" t="s">
        <v>1254</v>
      </c>
      <c r="E89" s="592" t="s">
        <v>1272</v>
      </c>
      <c r="F89" s="592" t="s">
        <v>1291</v>
      </c>
      <c r="G89" s="592" t="s">
        <v>1292</v>
      </c>
      <c r="H89" s="609">
        <v>63</v>
      </c>
      <c r="I89" s="609">
        <v>7938</v>
      </c>
      <c r="J89" s="592">
        <v>0.19148936170212766</v>
      </c>
      <c r="K89" s="592">
        <v>126</v>
      </c>
      <c r="L89" s="609">
        <v>329</v>
      </c>
      <c r="M89" s="609">
        <v>41454</v>
      </c>
      <c r="N89" s="592">
        <v>1</v>
      </c>
      <c r="O89" s="592">
        <v>126</v>
      </c>
      <c r="P89" s="609"/>
      <c r="Q89" s="609"/>
      <c r="R89" s="597"/>
      <c r="S89" s="610"/>
    </row>
    <row r="90" spans="1:19" ht="14.4" customHeight="1" x14ac:dyDescent="0.3">
      <c r="A90" s="591" t="s">
        <v>1258</v>
      </c>
      <c r="B90" s="592" t="s">
        <v>1259</v>
      </c>
      <c r="C90" s="592" t="s">
        <v>465</v>
      </c>
      <c r="D90" s="592" t="s">
        <v>1254</v>
      </c>
      <c r="E90" s="592" t="s">
        <v>1272</v>
      </c>
      <c r="F90" s="592" t="s">
        <v>1303</v>
      </c>
      <c r="G90" s="592" t="s">
        <v>1304</v>
      </c>
      <c r="H90" s="609"/>
      <c r="I90" s="609"/>
      <c r="J90" s="592"/>
      <c r="K90" s="592"/>
      <c r="L90" s="609">
        <v>362</v>
      </c>
      <c r="M90" s="609">
        <v>12066.67</v>
      </c>
      <c r="N90" s="592">
        <v>1</v>
      </c>
      <c r="O90" s="592">
        <v>33.333342541436465</v>
      </c>
      <c r="P90" s="609"/>
      <c r="Q90" s="609"/>
      <c r="R90" s="597"/>
      <c r="S90" s="610"/>
    </row>
    <row r="91" spans="1:19" ht="14.4" customHeight="1" x14ac:dyDescent="0.3">
      <c r="A91" s="591" t="s">
        <v>1258</v>
      </c>
      <c r="B91" s="592" t="s">
        <v>1259</v>
      </c>
      <c r="C91" s="592" t="s">
        <v>465</v>
      </c>
      <c r="D91" s="592" t="s">
        <v>1254</v>
      </c>
      <c r="E91" s="592" t="s">
        <v>1272</v>
      </c>
      <c r="F91" s="592" t="s">
        <v>1307</v>
      </c>
      <c r="G91" s="592" t="s">
        <v>1308</v>
      </c>
      <c r="H91" s="609">
        <v>1</v>
      </c>
      <c r="I91" s="609">
        <v>86</v>
      </c>
      <c r="J91" s="592">
        <v>1</v>
      </c>
      <c r="K91" s="592">
        <v>86</v>
      </c>
      <c r="L91" s="609">
        <v>1</v>
      </c>
      <c r="M91" s="609">
        <v>86</v>
      </c>
      <c r="N91" s="592">
        <v>1</v>
      </c>
      <c r="O91" s="592">
        <v>86</v>
      </c>
      <c r="P91" s="609"/>
      <c r="Q91" s="609"/>
      <c r="R91" s="597"/>
      <c r="S91" s="610"/>
    </row>
    <row r="92" spans="1:19" ht="14.4" customHeight="1" x14ac:dyDescent="0.3">
      <c r="A92" s="591" t="s">
        <v>1258</v>
      </c>
      <c r="B92" s="592" t="s">
        <v>1259</v>
      </c>
      <c r="C92" s="592" t="s">
        <v>465</v>
      </c>
      <c r="D92" s="592" t="s">
        <v>1254</v>
      </c>
      <c r="E92" s="592" t="s">
        <v>1272</v>
      </c>
      <c r="F92" s="592" t="s">
        <v>1309</v>
      </c>
      <c r="G92" s="592" t="s">
        <v>1310</v>
      </c>
      <c r="H92" s="609">
        <v>4</v>
      </c>
      <c r="I92" s="609">
        <v>128</v>
      </c>
      <c r="J92" s="592">
        <v>4</v>
      </c>
      <c r="K92" s="592">
        <v>32</v>
      </c>
      <c r="L92" s="609">
        <v>1</v>
      </c>
      <c r="M92" s="609">
        <v>32</v>
      </c>
      <c r="N92" s="592">
        <v>1</v>
      </c>
      <c r="O92" s="592">
        <v>32</v>
      </c>
      <c r="P92" s="609"/>
      <c r="Q92" s="609"/>
      <c r="R92" s="597"/>
      <c r="S92" s="610"/>
    </row>
    <row r="93" spans="1:19" ht="14.4" customHeight="1" x14ac:dyDescent="0.3">
      <c r="A93" s="591" t="s">
        <v>1258</v>
      </c>
      <c r="B93" s="592" t="s">
        <v>1259</v>
      </c>
      <c r="C93" s="592" t="s">
        <v>465</v>
      </c>
      <c r="D93" s="592" t="s">
        <v>1254</v>
      </c>
      <c r="E93" s="592" t="s">
        <v>1272</v>
      </c>
      <c r="F93" s="592" t="s">
        <v>1311</v>
      </c>
      <c r="G93" s="592" t="s">
        <v>1312</v>
      </c>
      <c r="H93" s="609">
        <v>7</v>
      </c>
      <c r="I93" s="609">
        <v>3535</v>
      </c>
      <c r="J93" s="592">
        <v>7.7116055846422338E-2</v>
      </c>
      <c r="K93" s="592">
        <v>505</v>
      </c>
      <c r="L93" s="609">
        <v>30</v>
      </c>
      <c r="M93" s="609">
        <v>45840</v>
      </c>
      <c r="N93" s="592">
        <v>1</v>
      </c>
      <c r="O93" s="592">
        <v>1528</v>
      </c>
      <c r="P93" s="609"/>
      <c r="Q93" s="609"/>
      <c r="R93" s="597"/>
      <c r="S93" s="610"/>
    </row>
    <row r="94" spans="1:19" ht="14.4" customHeight="1" x14ac:dyDescent="0.3">
      <c r="A94" s="591" t="s">
        <v>1258</v>
      </c>
      <c r="B94" s="592" t="s">
        <v>1259</v>
      </c>
      <c r="C94" s="592" t="s">
        <v>465</v>
      </c>
      <c r="D94" s="592" t="s">
        <v>1254</v>
      </c>
      <c r="E94" s="592" t="s">
        <v>1272</v>
      </c>
      <c r="F94" s="592" t="s">
        <v>1326</v>
      </c>
      <c r="G94" s="592" t="s">
        <v>1327</v>
      </c>
      <c r="H94" s="609">
        <v>1</v>
      </c>
      <c r="I94" s="609">
        <v>123</v>
      </c>
      <c r="J94" s="592"/>
      <c r="K94" s="592">
        <v>123</v>
      </c>
      <c r="L94" s="609"/>
      <c r="M94" s="609"/>
      <c r="N94" s="592"/>
      <c r="O94" s="592"/>
      <c r="P94" s="609"/>
      <c r="Q94" s="609"/>
      <c r="R94" s="597"/>
      <c r="S94" s="610"/>
    </row>
    <row r="95" spans="1:19" ht="14.4" customHeight="1" x14ac:dyDescent="0.3">
      <c r="A95" s="591" t="s">
        <v>1258</v>
      </c>
      <c r="B95" s="592" t="s">
        <v>1259</v>
      </c>
      <c r="C95" s="592" t="s">
        <v>465</v>
      </c>
      <c r="D95" s="592" t="s">
        <v>1254</v>
      </c>
      <c r="E95" s="592" t="s">
        <v>1272</v>
      </c>
      <c r="F95" s="592" t="s">
        <v>1330</v>
      </c>
      <c r="G95" s="592" t="s">
        <v>1331</v>
      </c>
      <c r="H95" s="609">
        <v>2</v>
      </c>
      <c r="I95" s="609">
        <v>366</v>
      </c>
      <c r="J95" s="592">
        <v>0.66666666666666663</v>
      </c>
      <c r="K95" s="592">
        <v>183</v>
      </c>
      <c r="L95" s="609">
        <v>3</v>
      </c>
      <c r="M95" s="609">
        <v>549</v>
      </c>
      <c r="N95" s="592">
        <v>1</v>
      </c>
      <c r="O95" s="592">
        <v>183</v>
      </c>
      <c r="P95" s="609"/>
      <c r="Q95" s="609"/>
      <c r="R95" s="597"/>
      <c r="S95" s="610"/>
    </row>
    <row r="96" spans="1:19" ht="14.4" customHeight="1" x14ac:dyDescent="0.3">
      <c r="A96" s="591" t="s">
        <v>1258</v>
      </c>
      <c r="B96" s="592" t="s">
        <v>1259</v>
      </c>
      <c r="C96" s="592" t="s">
        <v>465</v>
      </c>
      <c r="D96" s="592" t="s">
        <v>1254</v>
      </c>
      <c r="E96" s="592" t="s">
        <v>1272</v>
      </c>
      <c r="F96" s="592" t="s">
        <v>1336</v>
      </c>
      <c r="G96" s="592" t="s">
        <v>1337</v>
      </c>
      <c r="H96" s="609"/>
      <c r="I96" s="609"/>
      <c r="J96" s="592"/>
      <c r="K96" s="592"/>
      <c r="L96" s="609">
        <v>1</v>
      </c>
      <c r="M96" s="609">
        <v>390</v>
      </c>
      <c r="N96" s="592">
        <v>1</v>
      </c>
      <c r="O96" s="592">
        <v>390</v>
      </c>
      <c r="P96" s="609"/>
      <c r="Q96" s="609"/>
      <c r="R96" s="597"/>
      <c r="S96" s="610"/>
    </row>
    <row r="97" spans="1:19" ht="14.4" customHeight="1" x14ac:dyDescent="0.3">
      <c r="A97" s="591" t="s">
        <v>1258</v>
      </c>
      <c r="B97" s="592" t="s">
        <v>1259</v>
      </c>
      <c r="C97" s="592" t="s">
        <v>465</v>
      </c>
      <c r="D97" s="592" t="s">
        <v>1254</v>
      </c>
      <c r="E97" s="592" t="s">
        <v>1272</v>
      </c>
      <c r="F97" s="592" t="s">
        <v>1361</v>
      </c>
      <c r="G97" s="592" t="s">
        <v>1362</v>
      </c>
      <c r="H97" s="609"/>
      <c r="I97" s="609"/>
      <c r="J97" s="592"/>
      <c r="K97" s="592"/>
      <c r="L97" s="609">
        <v>1</v>
      </c>
      <c r="M97" s="609">
        <v>3357</v>
      </c>
      <c r="N97" s="592">
        <v>1</v>
      </c>
      <c r="O97" s="592">
        <v>3357</v>
      </c>
      <c r="P97" s="609"/>
      <c r="Q97" s="609"/>
      <c r="R97" s="597"/>
      <c r="S97" s="610"/>
    </row>
    <row r="98" spans="1:19" ht="14.4" customHeight="1" x14ac:dyDescent="0.3">
      <c r="A98" s="591" t="s">
        <v>1258</v>
      </c>
      <c r="B98" s="592" t="s">
        <v>1259</v>
      </c>
      <c r="C98" s="592" t="s">
        <v>465</v>
      </c>
      <c r="D98" s="592" t="s">
        <v>1255</v>
      </c>
      <c r="E98" s="592" t="s">
        <v>1260</v>
      </c>
      <c r="F98" s="592" t="s">
        <v>1263</v>
      </c>
      <c r="G98" s="592" t="s">
        <v>1264</v>
      </c>
      <c r="H98" s="609">
        <v>0.4</v>
      </c>
      <c r="I98" s="609">
        <v>60.4</v>
      </c>
      <c r="J98" s="592">
        <v>2</v>
      </c>
      <c r="K98" s="592">
        <v>151</v>
      </c>
      <c r="L98" s="609">
        <v>0.2</v>
      </c>
      <c r="M98" s="609">
        <v>30.2</v>
      </c>
      <c r="N98" s="592">
        <v>1</v>
      </c>
      <c r="O98" s="592">
        <v>151</v>
      </c>
      <c r="P98" s="609"/>
      <c r="Q98" s="609"/>
      <c r="R98" s="597"/>
      <c r="S98" s="610"/>
    </row>
    <row r="99" spans="1:19" ht="14.4" customHeight="1" x14ac:dyDescent="0.3">
      <c r="A99" s="591" t="s">
        <v>1258</v>
      </c>
      <c r="B99" s="592" t="s">
        <v>1259</v>
      </c>
      <c r="C99" s="592" t="s">
        <v>465</v>
      </c>
      <c r="D99" s="592" t="s">
        <v>1255</v>
      </c>
      <c r="E99" s="592" t="s">
        <v>1260</v>
      </c>
      <c r="F99" s="592" t="s">
        <v>1265</v>
      </c>
      <c r="G99" s="592" t="s">
        <v>1266</v>
      </c>
      <c r="H99" s="609"/>
      <c r="I99" s="609"/>
      <c r="J99" s="592"/>
      <c r="K99" s="592"/>
      <c r="L99" s="609">
        <v>0.4</v>
      </c>
      <c r="M99" s="609">
        <v>101.42</v>
      </c>
      <c r="N99" s="592">
        <v>1</v>
      </c>
      <c r="O99" s="592">
        <v>253.54999999999998</v>
      </c>
      <c r="P99" s="609"/>
      <c r="Q99" s="609"/>
      <c r="R99" s="597"/>
      <c r="S99" s="610"/>
    </row>
    <row r="100" spans="1:19" ht="14.4" customHeight="1" x14ac:dyDescent="0.3">
      <c r="A100" s="591" t="s">
        <v>1258</v>
      </c>
      <c r="B100" s="592" t="s">
        <v>1259</v>
      </c>
      <c r="C100" s="592" t="s">
        <v>465</v>
      </c>
      <c r="D100" s="592" t="s">
        <v>1255</v>
      </c>
      <c r="E100" s="592" t="s">
        <v>1260</v>
      </c>
      <c r="F100" s="592" t="s">
        <v>1267</v>
      </c>
      <c r="G100" s="592" t="s">
        <v>503</v>
      </c>
      <c r="H100" s="609"/>
      <c r="I100" s="609"/>
      <c r="J100" s="592"/>
      <c r="K100" s="592"/>
      <c r="L100" s="609">
        <v>0.1</v>
      </c>
      <c r="M100" s="609">
        <v>13.55</v>
      </c>
      <c r="N100" s="592">
        <v>1</v>
      </c>
      <c r="O100" s="592">
        <v>135.5</v>
      </c>
      <c r="P100" s="609"/>
      <c r="Q100" s="609"/>
      <c r="R100" s="597"/>
      <c r="S100" s="610"/>
    </row>
    <row r="101" spans="1:19" ht="14.4" customHeight="1" x14ac:dyDescent="0.3">
      <c r="A101" s="591" t="s">
        <v>1258</v>
      </c>
      <c r="B101" s="592" t="s">
        <v>1259</v>
      </c>
      <c r="C101" s="592" t="s">
        <v>465</v>
      </c>
      <c r="D101" s="592" t="s">
        <v>1255</v>
      </c>
      <c r="E101" s="592" t="s">
        <v>1272</v>
      </c>
      <c r="F101" s="592" t="s">
        <v>1273</v>
      </c>
      <c r="G101" s="592" t="s">
        <v>1274</v>
      </c>
      <c r="H101" s="609">
        <v>3</v>
      </c>
      <c r="I101" s="609">
        <v>234</v>
      </c>
      <c r="J101" s="592">
        <v>0.25</v>
      </c>
      <c r="K101" s="592">
        <v>78</v>
      </c>
      <c r="L101" s="609">
        <v>12</v>
      </c>
      <c r="M101" s="609">
        <v>936</v>
      </c>
      <c r="N101" s="592">
        <v>1</v>
      </c>
      <c r="O101" s="592">
        <v>78</v>
      </c>
      <c r="P101" s="609"/>
      <c r="Q101" s="609"/>
      <c r="R101" s="597"/>
      <c r="S101" s="610"/>
    </row>
    <row r="102" spans="1:19" ht="14.4" customHeight="1" x14ac:dyDescent="0.3">
      <c r="A102" s="591" t="s">
        <v>1258</v>
      </c>
      <c r="B102" s="592" t="s">
        <v>1259</v>
      </c>
      <c r="C102" s="592" t="s">
        <v>465</v>
      </c>
      <c r="D102" s="592" t="s">
        <v>1255</v>
      </c>
      <c r="E102" s="592" t="s">
        <v>1272</v>
      </c>
      <c r="F102" s="592" t="s">
        <v>1277</v>
      </c>
      <c r="G102" s="592" t="s">
        <v>1278</v>
      </c>
      <c r="H102" s="609">
        <v>236</v>
      </c>
      <c r="I102" s="609">
        <v>25016</v>
      </c>
      <c r="J102" s="592">
        <v>1.3563218390804597</v>
      </c>
      <c r="K102" s="592">
        <v>106</v>
      </c>
      <c r="L102" s="609">
        <v>174</v>
      </c>
      <c r="M102" s="609">
        <v>18444</v>
      </c>
      <c r="N102" s="592">
        <v>1</v>
      </c>
      <c r="O102" s="592">
        <v>106</v>
      </c>
      <c r="P102" s="609">
        <v>1</v>
      </c>
      <c r="Q102" s="609">
        <v>106</v>
      </c>
      <c r="R102" s="597">
        <v>5.7471264367816091E-3</v>
      </c>
      <c r="S102" s="610">
        <v>106</v>
      </c>
    </row>
    <row r="103" spans="1:19" ht="14.4" customHeight="1" x14ac:dyDescent="0.3">
      <c r="A103" s="591" t="s">
        <v>1258</v>
      </c>
      <c r="B103" s="592" t="s">
        <v>1259</v>
      </c>
      <c r="C103" s="592" t="s">
        <v>465</v>
      </c>
      <c r="D103" s="592" t="s">
        <v>1255</v>
      </c>
      <c r="E103" s="592" t="s">
        <v>1272</v>
      </c>
      <c r="F103" s="592" t="s">
        <v>1281</v>
      </c>
      <c r="G103" s="592" t="s">
        <v>1282</v>
      </c>
      <c r="H103" s="609">
        <v>3</v>
      </c>
      <c r="I103" s="609">
        <v>111</v>
      </c>
      <c r="J103" s="592">
        <v>1</v>
      </c>
      <c r="K103" s="592">
        <v>37</v>
      </c>
      <c r="L103" s="609">
        <v>3</v>
      </c>
      <c r="M103" s="609">
        <v>111</v>
      </c>
      <c r="N103" s="592">
        <v>1</v>
      </c>
      <c r="O103" s="592">
        <v>37</v>
      </c>
      <c r="P103" s="609"/>
      <c r="Q103" s="609"/>
      <c r="R103" s="597"/>
      <c r="S103" s="610"/>
    </row>
    <row r="104" spans="1:19" ht="14.4" customHeight="1" x14ac:dyDescent="0.3">
      <c r="A104" s="591" t="s">
        <v>1258</v>
      </c>
      <c r="B104" s="592" t="s">
        <v>1259</v>
      </c>
      <c r="C104" s="592" t="s">
        <v>465</v>
      </c>
      <c r="D104" s="592" t="s">
        <v>1255</v>
      </c>
      <c r="E104" s="592" t="s">
        <v>1272</v>
      </c>
      <c r="F104" s="592" t="s">
        <v>1289</v>
      </c>
      <c r="G104" s="592" t="s">
        <v>1290</v>
      </c>
      <c r="H104" s="609">
        <v>109</v>
      </c>
      <c r="I104" s="609">
        <v>27359</v>
      </c>
      <c r="J104" s="592">
        <v>1.7868852459016393</v>
      </c>
      <c r="K104" s="592">
        <v>251</v>
      </c>
      <c r="L104" s="609">
        <v>61</v>
      </c>
      <c r="M104" s="609">
        <v>15311</v>
      </c>
      <c r="N104" s="592">
        <v>1</v>
      </c>
      <c r="O104" s="592">
        <v>251</v>
      </c>
      <c r="P104" s="609">
        <v>5</v>
      </c>
      <c r="Q104" s="609">
        <v>1260</v>
      </c>
      <c r="R104" s="597">
        <v>8.2293775716804907E-2</v>
      </c>
      <c r="S104" s="610">
        <v>252</v>
      </c>
    </row>
    <row r="105" spans="1:19" ht="14.4" customHeight="1" x14ac:dyDescent="0.3">
      <c r="A105" s="591" t="s">
        <v>1258</v>
      </c>
      <c r="B105" s="592" t="s">
        <v>1259</v>
      </c>
      <c r="C105" s="592" t="s">
        <v>465</v>
      </c>
      <c r="D105" s="592" t="s">
        <v>1255</v>
      </c>
      <c r="E105" s="592" t="s">
        <v>1272</v>
      </c>
      <c r="F105" s="592" t="s">
        <v>1291</v>
      </c>
      <c r="G105" s="592" t="s">
        <v>1292</v>
      </c>
      <c r="H105" s="609">
        <v>365</v>
      </c>
      <c r="I105" s="609">
        <v>45990</v>
      </c>
      <c r="J105" s="592">
        <v>1.3035714285714286</v>
      </c>
      <c r="K105" s="592">
        <v>126</v>
      </c>
      <c r="L105" s="609">
        <v>280</v>
      </c>
      <c r="M105" s="609">
        <v>35280</v>
      </c>
      <c r="N105" s="592">
        <v>1</v>
      </c>
      <c r="O105" s="592">
        <v>126</v>
      </c>
      <c r="P105" s="609">
        <v>12</v>
      </c>
      <c r="Q105" s="609">
        <v>1524</v>
      </c>
      <c r="R105" s="597">
        <v>4.3197278911564628E-2</v>
      </c>
      <c r="S105" s="610">
        <v>127</v>
      </c>
    </row>
    <row r="106" spans="1:19" ht="14.4" customHeight="1" x14ac:dyDescent="0.3">
      <c r="A106" s="591" t="s">
        <v>1258</v>
      </c>
      <c r="B106" s="592" t="s">
        <v>1259</v>
      </c>
      <c r="C106" s="592" t="s">
        <v>465</v>
      </c>
      <c r="D106" s="592" t="s">
        <v>1255</v>
      </c>
      <c r="E106" s="592" t="s">
        <v>1272</v>
      </c>
      <c r="F106" s="592" t="s">
        <v>1293</v>
      </c>
      <c r="G106" s="592" t="s">
        <v>1294</v>
      </c>
      <c r="H106" s="609">
        <v>1</v>
      </c>
      <c r="I106" s="609">
        <v>540</v>
      </c>
      <c r="J106" s="592">
        <v>0.99815157116451014</v>
      </c>
      <c r="K106" s="592">
        <v>540</v>
      </c>
      <c r="L106" s="609">
        <v>1</v>
      </c>
      <c r="M106" s="609">
        <v>541</v>
      </c>
      <c r="N106" s="592">
        <v>1</v>
      </c>
      <c r="O106" s="592">
        <v>541</v>
      </c>
      <c r="P106" s="609"/>
      <c r="Q106" s="609"/>
      <c r="R106" s="597"/>
      <c r="S106" s="610"/>
    </row>
    <row r="107" spans="1:19" ht="14.4" customHeight="1" x14ac:dyDescent="0.3">
      <c r="A107" s="591" t="s">
        <v>1258</v>
      </c>
      <c r="B107" s="592" t="s">
        <v>1259</v>
      </c>
      <c r="C107" s="592" t="s">
        <v>465</v>
      </c>
      <c r="D107" s="592" t="s">
        <v>1255</v>
      </c>
      <c r="E107" s="592" t="s">
        <v>1272</v>
      </c>
      <c r="F107" s="592" t="s">
        <v>1295</v>
      </c>
      <c r="G107" s="592" t="s">
        <v>1296</v>
      </c>
      <c r="H107" s="609">
        <v>1</v>
      </c>
      <c r="I107" s="609">
        <v>500</v>
      </c>
      <c r="J107" s="592"/>
      <c r="K107" s="592">
        <v>500</v>
      </c>
      <c r="L107" s="609"/>
      <c r="M107" s="609"/>
      <c r="N107" s="592"/>
      <c r="O107" s="592"/>
      <c r="P107" s="609"/>
      <c r="Q107" s="609"/>
      <c r="R107" s="597"/>
      <c r="S107" s="610"/>
    </row>
    <row r="108" spans="1:19" ht="14.4" customHeight="1" x14ac:dyDescent="0.3">
      <c r="A108" s="591" t="s">
        <v>1258</v>
      </c>
      <c r="B108" s="592" t="s">
        <v>1259</v>
      </c>
      <c r="C108" s="592" t="s">
        <v>465</v>
      </c>
      <c r="D108" s="592" t="s">
        <v>1255</v>
      </c>
      <c r="E108" s="592" t="s">
        <v>1272</v>
      </c>
      <c r="F108" s="592" t="s">
        <v>1299</v>
      </c>
      <c r="G108" s="592" t="s">
        <v>1300</v>
      </c>
      <c r="H108" s="609">
        <v>1</v>
      </c>
      <c r="I108" s="609">
        <v>1031</v>
      </c>
      <c r="J108" s="592">
        <v>0.99903100775193798</v>
      </c>
      <c r="K108" s="592">
        <v>1031</v>
      </c>
      <c r="L108" s="609">
        <v>1</v>
      </c>
      <c r="M108" s="609">
        <v>1032</v>
      </c>
      <c r="N108" s="592">
        <v>1</v>
      </c>
      <c r="O108" s="592">
        <v>1032</v>
      </c>
      <c r="P108" s="609"/>
      <c r="Q108" s="609"/>
      <c r="R108" s="597"/>
      <c r="S108" s="610"/>
    </row>
    <row r="109" spans="1:19" ht="14.4" customHeight="1" x14ac:dyDescent="0.3">
      <c r="A109" s="591" t="s">
        <v>1258</v>
      </c>
      <c r="B109" s="592" t="s">
        <v>1259</v>
      </c>
      <c r="C109" s="592" t="s">
        <v>465</v>
      </c>
      <c r="D109" s="592" t="s">
        <v>1255</v>
      </c>
      <c r="E109" s="592" t="s">
        <v>1272</v>
      </c>
      <c r="F109" s="592" t="s">
        <v>1303</v>
      </c>
      <c r="G109" s="592" t="s">
        <v>1304</v>
      </c>
      <c r="H109" s="609">
        <v>239</v>
      </c>
      <c r="I109" s="609">
        <v>7966.67</v>
      </c>
      <c r="J109" s="592">
        <v>0.78360662832569561</v>
      </c>
      <c r="K109" s="592">
        <v>33.333347280334728</v>
      </c>
      <c r="L109" s="609">
        <v>305</v>
      </c>
      <c r="M109" s="609">
        <v>10166.67</v>
      </c>
      <c r="N109" s="592">
        <v>1</v>
      </c>
      <c r="O109" s="592">
        <v>33.333344262295086</v>
      </c>
      <c r="P109" s="609">
        <v>16</v>
      </c>
      <c r="Q109" s="609">
        <v>533.31999999999994</v>
      </c>
      <c r="R109" s="597">
        <v>5.2457687718790905E-2</v>
      </c>
      <c r="S109" s="610">
        <v>33.332499999999996</v>
      </c>
    </row>
    <row r="110" spans="1:19" ht="14.4" customHeight="1" x14ac:dyDescent="0.3">
      <c r="A110" s="591" t="s">
        <v>1258</v>
      </c>
      <c r="B110" s="592" t="s">
        <v>1259</v>
      </c>
      <c r="C110" s="592" t="s">
        <v>465</v>
      </c>
      <c r="D110" s="592" t="s">
        <v>1255</v>
      </c>
      <c r="E110" s="592" t="s">
        <v>1272</v>
      </c>
      <c r="F110" s="592" t="s">
        <v>1305</v>
      </c>
      <c r="G110" s="592" t="s">
        <v>1306</v>
      </c>
      <c r="H110" s="609">
        <v>1</v>
      </c>
      <c r="I110" s="609">
        <v>116</v>
      </c>
      <c r="J110" s="592"/>
      <c r="K110" s="592">
        <v>116</v>
      </c>
      <c r="L110" s="609"/>
      <c r="M110" s="609"/>
      <c r="N110" s="592"/>
      <c r="O110" s="592"/>
      <c r="P110" s="609"/>
      <c r="Q110" s="609"/>
      <c r="R110" s="597"/>
      <c r="S110" s="610"/>
    </row>
    <row r="111" spans="1:19" ht="14.4" customHeight="1" x14ac:dyDescent="0.3">
      <c r="A111" s="591" t="s">
        <v>1258</v>
      </c>
      <c r="B111" s="592" t="s">
        <v>1259</v>
      </c>
      <c r="C111" s="592" t="s">
        <v>465</v>
      </c>
      <c r="D111" s="592" t="s">
        <v>1255</v>
      </c>
      <c r="E111" s="592" t="s">
        <v>1272</v>
      </c>
      <c r="F111" s="592" t="s">
        <v>1307</v>
      </c>
      <c r="G111" s="592" t="s">
        <v>1308</v>
      </c>
      <c r="H111" s="609">
        <v>5</v>
      </c>
      <c r="I111" s="609">
        <v>430</v>
      </c>
      <c r="J111" s="592">
        <v>1.25</v>
      </c>
      <c r="K111" s="592">
        <v>86</v>
      </c>
      <c r="L111" s="609">
        <v>4</v>
      </c>
      <c r="M111" s="609">
        <v>344</v>
      </c>
      <c r="N111" s="592">
        <v>1</v>
      </c>
      <c r="O111" s="592">
        <v>86</v>
      </c>
      <c r="P111" s="609"/>
      <c r="Q111" s="609"/>
      <c r="R111" s="597"/>
      <c r="S111" s="610"/>
    </row>
    <row r="112" spans="1:19" ht="14.4" customHeight="1" x14ac:dyDescent="0.3">
      <c r="A112" s="591" t="s">
        <v>1258</v>
      </c>
      <c r="B112" s="592" t="s">
        <v>1259</v>
      </c>
      <c r="C112" s="592" t="s">
        <v>465</v>
      </c>
      <c r="D112" s="592" t="s">
        <v>1255</v>
      </c>
      <c r="E112" s="592" t="s">
        <v>1272</v>
      </c>
      <c r="F112" s="592" t="s">
        <v>1309</v>
      </c>
      <c r="G112" s="592" t="s">
        <v>1310</v>
      </c>
      <c r="H112" s="609">
        <v>7</v>
      </c>
      <c r="I112" s="609">
        <v>224</v>
      </c>
      <c r="J112" s="592">
        <v>7</v>
      </c>
      <c r="K112" s="592">
        <v>32</v>
      </c>
      <c r="L112" s="609">
        <v>1</v>
      </c>
      <c r="M112" s="609">
        <v>32</v>
      </c>
      <c r="N112" s="592">
        <v>1</v>
      </c>
      <c r="O112" s="592">
        <v>32</v>
      </c>
      <c r="P112" s="609"/>
      <c r="Q112" s="609"/>
      <c r="R112" s="597"/>
      <c r="S112" s="610"/>
    </row>
    <row r="113" spans="1:19" ht="14.4" customHeight="1" x14ac:dyDescent="0.3">
      <c r="A113" s="591" t="s">
        <v>1258</v>
      </c>
      <c r="B113" s="592" t="s">
        <v>1259</v>
      </c>
      <c r="C113" s="592" t="s">
        <v>465</v>
      </c>
      <c r="D113" s="592" t="s">
        <v>1255</v>
      </c>
      <c r="E113" s="592" t="s">
        <v>1272</v>
      </c>
      <c r="F113" s="592" t="s">
        <v>1311</v>
      </c>
      <c r="G113" s="592" t="s">
        <v>1312</v>
      </c>
      <c r="H113" s="609">
        <v>21</v>
      </c>
      <c r="I113" s="609">
        <v>10605</v>
      </c>
      <c r="J113" s="592">
        <v>0.49574607329842935</v>
      </c>
      <c r="K113" s="592">
        <v>505</v>
      </c>
      <c r="L113" s="609">
        <v>14</v>
      </c>
      <c r="M113" s="609">
        <v>21392</v>
      </c>
      <c r="N113" s="592">
        <v>1</v>
      </c>
      <c r="O113" s="592">
        <v>1528</v>
      </c>
      <c r="P113" s="609">
        <v>1</v>
      </c>
      <c r="Q113" s="609">
        <v>1529</v>
      </c>
      <c r="R113" s="597">
        <v>7.1475317875841438E-2</v>
      </c>
      <c r="S113" s="610">
        <v>1529</v>
      </c>
    </row>
    <row r="114" spans="1:19" ht="14.4" customHeight="1" x14ac:dyDescent="0.3">
      <c r="A114" s="591" t="s">
        <v>1258</v>
      </c>
      <c r="B114" s="592" t="s">
        <v>1259</v>
      </c>
      <c r="C114" s="592" t="s">
        <v>465</v>
      </c>
      <c r="D114" s="592" t="s">
        <v>1255</v>
      </c>
      <c r="E114" s="592" t="s">
        <v>1272</v>
      </c>
      <c r="F114" s="592" t="s">
        <v>1318</v>
      </c>
      <c r="G114" s="592" t="s">
        <v>1319</v>
      </c>
      <c r="H114" s="609">
        <v>1</v>
      </c>
      <c r="I114" s="609">
        <v>162</v>
      </c>
      <c r="J114" s="592">
        <v>1</v>
      </c>
      <c r="K114" s="592">
        <v>162</v>
      </c>
      <c r="L114" s="609">
        <v>1</v>
      </c>
      <c r="M114" s="609">
        <v>162</v>
      </c>
      <c r="N114" s="592">
        <v>1</v>
      </c>
      <c r="O114" s="592">
        <v>162</v>
      </c>
      <c r="P114" s="609"/>
      <c r="Q114" s="609"/>
      <c r="R114" s="597"/>
      <c r="S114" s="610"/>
    </row>
    <row r="115" spans="1:19" ht="14.4" customHeight="1" x14ac:dyDescent="0.3">
      <c r="A115" s="591" t="s">
        <v>1258</v>
      </c>
      <c r="B115" s="592" t="s">
        <v>1259</v>
      </c>
      <c r="C115" s="592" t="s">
        <v>465</v>
      </c>
      <c r="D115" s="592" t="s">
        <v>1255</v>
      </c>
      <c r="E115" s="592" t="s">
        <v>1272</v>
      </c>
      <c r="F115" s="592" t="s">
        <v>1330</v>
      </c>
      <c r="G115" s="592" t="s">
        <v>1331</v>
      </c>
      <c r="H115" s="609">
        <v>7</v>
      </c>
      <c r="I115" s="609">
        <v>1281</v>
      </c>
      <c r="J115" s="592">
        <v>2.3333333333333335</v>
      </c>
      <c r="K115" s="592">
        <v>183</v>
      </c>
      <c r="L115" s="609">
        <v>3</v>
      </c>
      <c r="M115" s="609">
        <v>549</v>
      </c>
      <c r="N115" s="592">
        <v>1</v>
      </c>
      <c r="O115" s="592">
        <v>183</v>
      </c>
      <c r="P115" s="609"/>
      <c r="Q115" s="609"/>
      <c r="R115" s="597"/>
      <c r="S115" s="610"/>
    </row>
    <row r="116" spans="1:19" ht="14.4" customHeight="1" x14ac:dyDescent="0.3">
      <c r="A116" s="591" t="s">
        <v>1258</v>
      </c>
      <c r="B116" s="592" t="s">
        <v>1259</v>
      </c>
      <c r="C116" s="592" t="s">
        <v>465</v>
      </c>
      <c r="D116" s="592" t="s">
        <v>1255</v>
      </c>
      <c r="E116" s="592" t="s">
        <v>1272</v>
      </c>
      <c r="F116" s="592" t="s">
        <v>1332</v>
      </c>
      <c r="G116" s="592" t="s">
        <v>1333</v>
      </c>
      <c r="H116" s="609">
        <v>6</v>
      </c>
      <c r="I116" s="609">
        <v>3888</v>
      </c>
      <c r="J116" s="592">
        <v>1.5</v>
      </c>
      <c r="K116" s="592">
        <v>648</v>
      </c>
      <c r="L116" s="609">
        <v>4</v>
      </c>
      <c r="M116" s="609">
        <v>2592</v>
      </c>
      <c r="N116" s="592">
        <v>1</v>
      </c>
      <c r="O116" s="592">
        <v>648</v>
      </c>
      <c r="P116" s="609"/>
      <c r="Q116" s="609"/>
      <c r="R116" s="597"/>
      <c r="S116" s="610"/>
    </row>
    <row r="117" spans="1:19" ht="14.4" customHeight="1" x14ac:dyDescent="0.3">
      <c r="A117" s="591" t="s">
        <v>1258</v>
      </c>
      <c r="B117" s="592" t="s">
        <v>1259</v>
      </c>
      <c r="C117" s="592" t="s">
        <v>465</v>
      </c>
      <c r="D117" s="592" t="s">
        <v>1255</v>
      </c>
      <c r="E117" s="592" t="s">
        <v>1272</v>
      </c>
      <c r="F117" s="592" t="s">
        <v>1336</v>
      </c>
      <c r="G117" s="592" t="s">
        <v>1337</v>
      </c>
      <c r="H117" s="609">
        <v>4</v>
      </c>
      <c r="I117" s="609">
        <v>1456</v>
      </c>
      <c r="J117" s="592">
        <v>0.33939393939393941</v>
      </c>
      <c r="K117" s="592">
        <v>364</v>
      </c>
      <c r="L117" s="609">
        <v>11</v>
      </c>
      <c r="M117" s="609">
        <v>4290</v>
      </c>
      <c r="N117" s="592">
        <v>1</v>
      </c>
      <c r="O117" s="592">
        <v>390</v>
      </c>
      <c r="P117" s="609"/>
      <c r="Q117" s="609"/>
      <c r="R117" s="597"/>
      <c r="S117" s="610"/>
    </row>
    <row r="118" spans="1:19" ht="14.4" customHeight="1" x14ac:dyDescent="0.3">
      <c r="A118" s="591" t="s">
        <v>1258</v>
      </c>
      <c r="B118" s="592" t="s">
        <v>1259</v>
      </c>
      <c r="C118" s="592" t="s">
        <v>465</v>
      </c>
      <c r="D118" s="592" t="s">
        <v>1255</v>
      </c>
      <c r="E118" s="592" t="s">
        <v>1272</v>
      </c>
      <c r="F118" s="592" t="s">
        <v>1344</v>
      </c>
      <c r="G118" s="592" t="s">
        <v>1345</v>
      </c>
      <c r="H118" s="609">
        <v>1</v>
      </c>
      <c r="I118" s="609">
        <v>247</v>
      </c>
      <c r="J118" s="592">
        <v>0.39838709677419354</v>
      </c>
      <c r="K118" s="592">
        <v>247</v>
      </c>
      <c r="L118" s="609">
        <v>2</v>
      </c>
      <c r="M118" s="609">
        <v>620</v>
      </c>
      <c r="N118" s="592">
        <v>1</v>
      </c>
      <c r="O118" s="592">
        <v>310</v>
      </c>
      <c r="P118" s="609"/>
      <c r="Q118" s="609"/>
      <c r="R118" s="597"/>
      <c r="S118" s="610"/>
    </row>
    <row r="119" spans="1:19" ht="14.4" customHeight="1" x14ac:dyDescent="0.3">
      <c r="A119" s="591" t="s">
        <v>1258</v>
      </c>
      <c r="B119" s="592" t="s">
        <v>1259</v>
      </c>
      <c r="C119" s="592" t="s">
        <v>465</v>
      </c>
      <c r="D119" s="592" t="s">
        <v>1255</v>
      </c>
      <c r="E119" s="592" t="s">
        <v>1272</v>
      </c>
      <c r="F119" s="592" t="s">
        <v>1354</v>
      </c>
      <c r="G119" s="592" t="s">
        <v>1355</v>
      </c>
      <c r="H119" s="609"/>
      <c r="I119" s="609"/>
      <c r="J119" s="592"/>
      <c r="K119" s="592"/>
      <c r="L119" s="609">
        <v>2</v>
      </c>
      <c r="M119" s="609">
        <v>1680</v>
      </c>
      <c r="N119" s="592">
        <v>1</v>
      </c>
      <c r="O119" s="592">
        <v>840</v>
      </c>
      <c r="P119" s="609"/>
      <c r="Q119" s="609"/>
      <c r="R119" s="597"/>
      <c r="S119" s="610"/>
    </row>
    <row r="120" spans="1:19" ht="14.4" customHeight="1" x14ac:dyDescent="0.3">
      <c r="A120" s="591" t="s">
        <v>1258</v>
      </c>
      <c r="B120" s="592" t="s">
        <v>1259</v>
      </c>
      <c r="C120" s="592" t="s">
        <v>465</v>
      </c>
      <c r="D120" s="592" t="s">
        <v>1255</v>
      </c>
      <c r="E120" s="592" t="s">
        <v>1272</v>
      </c>
      <c r="F120" s="592" t="s">
        <v>1360</v>
      </c>
      <c r="G120" s="592" t="s">
        <v>1347</v>
      </c>
      <c r="H120" s="609">
        <v>1</v>
      </c>
      <c r="I120" s="609">
        <v>909</v>
      </c>
      <c r="J120" s="592"/>
      <c r="K120" s="592">
        <v>909</v>
      </c>
      <c r="L120" s="609"/>
      <c r="M120" s="609"/>
      <c r="N120" s="592"/>
      <c r="O120" s="592"/>
      <c r="P120" s="609"/>
      <c r="Q120" s="609"/>
      <c r="R120" s="597"/>
      <c r="S120" s="610"/>
    </row>
    <row r="121" spans="1:19" ht="14.4" customHeight="1" x14ac:dyDescent="0.3">
      <c r="A121" s="591" t="s">
        <v>1258</v>
      </c>
      <c r="B121" s="592" t="s">
        <v>1259</v>
      </c>
      <c r="C121" s="592" t="s">
        <v>465</v>
      </c>
      <c r="D121" s="592" t="s">
        <v>565</v>
      </c>
      <c r="E121" s="592" t="s">
        <v>1272</v>
      </c>
      <c r="F121" s="592" t="s">
        <v>1277</v>
      </c>
      <c r="G121" s="592" t="s">
        <v>1278</v>
      </c>
      <c r="H121" s="609">
        <v>22</v>
      </c>
      <c r="I121" s="609">
        <v>2332</v>
      </c>
      <c r="J121" s="592">
        <v>0.30985915492957744</v>
      </c>
      <c r="K121" s="592">
        <v>106</v>
      </c>
      <c r="L121" s="609">
        <v>71</v>
      </c>
      <c r="M121" s="609">
        <v>7526</v>
      </c>
      <c r="N121" s="592">
        <v>1</v>
      </c>
      <c r="O121" s="592">
        <v>106</v>
      </c>
      <c r="P121" s="609">
        <v>34</v>
      </c>
      <c r="Q121" s="609">
        <v>3604</v>
      </c>
      <c r="R121" s="597">
        <v>0.47887323943661969</v>
      </c>
      <c r="S121" s="610">
        <v>106</v>
      </c>
    </row>
    <row r="122" spans="1:19" ht="14.4" customHeight="1" x14ac:dyDescent="0.3">
      <c r="A122" s="591" t="s">
        <v>1258</v>
      </c>
      <c r="B122" s="592" t="s">
        <v>1259</v>
      </c>
      <c r="C122" s="592" t="s">
        <v>465</v>
      </c>
      <c r="D122" s="592" t="s">
        <v>565</v>
      </c>
      <c r="E122" s="592" t="s">
        <v>1272</v>
      </c>
      <c r="F122" s="592" t="s">
        <v>1281</v>
      </c>
      <c r="G122" s="592" t="s">
        <v>1282</v>
      </c>
      <c r="H122" s="609">
        <v>5</v>
      </c>
      <c r="I122" s="609">
        <v>185</v>
      </c>
      <c r="J122" s="592">
        <v>1</v>
      </c>
      <c r="K122" s="592">
        <v>37</v>
      </c>
      <c r="L122" s="609">
        <v>5</v>
      </c>
      <c r="M122" s="609">
        <v>185</v>
      </c>
      <c r="N122" s="592">
        <v>1</v>
      </c>
      <c r="O122" s="592">
        <v>37</v>
      </c>
      <c r="P122" s="609">
        <v>13</v>
      </c>
      <c r="Q122" s="609">
        <v>481</v>
      </c>
      <c r="R122" s="597">
        <v>2.6</v>
      </c>
      <c r="S122" s="610">
        <v>37</v>
      </c>
    </row>
    <row r="123" spans="1:19" ht="14.4" customHeight="1" x14ac:dyDescent="0.3">
      <c r="A123" s="591" t="s">
        <v>1258</v>
      </c>
      <c r="B123" s="592" t="s">
        <v>1259</v>
      </c>
      <c r="C123" s="592" t="s">
        <v>465</v>
      </c>
      <c r="D123" s="592" t="s">
        <v>565</v>
      </c>
      <c r="E123" s="592" t="s">
        <v>1272</v>
      </c>
      <c r="F123" s="592" t="s">
        <v>1283</v>
      </c>
      <c r="G123" s="592" t="s">
        <v>1284</v>
      </c>
      <c r="H123" s="609"/>
      <c r="I123" s="609"/>
      <c r="J123" s="592"/>
      <c r="K123" s="592"/>
      <c r="L123" s="609">
        <v>1</v>
      </c>
      <c r="M123" s="609">
        <v>5</v>
      </c>
      <c r="N123" s="592">
        <v>1</v>
      </c>
      <c r="O123" s="592">
        <v>5</v>
      </c>
      <c r="P123" s="609"/>
      <c r="Q123" s="609"/>
      <c r="R123" s="597"/>
      <c r="S123" s="610"/>
    </row>
    <row r="124" spans="1:19" ht="14.4" customHeight="1" x14ac:dyDescent="0.3">
      <c r="A124" s="591" t="s">
        <v>1258</v>
      </c>
      <c r="B124" s="592" t="s">
        <v>1259</v>
      </c>
      <c r="C124" s="592" t="s">
        <v>465</v>
      </c>
      <c r="D124" s="592" t="s">
        <v>565</v>
      </c>
      <c r="E124" s="592" t="s">
        <v>1272</v>
      </c>
      <c r="F124" s="592" t="s">
        <v>1287</v>
      </c>
      <c r="G124" s="592" t="s">
        <v>1288</v>
      </c>
      <c r="H124" s="609"/>
      <c r="I124" s="609"/>
      <c r="J124" s="592"/>
      <c r="K124" s="592"/>
      <c r="L124" s="609"/>
      <c r="M124" s="609"/>
      <c r="N124" s="592"/>
      <c r="O124" s="592"/>
      <c r="P124" s="609">
        <v>1</v>
      </c>
      <c r="Q124" s="609">
        <v>666</v>
      </c>
      <c r="R124" s="597"/>
      <c r="S124" s="610">
        <v>666</v>
      </c>
    </row>
    <row r="125" spans="1:19" ht="14.4" customHeight="1" x14ac:dyDescent="0.3">
      <c r="A125" s="591" t="s">
        <v>1258</v>
      </c>
      <c r="B125" s="592" t="s">
        <v>1259</v>
      </c>
      <c r="C125" s="592" t="s">
        <v>465</v>
      </c>
      <c r="D125" s="592" t="s">
        <v>565</v>
      </c>
      <c r="E125" s="592" t="s">
        <v>1272</v>
      </c>
      <c r="F125" s="592" t="s">
        <v>1289</v>
      </c>
      <c r="G125" s="592" t="s">
        <v>1290</v>
      </c>
      <c r="H125" s="609">
        <v>34</v>
      </c>
      <c r="I125" s="609">
        <v>8534</v>
      </c>
      <c r="J125" s="592">
        <v>0.54838709677419351</v>
      </c>
      <c r="K125" s="592">
        <v>251</v>
      </c>
      <c r="L125" s="609">
        <v>62</v>
      </c>
      <c r="M125" s="609">
        <v>15562</v>
      </c>
      <c r="N125" s="592">
        <v>1</v>
      </c>
      <c r="O125" s="592">
        <v>251</v>
      </c>
      <c r="P125" s="609">
        <v>48</v>
      </c>
      <c r="Q125" s="609">
        <v>12096</v>
      </c>
      <c r="R125" s="597">
        <v>0.77727798483485411</v>
      </c>
      <c r="S125" s="610">
        <v>252</v>
      </c>
    </row>
    <row r="126" spans="1:19" ht="14.4" customHeight="1" x14ac:dyDescent="0.3">
      <c r="A126" s="591" t="s">
        <v>1258</v>
      </c>
      <c r="B126" s="592" t="s">
        <v>1259</v>
      </c>
      <c r="C126" s="592" t="s">
        <v>465</v>
      </c>
      <c r="D126" s="592" t="s">
        <v>565</v>
      </c>
      <c r="E126" s="592" t="s">
        <v>1272</v>
      </c>
      <c r="F126" s="592" t="s">
        <v>1291</v>
      </c>
      <c r="G126" s="592" t="s">
        <v>1292</v>
      </c>
      <c r="H126" s="609">
        <v>128</v>
      </c>
      <c r="I126" s="609">
        <v>16128</v>
      </c>
      <c r="J126" s="592">
        <v>0.48484848484848486</v>
      </c>
      <c r="K126" s="592">
        <v>126</v>
      </c>
      <c r="L126" s="609">
        <v>264</v>
      </c>
      <c r="M126" s="609">
        <v>33264</v>
      </c>
      <c r="N126" s="592">
        <v>1</v>
      </c>
      <c r="O126" s="592">
        <v>126</v>
      </c>
      <c r="P126" s="609">
        <v>216</v>
      </c>
      <c r="Q126" s="609">
        <v>27432</v>
      </c>
      <c r="R126" s="597">
        <v>0.82467532467532467</v>
      </c>
      <c r="S126" s="610">
        <v>127</v>
      </c>
    </row>
    <row r="127" spans="1:19" ht="14.4" customHeight="1" x14ac:dyDescent="0.3">
      <c r="A127" s="591" t="s">
        <v>1258</v>
      </c>
      <c r="B127" s="592" t="s">
        <v>1259</v>
      </c>
      <c r="C127" s="592" t="s">
        <v>465</v>
      </c>
      <c r="D127" s="592" t="s">
        <v>565</v>
      </c>
      <c r="E127" s="592" t="s">
        <v>1272</v>
      </c>
      <c r="F127" s="592" t="s">
        <v>1295</v>
      </c>
      <c r="G127" s="592" t="s">
        <v>1296</v>
      </c>
      <c r="H127" s="609"/>
      <c r="I127" s="609"/>
      <c r="J127" s="592"/>
      <c r="K127" s="592"/>
      <c r="L127" s="609"/>
      <c r="M127" s="609"/>
      <c r="N127" s="592"/>
      <c r="O127" s="592"/>
      <c r="P127" s="609">
        <v>1</v>
      </c>
      <c r="Q127" s="609">
        <v>502</v>
      </c>
      <c r="R127" s="597"/>
      <c r="S127" s="610">
        <v>502</v>
      </c>
    </row>
    <row r="128" spans="1:19" ht="14.4" customHeight="1" x14ac:dyDescent="0.3">
      <c r="A128" s="591" t="s">
        <v>1258</v>
      </c>
      <c r="B128" s="592" t="s">
        <v>1259</v>
      </c>
      <c r="C128" s="592" t="s">
        <v>465</v>
      </c>
      <c r="D128" s="592" t="s">
        <v>565</v>
      </c>
      <c r="E128" s="592" t="s">
        <v>1272</v>
      </c>
      <c r="F128" s="592" t="s">
        <v>1297</v>
      </c>
      <c r="G128" s="592" t="s">
        <v>1298</v>
      </c>
      <c r="H128" s="609"/>
      <c r="I128" s="609"/>
      <c r="J128" s="592"/>
      <c r="K128" s="592"/>
      <c r="L128" s="609">
        <v>1</v>
      </c>
      <c r="M128" s="609">
        <v>679</v>
      </c>
      <c r="N128" s="592">
        <v>1</v>
      </c>
      <c r="O128" s="592">
        <v>679</v>
      </c>
      <c r="P128" s="609"/>
      <c r="Q128" s="609"/>
      <c r="R128" s="597"/>
      <c r="S128" s="610"/>
    </row>
    <row r="129" spans="1:19" ht="14.4" customHeight="1" x14ac:dyDescent="0.3">
      <c r="A129" s="591" t="s">
        <v>1258</v>
      </c>
      <c r="B129" s="592" t="s">
        <v>1259</v>
      </c>
      <c r="C129" s="592" t="s">
        <v>465</v>
      </c>
      <c r="D129" s="592" t="s">
        <v>565</v>
      </c>
      <c r="E129" s="592" t="s">
        <v>1272</v>
      </c>
      <c r="F129" s="592" t="s">
        <v>1303</v>
      </c>
      <c r="G129" s="592" t="s">
        <v>1304</v>
      </c>
      <c r="H129" s="609">
        <v>128</v>
      </c>
      <c r="I129" s="609">
        <v>4266.68</v>
      </c>
      <c r="J129" s="592">
        <v>0.46209497321662585</v>
      </c>
      <c r="K129" s="592">
        <v>33.333437500000002</v>
      </c>
      <c r="L129" s="609">
        <v>277</v>
      </c>
      <c r="M129" s="609">
        <v>9233.34</v>
      </c>
      <c r="N129" s="592">
        <v>1</v>
      </c>
      <c r="O129" s="592">
        <v>33.333357400722022</v>
      </c>
      <c r="P129" s="609">
        <v>219</v>
      </c>
      <c r="Q129" s="609">
        <v>7300</v>
      </c>
      <c r="R129" s="597">
        <v>0.79061314757173462</v>
      </c>
      <c r="S129" s="610">
        <v>33.333333333333336</v>
      </c>
    </row>
    <row r="130" spans="1:19" ht="14.4" customHeight="1" x14ac:dyDescent="0.3">
      <c r="A130" s="591" t="s">
        <v>1258</v>
      </c>
      <c r="B130" s="592" t="s">
        <v>1259</v>
      </c>
      <c r="C130" s="592" t="s">
        <v>465</v>
      </c>
      <c r="D130" s="592" t="s">
        <v>565</v>
      </c>
      <c r="E130" s="592" t="s">
        <v>1272</v>
      </c>
      <c r="F130" s="592" t="s">
        <v>1305</v>
      </c>
      <c r="G130" s="592" t="s">
        <v>1306</v>
      </c>
      <c r="H130" s="609">
        <v>16</v>
      </c>
      <c r="I130" s="609">
        <v>1856</v>
      </c>
      <c r="J130" s="592">
        <v>0.88888888888888884</v>
      </c>
      <c r="K130" s="592">
        <v>116</v>
      </c>
      <c r="L130" s="609">
        <v>18</v>
      </c>
      <c r="M130" s="609">
        <v>2088</v>
      </c>
      <c r="N130" s="592">
        <v>1</v>
      </c>
      <c r="O130" s="592">
        <v>116</v>
      </c>
      <c r="P130" s="609">
        <v>11</v>
      </c>
      <c r="Q130" s="609">
        <v>1276</v>
      </c>
      <c r="R130" s="597">
        <v>0.61111111111111116</v>
      </c>
      <c r="S130" s="610">
        <v>116</v>
      </c>
    </row>
    <row r="131" spans="1:19" ht="14.4" customHeight="1" x14ac:dyDescent="0.3">
      <c r="A131" s="591" t="s">
        <v>1258</v>
      </c>
      <c r="B131" s="592" t="s">
        <v>1259</v>
      </c>
      <c r="C131" s="592" t="s">
        <v>465</v>
      </c>
      <c r="D131" s="592" t="s">
        <v>565</v>
      </c>
      <c r="E131" s="592" t="s">
        <v>1272</v>
      </c>
      <c r="F131" s="592" t="s">
        <v>1307</v>
      </c>
      <c r="G131" s="592" t="s">
        <v>1308</v>
      </c>
      <c r="H131" s="609"/>
      <c r="I131" s="609"/>
      <c r="J131" s="592"/>
      <c r="K131" s="592"/>
      <c r="L131" s="609"/>
      <c r="M131" s="609"/>
      <c r="N131" s="592"/>
      <c r="O131" s="592"/>
      <c r="P131" s="609">
        <v>2</v>
      </c>
      <c r="Q131" s="609">
        <v>172</v>
      </c>
      <c r="R131" s="597"/>
      <c r="S131" s="610">
        <v>86</v>
      </c>
    </row>
    <row r="132" spans="1:19" ht="14.4" customHeight="1" x14ac:dyDescent="0.3">
      <c r="A132" s="591" t="s">
        <v>1258</v>
      </c>
      <c r="B132" s="592" t="s">
        <v>1259</v>
      </c>
      <c r="C132" s="592" t="s">
        <v>465</v>
      </c>
      <c r="D132" s="592" t="s">
        <v>565</v>
      </c>
      <c r="E132" s="592" t="s">
        <v>1272</v>
      </c>
      <c r="F132" s="592" t="s">
        <v>1309</v>
      </c>
      <c r="G132" s="592" t="s">
        <v>1310</v>
      </c>
      <c r="H132" s="609">
        <v>7</v>
      </c>
      <c r="I132" s="609">
        <v>224</v>
      </c>
      <c r="J132" s="592">
        <v>0.29166666666666669</v>
      </c>
      <c r="K132" s="592">
        <v>32</v>
      </c>
      <c r="L132" s="609">
        <v>24</v>
      </c>
      <c r="M132" s="609">
        <v>768</v>
      </c>
      <c r="N132" s="592">
        <v>1</v>
      </c>
      <c r="O132" s="592">
        <v>32</v>
      </c>
      <c r="P132" s="609">
        <v>12</v>
      </c>
      <c r="Q132" s="609">
        <v>384</v>
      </c>
      <c r="R132" s="597">
        <v>0.5</v>
      </c>
      <c r="S132" s="610">
        <v>32</v>
      </c>
    </row>
    <row r="133" spans="1:19" ht="14.4" customHeight="1" x14ac:dyDescent="0.3">
      <c r="A133" s="591" t="s">
        <v>1258</v>
      </c>
      <c r="B133" s="592" t="s">
        <v>1259</v>
      </c>
      <c r="C133" s="592" t="s">
        <v>465</v>
      </c>
      <c r="D133" s="592" t="s">
        <v>565</v>
      </c>
      <c r="E133" s="592" t="s">
        <v>1272</v>
      </c>
      <c r="F133" s="592" t="s">
        <v>1311</v>
      </c>
      <c r="G133" s="592" t="s">
        <v>1312</v>
      </c>
      <c r="H133" s="609">
        <v>7</v>
      </c>
      <c r="I133" s="609">
        <v>3535</v>
      </c>
      <c r="J133" s="592">
        <v>0.28918520942408377</v>
      </c>
      <c r="K133" s="592">
        <v>505</v>
      </c>
      <c r="L133" s="609">
        <v>8</v>
      </c>
      <c r="M133" s="609">
        <v>12224</v>
      </c>
      <c r="N133" s="592">
        <v>1</v>
      </c>
      <c r="O133" s="592">
        <v>1528</v>
      </c>
      <c r="P133" s="609"/>
      <c r="Q133" s="609"/>
      <c r="R133" s="597"/>
      <c r="S133" s="610"/>
    </row>
    <row r="134" spans="1:19" ht="14.4" customHeight="1" x14ac:dyDescent="0.3">
      <c r="A134" s="591" t="s">
        <v>1258</v>
      </c>
      <c r="B134" s="592" t="s">
        <v>1259</v>
      </c>
      <c r="C134" s="592" t="s">
        <v>465</v>
      </c>
      <c r="D134" s="592" t="s">
        <v>565</v>
      </c>
      <c r="E134" s="592" t="s">
        <v>1272</v>
      </c>
      <c r="F134" s="592" t="s">
        <v>1313</v>
      </c>
      <c r="G134" s="592" t="s">
        <v>1314</v>
      </c>
      <c r="H134" s="609"/>
      <c r="I134" s="609"/>
      <c r="J134" s="592"/>
      <c r="K134" s="592"/>
      <c r="L134" s="609">
        <v>1</v>
      </c>
      <c r="M134" s="609">
        <v>132</v>
      </c>
      <c r="N134" s="592">
        <v>1</v>
      </c>
      <c r="O134" s="592">
        <v>132</v>
      </c>
      <c r="P134" s="609"/>
      <c r="Q134" s="609"/>
      <c r="R134" s="597"/>
      <c r="S134" s="610"/>
    </row>
    <row r="135" spans="1:19" ht="14.4" customHeight="1" x14ac:dyDescent="0.3">
      <c r="A135" s="591" t="s">
        <v>1258</v>
      </c>
      <c r="B135" s="592" t="s">
        <v>1259</v>
      </c>
      <c r="C135" s="592" t="s">
        <v>465</v>
      </c>
      <c r="D135" s="592" t="s">
        <v>565</v>
      </c>
      <c r="E135" s="592" t="s">
        <v>1272</v>
      </c>
      <c r="F135" s="592" t="s">
        <v>1361</v>
      </c>
      <c r="G135" s="592" t="s">
        <v>1362</v>
      </c>
      <c r="H135" s="609"/>
      <c r="I135" s="609"/>
      <c r="J135" s="592"/>
      <c r="K135" s="592"/>
      <c r="L135" s="609">
        <v>1</v>
      </c>
      <c r="M135" s="609">
        <v>3357</v>
      </c>
      <c r="N135" s="592">
        <v>1</v>
      </c>
      <c r="O135" s="592">
        <v>3357</v>
      </c>
      <c r="P135" s="609"/>
      <c r="Q135" s="609"/>
      <c r="R135" s="597"/>
      <c r="S135" s="610"/>
    </row>
    <row r="136" spans="1:19" ht="14.4" customHeight="1" x14ac:dyDescent="0.3">
      <c r="A136" s="591" t="s">
        <v>1258</v>
      </c>
      <c r="B136" s="592" t="s">
        <v>1259</v>
      </c>
      <c r="C136" s="592" t="s">
        <v>465</v>
      </c>
      <c r="D136" s="592" t="s">
        <v>1256</v>
      </c>
      <c r="E136" s="592" t="s">
        <v>1272</v>
      </c>
      <c r="F136" s="592" t="s">
        <v>1277</v>
      </c>
      <c r="G136" s="592" t="s">
        <v>1278</v>
      </c>
      <c r="H136" s="609">
        <v>63</v>
      </c>
      <c r="I136" s="609">
        <v>6678</v>
      </c>
      <c r="J136" s="592">
        <v>1.9090909090909092</v>
      </c>
      <c r="K136" s="592">
        <v>106</v>
      </c>
      <c r="L136" s="609">
        <v>33</v>
      </c>
      <c r="M136" s="609">
        <v>3498</v>
      </c>
      <c r="N136" s="592">
        <v>1</v>
      </c>
      <c r="O136" s="592">
        <v>106</v>
      </c>
      <c r="P136" s="609"/>
      <c r="Q136" s="609"/>
      <c r="R136" s="597"/>
      <c r="S136" s="610"/>
    </row>
    <row r="137" spans="1:19" ht="14.4" customHeight="1" x14ac:dyDescent="0.3">
      <c r="A137" s="591" t="s">
        <v>1258</v>
      </c>
      <c r="B137" s="592" t="s">
        <v>1259</v>
      </c>
      <c r="C137" s="592" t="s">
        <v>465</v>
      </c>
      <c r="D137" s="592" t="s">
        <v>1256</v>
      </c>
      <c r="E137" s="592" t="s">
        <v>1272</v>
      </c>
      <c r="F137" s="592" t="s">
        <v>1281</v>
      </c>
      <c r="G137" s="592" t="s">
        <v>1282</v>
      </c>
      <c r="H137" s="609">
        <v>8</v>
      </c>
      <c r="I137" s="609">
        <v>296</v>
      </c>
      <c r="J137" s="592">
        <v>8</v>
      </c>
      <c r="K137" s="592">
        <v>37</v>
      </c>
      <c r="L137" s="609">
        <v>1</v>
      </c>
      <c r="M137" s="609">
        <v>37</v>
      </c>
      <c r="N137" s="592">
        <v>1</v>
      </c>
      <c r="O137" s="592">
        <v>37</v>
      </c>
      <c r="P137" s="609"/>
      <c r="Q137" s="609"/>
      <c r="R137" s="597"/>
      <c r="S137" s="610"/>
    </row>
    <row r="138" spans="1:19" ht="14.4" customHeight="1" x14ac:dyDescent="0.3">
      <c r="A138" s="591" t="s">
        <v>1258</v>
      </c>
      <c r="B138" s="592" t="s">
        <v>1259</v>
      </c>
      <c r="C138" s="592" t="s">
        <v>465</v>
      </c>
      <c r="D138" s="592" t="s">
        <v>1256</v>
      </c>
      <c r="E138" s="592" t="s">
        <v>1272</v>
      </c>
      <c r="F138" s="592" t="s">
        <v>1289</v>
      </c>
      <c r="G138" s="592" t="s">
        <v>1290</v>
      </c>
      <c r="H138" s="609">
        <v>44</v>
      </c>
      <c r="I138" s="609">
        <v>11044</v>
      </c>
      <c r="J138" s="592">
        <v>4.8888888888888893</v>
      </c>
      <c r="K138" s="592">
        <v>251</v>
      </c>
      <c r="L138" s="609">
        <v>9</v>
      </c>
      <c r="M138" s="609">
        <v>2259</v>
      </c>
      <c r="N138" s="592">
        <v>1</v>
      </c>
      <c r="O138" s="592">
        <v>251</v>
      </c>
      <c r="P138" s="609"/>
      <c r="Q138" s="609"/>
      <c r="R138" s="597"/>
      <c r="S138" s="610"/>
    </row>
    <row r="139" spans="1:19" ht="14.4" customHeight="1" x14ac:dyDescent="0.3">
      <c r="A139" s="591" t="s">
        <v>1258</v>
      </c>
      <c r="B139" s="592" t="s">
        <v>1259</v>
      </c>
      <c r="C139" s="592" t="s">
        <v>465</v>
      </c>
      <c r="D139" s="592" t="s">
        <v>1256</v>
      </c>
      <c r="E139" s="592" t="s">
        <v>1272</v>
      </c>
      <c r="F139" s="592" t="s">
        <v>1291</v>
      </c>
      <c r="G139" s="592" t="s">
        <v>1292</v>
      </c>
      <c r="H139" s="609">
        <v>138</v>
      </c>
      <c r="I139" s="609">
        <v>17388</v>
      </c>
      <c r="J139" s="592">
        <v>1.8157894736842106</v>
      </c>
      <c r="K139" s="592">
        <v>126</v>
      </c>
      <c r="L139" s="609">
        <v>76</v>
      </c>
      <c r="M139" s="609">
        <v>9576</v>
      </c>
      <c r="N139" s="592">
        <v>1</v>
      </c>
      <c r="O139" s="592">
        <v>126</v>
      </c>
      <c r="P139" s="609"/>
      <c r="Q139" s="609"/>
      <c r="R139" s="597"/>
      <c r="S139" s="610"/>
    </row>
    <row r="140" spans="1:19" ht="14.4" customHeight="1" x14ac:dyDescent="0.3">
      <c r="A140" s="591" t="s">
        <v>1258</v>
      </c>
      <c r="B140" s="592" t="s">
        <v>1259</v>
      </c>
      <c r="C140" s="592" t="s">
        <v>465</v>
      </c>
      <c r="D140" s="592" t="s">
        <v>1256</v>
      </c>
      <c r="E140" s="592" t="s">
        <v>1272</v>
      </c>
      <c r="F140" s="592" t="s">
        <v>1299</v>
      </c>
      <c r="G140" s="592" t="s">
        <v>1300</v>
      </c>
      <c r="H140" s="609">
        <v>1</v>
      </c>
      <c r="I140" s="609">
        <v>1031</v>
      </c>
      <c r="J140" s="592"/>
      <c r="K140" s="592">
        <v>1031</v>
      </c>
      <c r="L140" s="609"/>
      <c r="M140" s="609"/>
      <c r="N140" s="592"/>
      <c r="O140" s="592"/>
      <c r="P140" s="609"/>
      <c r="Q140" s="609"/>
      <c r="R140" s="597"/>
      <c r="S140" s="610"/>
    </row>
    <row r="141" spans="1:19" ht="14.4" customHeight="1" x14ac:dyDescent="0.3">
      <c r="A141" s="591" t="s">
        <v>1258</v>
      </c>
      <c r="B141" s="592" t="s">
        <v>1259</v>
      </c>
      <c r="C141" s="592" t="s">
        <v>465</v>
      </c>
      <c r="D141" s="592" t="s">
        <v>1256</v>
      </c>
      <c r="E141" s="592" t="s">
        <v>1272</v>
      </c>
      <c r="F141" s="592" t="s">
        <v>1303</v>
      </c>
      <c r="G141" s="592" t="s">
        <v>1304</v>
      </c>
      <c r="H141" s="609">
        <v>126</v>
      </c>
      <c r="I141" s="609">
        <v>4200</v>
      </c>
      <c r="J141" s="592">
        <v>1.5</v>
      </c>
      <c r="K141" s="592">
        <v>33.333333333333336</v>
      </c>
      <c r="L141" s="609">
        <v>84</v>
      </c>
      <c r="M141" s="609">
        <v>2800</v>
      </c>
      <c r="N141" s="592">
        <v>1</v>
      </c>
      <c r="O141" s="592">
        <v>33.333333333333336</v>
      </c>
      <c r="P141" s="609"/>
      <c r="Q141" s="609"/>
      <c r="R141" s="597"/>
      <c r="S141" s="610"/>
    </row>
    <row r="142" spans="1:19" ht="14.4" customHeight="1" x14ac:dyDescent="0.3">
      <c r="A142" s="591" t="s">
        <v>1258</v>
      </c>
      <c r="B142" s="592" t="s">
        <v>1259</v>
      </c>
      <c r="C142" s="592" t="s">
        <v>465</v>
      </c>
      <c r="D142" s="592" t="s">
        <v>1256</v>
      </c>
      <c r="E142" s="592" t="s">
        <v>1272</v>
      </c>
      <c r="F142" s="592" t="s">
        <v>1305</v>
      </c>
      <c r="G142" s="592" t="s">
        <v>1306</v>
      </c>
      <c r="H142" s="609">
        <v>1</v>
      </c>
      <c r="I142" s="609">
        <v>116</v>
      </c>
      <c r="J142" s="592"/>
      <c r="K142" s="592">
        <v>116</v>
      </c>
      <c r="L142" s="609"/>
      <c r="M142" s="609"/>
      <c r="N142" s="592"/>
      <c r="O142" s="592"/>
      <c r="P142" s="609"/>
      <c r="Q142" s="609"/>
      <c r="R142" s="597"/>
      <c r="S142" s="610"/>
    </row>
    <row r="143" spans="1:19" ht="14.4" customHeight="1" x14ac:dyDescent="0.3">
      <c r="A143" s="591" t="s">
        <v>1258</v>
      </c>
      <c r="B143" s="592" t="s">
        <v>1259</v>
      </c>
      <c r="C143" s="592" t="s">
        <v>465</v>
      </c>
      <c r="D143" s="592" t="s">
        <v>1256</v>
      </c>
      <c r="E143" s="592" t="s">
        <v>1272</v>
      </c>
      <c r="F143" s="592" t="s">
        <v>1307</v>
      </c>
      <c r="G143" s="592" t="s">
        <v>1308</v>
      </c>
      <c r="H143" s="609">
        <v>1</v>
      </c>
      <c r="I143" s="609">
        <v>86</v>
      </c>
      <c r="J143" s="592"/>
      <c r="K143" s="592">
        <v>86</v>
      </c>
      <c r="L143" s="609"/>
      <c r="M143" s="609"/>
      <c r="N143" s="592"/>
      <c r="O143" s="592"/>
      <c r="P143" s="609"/>
      <c r="Q143" s="609"/>
      <c r="R143" s="597"/>
      <c r="S143" s="610"/>
    </row>
    <row r="144" spans="1:19" ht="14.4" customHeight="1" x14ac:dyDescent="0.3">
      <c r="A144" s="591" t="s">
        <v>1258</v>
      </c>
      <c r="B144" s="592" t="s">
        <v>1259</v>
      </c>
      <c r="C144" s="592" t="s">
        <v>465</v>
      </c>
      <c r="D144" s="592" t="s">
        <v>1256</v>
      </c>
      <c r="E144" s="592" t="s">
        <v>1272</v>
      </c>
      <c r="F144" s="592" t="s">
        <v>1311</v>
      </c>
      <c r="G144" s="592" t="s">
        <v>1312</v>
      </c>
      <c r="H144" s="609">
        <v>3</v>
      </c>
      <c r="I144" s="609">
        <v>1515</v>
      </c>
      <c r="J144" s="592"/>
      <c r="K144" s="592">
        <v>505</v>
      </c>
      <c r="L144" s="609"/>
      <c r="M144" s="609"/>
      <c r="N144" s="592"/>
      <c r="O144" s="592"/>
      <c r="P144" s="609"/>
      <c r="Q144" s="609"/>
      <c r="R144" s="597"/>
      <c r="S144" s="610"/>
    </row>
    <row r="145" spans="1:19" ht="14.4" customHeight="1" x14ac:dyDescent="0.3">
      <c r="A145" s="591" t="s">
        <v>1258</v>
      </c>
      <c r="B145" s="592" t="s">
        <v>1259</v>
      </c>
      <c r="C145" s="592" t="s">
        <v>465</v>
      </c>
      <c r="D145" s="592" t="s">
        <v>1256</v>
      </c>
      <c r="E145" s="592" t="s">
        <v>1272</v>
      </c>
      <c r="F145" s="592" t="s">
        <v>1330</v>
      </c>
      <c r="G145" s="592" t="s">
        <v>1331</v>
      </c>
      <c r="H145" s="609">
        <v>1</v>
      </c>
      <c r="I145" s="609">
        <v>183</v>
      </c>
      <c r="J145" s="592"/>
      <c r="K145" s="592">
        <v>183</v>
      </c>
      <c r="L145" s="609"/>
      <c r="M145" s="609"/>
      <c r="N145" s="592"/>
      <c r="O145" s="592"/>
      <c r="P145" s="609"/>
      <c r="Q145" s="609"/>
      <c r="R145" s="597"/>
      <c r="S145" s="610"/>
    </row>
    <row r="146" spans="1:19" ht="14.4" customHeight="1" x14ac:dyDescent="0.3">
      <c r="A146" s="591" t="s">
        <v>1258</v>
      </c>
      <c r="B146" s="592" t="s">
        <v>1259</v>
      </c>
      <c r="C146" s="592" t="s">
        <v>465</v>
      </c>
      <c r="D146" s="592" t="s">
        <v>1256</v>
      </c>
      <c r="E146" s="592" t="s">
        <v>1272</v>
      </c>
      <c r="F146" s="592" t="s">
        <v>1342</v>
      </c>
      <c r="G146" s="592" t="s">
        <v>1343</v>
      </c>
      <c r="H146" s="609">
        <v>5</v>
      </c>
      <c r="I146" s="609">
        <v>1040</v>
      </c>
      <c r="J146" s="592"/>
      <c r="K146" s="592">
        <v>208</v>
      </c>
      <c r="L146" s="609"/>
      <c r="M146" s="609"/>
      <c r="N146" s="592"/>
      <c r="O146" s="592"/>
      <c r="P146" s="609"/>
      <c r="Q146" s="609"/>
      <c r="R146" s="597"/>
      <c r="S146" s="610"/>
    </row>
    <row r="147" spans="1:19" ht="14.4" customHeight="1" x14ac:dyDescent="0.3">
      <c r="A147" s="591" t="s">
        <v>1258</v>
      </c>
      <c r="B147" s="592" t="s">
        <v>1259</v>
      </c>
      <c r="C147" s="592" t="s">
        <v>465</v>
      </c>
      <c r="D147" s="592" t="s">
        <v>1256</v>
      </c>
      <c r="E147" s="592" t="s">
        <v>1272</v>
      </c>
      <c r="F147" s="592" t="s">
        <v>1358</v>
      </c>
      <c r="G147" s="592" t="s">
        <v>1359</v>
      </c>
      <c r="H147" s="609">
        <v>2</v>
      </c>
      <c r="I147" s="609">
        <v>134</v>
      </c>
      <c r="J147" s="592"/>
      <c r="K147" s="592">
        <v>67</v>
      </c>
      <c r="L147" s="609"/>
      <c r="M147" s="609"/>
      <c r="N147" s="592"/>
      <c r="O147" s="592"/>
      <c r="P147" s="609"/>
      <c r="Q147" s="609"/>
      <c r="R147" s="597"/>
      <c r="S147" s="610"/>
    </row>
    <row r="148" spans="1:19" ht="14.4" customHeight="1" x14ac:dyDescent="0.3">
      <c r="A148" s="591" t="s">
        <v>1258</v>
      </c>
      <c r="B148" s="592" t="s">
        <v>1259</v>
      </c>
      <c r="C148" s="592" t="s">
        <v>465</v>
      </c>
      <c r="D148" s="592" t="s">
        <v>566</v>
      </c>
      <c r="E148" s="592" t="s">
        <v>1260</v>
      </c>
      <c r="F148" s="592" t="s">
        <v>1265</v>
      </c>
      <c r="G148" s="592" t="s">
        <v>1266</v>
      </c>
      <c r="H148" s="609"/>
      <c r="I148" s="609"/>
      <c r="J148" s="592"/>
      <c r="K148" s="592"/>
      <c r="L148" s="609">
        <v>0.4</v>
      </c>
      <c r="M148" s="609">
        <v>101.43</v>
      </c>
      <c r="N148" s="592">
        <v>1</v>
      </c>
      <c r="O148" s="592">
        <v>253.57500000000002</v>
      </c>
      <c r="P148" s="609"/>
      <c r="Q148" s="609"/>
      <c r="R148" s="597"/>
      <c r="S148" s="610"/>
    </row>
    <row r="149" spans="1:19" ht="14.4" customHeight="1" x14ac:dyDescent="0.3">
      <c r="A149" s="591" t="s">
        <v>1258</v>
      </c>
      <c r="B149" s="592" t="s">
        <v>1259</v>
      </c>
      <c r="C149" s="592" t="s">
        <v>465</v>
      </c>
      <c r="D149" s="592" t="s">
        <v>566</v>
      </c>
      <c r="E149" s="592" t="s">
        <v>1272</v>
      </c>
      <c r="F149" s="592" t="s">
        <v>1275</v>
      </c>
      <c r="G149" s="592" t="s">
        <v>1276</v>
      </c>
      <c r="H149" s="609">
        <v>1</v>
      </c>
      <c r="I149" s="609">
        <v>83</v>
      </c>
      <c r="J149" s="592"/>
      <c r="K149" s="592">
        <v>83</v>
      </c>
      <c r="L149" s="609"/>
      <c r="M149" s="609"/>
      <c r="N149" s="592"/>
      <c r="O149" s="592"/>
      <c r="P149" s="609"/>
      <c r="Q149" s="609"/>
      <c r="R149" s="597"/>
      <c r="S149" s="610"/>
    </row>
    <row r="150" spans="1:19" ht="14.4" customHeight="1" x14ac:dyDescent="0.3">
      <c r="A150" s="591" t="s">
        <v>1258</v>
      </c>
      <c r="B150" s="592" t="s">
        <v>1259</v>
      </c>
      <c r="C150" s="592" t="s">
        <v>465</v>
      </c>
      <c r="D150" s="592" t="s">
        <v>566</v>
      </c>
      <c r="E150" s="592" t="s">
        <v>1272</v>
      </c>
      <c r="F150" s="592" t="s">
        <v>1277</v>
      </c>
      <c r="G150" s="592" t="s">
        <v>1278</v>
      </c>
      <c r="H150" s="609">
        <v>37</v>
      </c>
      <c r="I150" s="609">
        <v>3922</v>
      </c>
      <c r="J150" s="592">
        <v>0.80434782608695654</v>
      </c>
      <c r="K150" s="592">
        <v>106</v>
      </c>
      <c r="L150" s="609">
        <v>46</v>
      </c>
      <c r="M150" s="609">
        <v>4876</v>
      </c>
      <c r="N150" s="592">
        <v>1</v>
      </c>
      <c r="O150" s="592">
        <v>106</v>
      </c>
      <c r="P150" s="609">
        <v>40</v>
      </c>
      <c r="Q150" s="609">
        <v>4240</v>
      </c>
      <c r="R150" s="597">
        <v>0.86956521739130432</v>
      </c>
      <c r="S150" s="610">
        <v>106</v>
      </c>
    </row>
    <row r="151" spans="1:19" ht="14.4" customHeight="1" x14ac:dyDescent="0.3">
      <c r="A151" s="591" t="s">
        <v>1258</v>
      </c>
      <c r="B151" s="592" t="s">
        <v>1259</v>
      </c>
      <c r="C151" s="592" t="s">
        <v>465</v>
      </c>
      <c r="D151" s="592" t="s">
        <v>566</v>
      </c>
      <c r="E151" s="592" t="s">
        <v>1272</v>
      </c>
      <c r="F151" s="592" t="s">
        <v>1281</v>
      </c>
      <c r="G151" s="592" t="s">
        <v>1282</v>
      </c>
      <c r="H151" s="609">
        <v>11</v>
      </c>
      <c r="I151" s="609">
        <v>407</v>
      </c>
      <c r="J151" s="592">
        <v>2.75</v>
      </c>
      <c r="K151" s="592">
        <v>37</v>
      </c>
      <c r="L151" s="609">
        <v>4</v>
      </c>
      <c r="M151" s="609">
        <v>148</v>
      </c>
      <c r="N151" s="592">
        <v>1</v>
      </c>
      <c r="O151" s="592">
        <v>37</v>
      </c>
      <c r="P151" s="609">
        <v>6</v>
      </c>
      <c r="Q151" s="609">
        <v>222</v>
      </c>
      <c r="R151" s="597">
        <v>1.5</v>
      </c>
      <c r="S151" s="610">
        <v>37</v>
      </c>
    </row>
    <row r="152" spans="1:19" ht="14.4" customHeight="1" x14ac:dyDescent="0.3">
      <c r="A152" s="591" t="s">
        <v>1258</v>
      </c>
      <c r="B152" s="592" t="s">
        <v>1259</v>
      </c>
      <c r="C152" s="592" t="s">
        <v>465</v>
      </c>
      <c r="D152" s="592" t="s">
        <v>566</v>
      </c>
      <c r="E152" s="592" t="s">
        <v>1272</v>
      </c>
      <c r="F152" s="592" t="s">
        <v>1289</v>
      </c>
      <c r="G152" s="592" t="s">
        <v>1290</v>
      </c>
      <c r="H152" s="609">
        <v>71</v>
      </c>
      <c r="I152" s="609">
        <v>17821</v>
      </c>
      <c r="J152" s="592">
        <v>1.2033898305084745</v>
      </c>
      <c r="K152" s="592">
        <v>251</v>
      </c>
      <c r="L152" s="609">
        <v>59</v>
      </c>
      <c r="M152" s="609">
        <v>14809</v>
      </c>
      <c r="N152" s="592">
        <v>1</v>
      </c>
      <c r="O152" s="592">
        <v>251</v>
      </c>
      <c r="P152" s="609">
        <v>91</v>
      </c>
      <c r="Q152" s="609">
        <v>22932</v>
      </c>
      <c r="R152" s="597">
        <v>1.5485177932338443</v>
      </c>
      <c r="S152" s="610">
        <v>252</v>
      </c>
    </row>
    <row r="153" spans="1:19" ht="14.4" customHeight="1" x14ac:dyDescent="0.3">
      <c r="A153" s="591" t="s">
        <v>1258</v>
      </c>
      <c r="B153" s="592" t="s">
        <v>1259</v>
      </c>
      <c r="C153" s="592" t="s">
        <v>465</v>
      </c>
      <c r="D153" s="592" t="s">
        <v>566</v>
      </c>
      <c r="E153" s="592" t="s">
        <v>1272</v>
      </c>
      <c r="F153" s="592" t="s">
        <v>1291</v>
      </c>
      <c r="G153" s="592" t="s">
        <v>1292</v>
      </c>
      <c r="H153" s="609">
        <v>221</v>
      </c>
      <c r="I153" s="609">
        <v>27846</v>
      </c>
      <c r="J153" s="592">
        <v>1.201086956521739</v>
      </c>
      <c r="K153" s="592">
        <v>126</v>
      </c>
      <c r="L153" s="609">
        <v>184</v>
      </c>
      <c r="M153" s="609">
        <v>23184</v>
      </c>
      <c r="N153" s="592">
        <v>1</v>
      </c>
      <c r="O153" s="592">
        <v>126</v>
      </c>
      <c r="P153" s="609">
        <v>211</v>
      </c>
      <c r="Q153" s="609">
        <v>26797</v>
      </c>
      <c r="R153" s="597">
        <v>1.1558402346445824</v>
      </c>
      <c r="S153" s="610">
        <v>127</v>
      </c>
    </row>
    <row r="154" spans="1:19" ht="14.4" customHeight="1" x14ac:dyDescent="0.3">
      <c r="A154" s="591" t="s">
        <v>1258</v>
      </c>
      <c r="B154" s="592" t="s">
        <v>1259</v>
      </c>
      <c r="C154" s="592" t="s">
        <v>465</v>
      </c>
      <c r="D154" s="592" t="s">
        <v>566</v>
      </c>
      <c r="E154" s="592" t="s">
        <v>1272</v>
      </c>
      <c r="F154" s="592" t="s">
        <v>1295</v>
      </c>
      <c r="G154" s="592" t="s">
        <v>1296</v>
      </c>
      <c r="H154" s="609">
        <v>1</v>
      </c>
      <c r="I154" s="609">
        <v>500</v>
      </c>
      <c r="J154" s="592"/>
      <c r="K154" s="592">
        <v>500</v>
      </c>
      <c r="L154" s="609"/>
      <c r="M154" s="609"/>
      <c r="N154" s="592"/>
      <c r="O154" s="592"/>
      <c r="P154" s="609"/>
      <c r="Q154" s="609"/>
      <c r="R154" s="597"/>
      <c r="S154" s="610"/>
    </row>
    <row r="155" spans="1:19" ht="14.4" customHeight="1" x14ac:dyDescent="0.3">
      <c r="A155" s="591" t="s">
        <v>1258</v>
      </c>
      <c r="B155" s="592" t="s">
        <v>1259</v>
      </c>
      <c r="C155" s="592" t="s">
        <v>465</v>
      </c>
      <c r="D155" s="592" t="s">
        <v>566</v>
      </c>
      <c r="E155" s="592" t="s">
        <v>1272</v>
      </c>
      <c r="F155" s="592" t="s">
        <v>1303</v>
      </c>
      <c r="G155" s="592" t="s">
        <v>1304</v>
      </c>
      <c r="H155" s="609">
        <v>174</v>
      </c>
      <c r="I155" s="609">
        <v>5800</v>
      </c>
      <c r="J155" s="592">
        <v>0.86999826000347991</v>
      </c>
      <c r="K155" s="592">
        <v>33.333333333333336</v>
      </c>
      <c r="L155" s="609">
        <v>200</v>
      </c>
      <c r="M155" s="609">
        <v>6666.68</v>
      </c>
      <c r="N155" s="592">
        <v>1</v>
      </c>
      <c r="O155" s="592">
        <v>33.333400000000005</v>
      </c>
      <c r="P155" s="609">
        <v>260</v>
      </c>
      <c r="Q155" s="609">
        <v>8666.67</v>
      </c>
      <c r="R155" s="597">
        <v>1.2999979000041999</v>
      </c>
      <c r="S155" s="610">
        <v>33.333346153846151</v>
      </c>
    </row>
    <row r="156" spans="1:19" ht="14.4" customHeight="1" x14ac:dyDescent="0.3">
      <c r="A156" s="591" t="s">
        <v>1258</v>
      </c>
      <c r="B156" s="592" t="s">
        <v>1259</v>
      </c>
      <c r="C156" s="592" t="s">
        <v>465</v>
      </c>
      <c r="D156" s="592" t="s">
        <v>566</v>
      </c>
      <c r="E156" s="592" t="s">
        <v>1272</v>
      </c>
      <c r="F156" s="592" t="s">
        <v>1305</v>
      </c>
      <c r="G156" s="592" t="s">
        <v>1306</v>
      </c>
      <c r="H156" s="609">
        <v>3</v>
      </c>
      <c r="I156" s="609">
        <v>348</v>
      </c>
      <c r="J156" s="592">
        <v>1.5</v>
      </c>
      <c r="K156" s="592">
        <v>116</v>
      </c>
      <c r="L156" s="609">
        <v>2</v>
      </c>
      <c r="M156" s="609">
        <v>232</v>
      </c>
      <c r="N156" s="592">
        <v>1</v>
      </c>
      <c r="O156" s="592">
        <v>116</v>
      </c>
      <c r="P156" s="609">
        <v>1</v>
      </c>
      <c r="Q156" s="609">
        <v>116</v>
      </c>
      <c r="R156" s="597">
        <v>0.5</v>
      </c>
      <c r="S156" s="610">
        <v>116</v>
      </c>
    </row>
    <row r="157" spans="1:19" ht="14.4" customHeight="1" x14ac:dyDescent="0.3">
      <c r="A157" s="591" t="s">
        <v>1258</v>
      </c>
      <c r="B157" s="592" t="s">
        <v>1259</v>
      </c>
      <c r="C157" s="592" t="s">
        <v>465</v>
      </c>
      <c r="D157" s="592" t="s">
        <v>566</v>
      </c>
      <c r="E157" s="592" t="s">
        <v>1272</v>
      </c>
      <c r="F157" s="592" t="s">
        <v>1307</v>
      </c>
      <c r="G157" s="592" t="s">
        <v>1308</v>
      </c>
      <c r="H157" s="609">
        <v>3</v>
      </c>
      <c r="I157" s="609">
        <v>258</v>
      </c>
      <c r="J157" s="592">
        <v>1.5</v>
      </c>
      <c r="K157" s="592">
        <v>86</v>
      </c>
      <c r="L157" s="609">
        <v>2</v>
      </c>
      <c r="M157" s="609">
        <v>172</v>
      </c>
      <c r="N157" s="592">
        <v>1</v>
      </c>
      <c r="O157" s="592">
        <v>86</v>
      </c>
      <c r="P157" s="609">
        <v>2</v>
      </c>
      <c r="Q157" s="609">
        <v>172</v>
      </c>
      <c r="R157" s="597">
        <v>1</v>
      </c>
      <c r="S157" s="610">
        <v>86</v>
      </c>
    </row>
    <row r="158" spans="1:19" ht="14.4" customHeight="1" x14ac:dyDescent="0.3">
      <c r="A158" s="591" t="s">
        <v>1258</v>
      </c>
      <c r="B158" s="592" t="s">
        <v>1259</v>
      </c>
      <c r="C158" s="592" t="s">
        <v>465</v>
      </c>
      <c r="D158" s="592" t="s">
        <v>566</v>
      </c>
      <c r="E158" s="592" t="s">
        <v>1272</v>
      </c>
      <c r="F158" s="592" t="s">
        <v>1311</v>
      </c>
      <c r="G158" s="592" t="s">
        <v>1312</v>
      </c>
      <c r="H158" s="609"/>
      <c r="I158" s="609"/>
      <c r="J158" s="592"/>
      <c r="K158" s="592"/>
      <c r="L158" s="609"/>
      <c r="M158" s="609"/>
      <c r="N158" s="592"/>
      <c r="O158" s="592"/>
      <c r="P158" s="609">
        <v>1</v>
      </c>
      <c r="Q158" s="609">
        <v>1529</v>
      </c>
      <c r="R158" s="597"/>
      <c r="S158" s="610">
        <v>1529</v>
      </c>
    </row>
    <row r="159" spans="1:19" ht="14.4" customHeight="1" x14ac:dyDescent="0.3">
      <c r="A159" s="591" t="s">
        <v>1258</v>
      </c>
      <c r="B159" s="592" t="s">
        <v>1259</v>
      </c>
      <c r="C159" s="592" t="s">
        <v>465</v>
      </c>
      <c r="D159" s="592" t="s">
        <v>566</v>
      </c>
      <c r="E159" s="592" t="s">
        <v>1272</v>
      </c>
      <c r="F159" s="592" t="s">
        <v>1324</v>
      </c>
      <c r="G159" s="592" t="s">
        <v>1325</v>
      </c>
      <c r="H159" s="609"/>
      <c r="I159" s="609"/>
      <c r="J159" s="592"/>
      <c r="K159" s="592"/>
      <c r="L159" s="609">
        <v>2</v>
      </c>
      <c r="M159" s="609">
        <v>2126</v>
      </c>
      <c r="N159" s="592">
        <v>1</v>
      </c>
      <c r="O159" s="592">
        <v>1063</v>
      </c>
      <c r="P159" s="609">
        <v>1</v>
      </c>
      <c r="Q159" s="609">
        <v>1064</v>
      </c>
      <c r="R159" s="597">
        <v>0.50047036688617119</v>
      </c>
      <c r="S159" s="610">
        <v>1064</v>
      </c>
    </row>
    <row r="160" spans="1:19" ht="14.4" customHeight="1" x14ac:dyDescent="0.3">
      <c r="A160" s="591" t="s">
        <v>1258</v>
      </c>
      <c r="B160" s="592" t="s">
        <v>1259</v>
      </c>
      <c r="C160" s="592" t="s">
        <v>465</v>
      </c>
      <c r="D160" s="592" t="s">
        <v>566</v>
      </c>
      <c r="E160" s="592" t="s">
        <v>1272</v>
      </c>
      <c r="F160" s="592" t="s">
        <v>1328</v>
      </c>
      <c r="G160" s="592" t="s">
        <v>1329</v>
      </c>
      <c r="H160" s="609">
        <v>2</v>
      </c>
      <c r="I160" s="609">
        <v>182</v>
      </c>
      <c r="J160" s="592"/>
      <c r="K160" s="592">
        <v>91</v>
      </c>
      <c r="L160" s="609"/>
      <c r="M160" s="609"/>
      <c r="N160" s="592"/>
      <c r="O160" s="592"/>
      <c r="P160" s="609">
        <v>1</v>
      </c>
      <c r="Q160" s="609">
        <v>91</v>
      </c>
      <c r="R160" s="597"/>
      <c r="S160" s="610">
        <v>91</v>
      </c>
    </row>
    <row r="161" spans="1:19" ht="14.4" customHeight="1" x14ac:dyDescent="0.3">
      <c r="A161" s="591" t="s">
        <v>1258</v>
      </c>
      <c r="B161" s="592" t="s">
        <v>1259</v>
      </c>
      <c r="C161" s="592" t="s">
        <v>465</v>
      </c>
      <c r="D161" s="592" t="s">
        <v>566</v>
      </c>
      <c r="E161" s="592" t="s">
        <v>1272</v>
      </c>
      <c r="F161" s="592" t="s">
        <v>1330</v>
      </c>
      <c r="G161" s="592" t="s">
        <v>1331</v>
      </c>
      <c r="H161" s="609"/>
      <c r="I161" s="609"/>
      <c r="J161" s="592"/>
      <c r="K161" s="592"/>
      <c r="L161" s="609">
        <v>1</v>
      </c>
      <c r="M161" s="609">
        <v>183</v>
      </c>
      <c r="N161" s="592">
        <v>1</v>
      </c>
      <c r="O161" s="592">
        <v>183</v>
      </c>
      <c r="P161" s="609"/>
      <c r="Q161" s="609"/>
      <c r="R161" s="597"/>
      <c r="S161" s="610"/>
    </row>
    <row r="162" spans="1:19" ht="14.4" customHeight="1" x14ac:dyDescent="0.3">
      <c r="A162" s="591" t="s">
        <v>1258</v>
      </c>
      <c r="B162" s="592" t="s">
        <v>1259</v>
      </c>
      <c r="C162" s="592" t="s">
        <v>465</v>
      </c>
      <c r="D162" s="592" t="s">
        <v>566</v>
      </c>
      <c r="E162" s="592" t="s">
        <v>1272</v>
      </c>
      <c r="F162" s="592" t="s">
        <v>1334</v>
      </c>
      <c r="G162" s="592" t="s">
        <v>1335</v>
      </c>
      <c r="H162" s="609">
        <v>1</v>
      </c>
      <c r="I162" s="609">
        <v>123</v>
      </c>
      <c r="J162" s="592"/>
      <c r="K162" s="592">
        <v>123</v>
      </c>
      <c r="L162" s="609"/>
      <c r="M162" s="609"/>
      <c r="N162" s="592"/>
      <c r="O162" s="592"/>
      <c r="P162" s="609">
        <v>1</v>
      </c>
      <c r="Q162" s="609">
        <v>136</v>
      </c>
      <c r="R162" s="597"/>
      <c r="S162" s="610">
        <v>136</v>
      </c>
    </row>
    <row r="163" spans="1:19" ht="14.4" customHeight="1" x14ac:dyDescent="0.3">
      <c r="A163" s="591" t="s">
        <v>1258</v>
      </c>
      <c r="B163" s="592" t="s">
        <v>1259</v>
      </c>
      <c r="C163" s="592" t="s">
        <v>465</v>
      </c>
      <c r="D163" s="592" t="s">
        <v>566</v>
      </c>
      <c r="E163" s="592" t="s">
        <v>1272</v>
      </c>
      <c r="F163" s="592" t="s">
        <v>1336</v>
      </c>
      <c r="G163" s="592" t="s">
        <v>1337</v>
      </c>
      <c r="H163" s="609">
        <v>2</v>
      </c>
      <c r="I163" s="609">
        <v>728</v>
      </c>
      <c r="J163" s="592">
        <v>1.8666666666666667</v>
      </c>
      <c r="K163" s="592">
        <v>364</v>
      </c>
      <c r="L163" s="609">
        <v>1</v>
      </c>
      <c r="M163" s="609">
        <v>390</v>
      </c>
      <c r="N163" s="592">
        <v>1</v>
      </c>
      <c r="O163" s="592">
        <v>390</v>
      </c>
      <c r="P163" s="609"/>
      <c r="Q163" s="609"/>
      <c r="R163" s="597"/>
      <c r="S163" s="610"/>
    </row>
    <row r="164" spans="1:19" ht="14.4" customHeight="1" x14ac:dyDescent="0.3">
      <c r="A164" s="591" t="s">
        <v>1258</v>
      </c>
      <c r="B164" s="592" t="s">
        <v>1259</v>
      </c>
      <c r="C164" s="592" t="s">
        <v>465</v>
      </c>
      <c r="D164" s="592" t="s">
        <v>566</v>
      </c>
      <c r="E164" s="592" t="s">
        <v>1272</v>
      </c>
      <c r="F164" s="592" t="s">
        <v>1342</v>
      </c>
      <c r="G164" s="592" t="s">
        <v>1343</v>
      </c>
      <c r="H164" s="609"/>
      <c r="I164" s="609"/>
      <c r="J164" s="592"/>
      <c r="K164" s="592"/>
      <c r="L164" s="609"/>
      <c r="M164" s="609"/>
      <c r="N164" s="592"/>
      <c r="O164" s="592"/>
      <c r="P164" s="609">
        <v>2</v>
      </c>
      <c r="Q164" s="609">
        <v>900</v>
      </c>
      <c r="R164" s="597"/>
      <c r="S164" s="610">
        <v>450</v>
      </c>
    </row>
    <row r="165" spans="1:19" ht="14.4" customHeight="1" x14ac:dyDescent="0.3">
      <c r="A165" s="591" t="s">
        <v>1258</v>
      </c>
      <c r="B165" s="592" t="s">
        <v>1259</v>
      </c>
      <c r="C165" s="592" t="s">
        <v>465</v>
      </c>
      <c r="D165" s="592" t="s">
        <v>566</v>
      </c>
      <c r="E165" s="592" t="s">
        <v>1272</v>
      </c>
      <c r="F165" s="592" t="s">
        <v>1346</v>
      </c>
      <c r="G165" s="592" t="s">
        <v>1347</v>
      </c>
      <c r="H165" s="609"/>
      <c r="I165" s="609"/>
      <c r="J165" s="592"/>
      <c r="K165" s="592"/>
      <c r="L165" s="609"/>
      <c r="M165" s="609"/>
      <c r="N165" s="592"/>
      <c r="O165" s="592"/>
      <c r="P165" s="609">
        <v>1</v>
      </c>
      <c r="Q165" s="609">
        <v>487</v>
      </c>
      <c r="R165" s="597"/>
      <c r="S165" s="610">
        <v>487</v>
      </c>
    </row>
    <row r="166" spans="1:19" ht="14.4" customHeight="1" x14ac:dyDescent="0.3">
      <c r="A166" s="591" t="s">
        <v>1258</v>
      </c>
      <c r="B166" s="592" t="s">
        <v>1259</v>
      </c>
      <c r="C166" s="592" t="s">
        <v>465</v>
      </c>
      <c r="D166" s="592" t="s">
        <v>566</v>
      </c>
      <c r="E166" s="592" t="s">
        <v>1272</v>
      </c>
      <c r="F166" s="592" t="s">
        <v>1350</v>
      </c>
      <c r="G166" s="592" t="s">
        <v>1351</v>
      </c>
      <c r="H166" s="609"/>
      <c r="I166" s="609"/>
      <c r="J166" s="592"/>
      <c r="K166" s="592"/>
      <c r="L166" s="609">
        <v>4</v>
      </c>
      <c r="M166" s="609">
        <v>1324</v>
      </c>
      <c r="N166" s="592">
        <v>1</v>
      </c>
      <c r="O166" s="592">
        <v>331</v>
      </c>
      <c r="P166" s="609"/>
      <c r="Q166" s="609"/>
      <c r="R166" s="597"/>
      <c r="S166" s="610"/>
    </row>
    <row r="167" spans="1:19" ht="14.4" customHeight="1" x14ac:dyDescent="0.3">
      <c r="A167" s="591" t="s">
        <v>1258</v>
      </c>
      <c r="B167" s="592" t="s">
        <v>1259</v>
      </c>
      <c r="C167" s="592" t="s">
        <v>465</v>
      </c>
      <c r="D167" s="592" t="s">
        <v>566</v>
      </c>
      <c r="E167" s="592" t="s">
        <v>1272</v>
      </c>
      <c r="F167" s="592" t="s">
        <v>1352</v>
      </c>
      <c r="G167" s="592" t="s">
        <v>1353</v>
      </c>
      <c r="H167" s="609"/>
      <c r="I167" s="609"/>
      <c r="J167" s="592"/>
      <c r="K167" s="592"/>
      <c r="L167" s="609">
        <v>1</v>
      </c>
      <c r="M167" s="609">
        <v>1034</v>
      </c>
      <c r="N167" s="592">
        <v>1</v>
      </c>
      <c r="O167" s="592">
        <v>1034</v>
      </c>
      <c r="P167" s="609"/>
      <c r="Q167" s="609"/>
      <c r="R167" s="597"/>
      <c r="S167" s="610"/>
    </row>
    <row r="168" spans="1:19" ht="14.4" customHeight="1" x14ac:dyDescent="0.3">
      <c r="A168" s="591" t="s">
        <v>1258</v>
      </c>
      <c r="B168" s="592" t="s">
        <v>1259</v>
      </c>
      <c r="C168" s="592" t="s">
        <v>465</v>
      </c>
      <c r="D168" s="592" t="s">
        <v>566</v>
      </c>
      <c r="E168" s="592" t="s">
        <v>1272</v>
      </c>
      <c r="F168" s="592" t="s">
        <v>1356</v>
      </c>
      <c r="G168" s="592" t="s">
        <v>1357</v>
      </c>
      <c r="H168" s="609"/>
      <c r="I168" s="609"/>
      <c r="J168" s="592"/>
      <c r="K168" s="592"/>
      <c r="L168" s="609"/>
      <c r="M168" s="609"/>
      <c r="N168" s="592"/>
      <c r="O168" s="592"/>
      <c r="P168" s="609">
        <v>1</v>
      </c>
      <c r="Q168" s="609">
        <v>1424</v>
      </c>
      <c r="R168" s="597"/>
      <c r="S168" s="610">
        <v>1424</v>
      </c>
    </row>
    <row r="169" spans="1:19" ht="14.4" customHeight="1" x14ac:dyDescent="0.3">
      <c r="A169" s="591" t="s">
        <v>1258</v>
      </c>
      <c r="B169" s="592" t="s">
        <v>1259</v>
      </c>
      <c r="C169" s="592" t="s">
        <v>465</v>
      </c>
      <c r="D169" s="592" t="s">
        <v>566</v>
      </c>
      <c r="E169" s="592" t="s">
        <v>1272</v>
      </c>
      <c r="F169" s="592" t="s">
        <v>1358</v>
      </c>
      <c r="G169" s="592" t="s">
        <v>1359</v>
      </c>
      <c r="H169" s="609"/>
      <c r="I169" s="609"/>
      <c r="J169" s="592"/>
      <c r="K169" s="592"/>
      <c r="L169" s="609"/>
      <c r="M169" s="609"/>
      <c r="N169" s="592"/>
      <c r="O169" s="592"/>
      <c r="P169" s="609">
        <v>1</v>
      </c>
      <c r="Q169" s="609">
        <v>251</v>
      </c>
      <c r="R169" s="597"/>
      <c r="S169" s="610">
        <v>251</v>
      </c>
    </row>
    <row r="170" spans="1:19" ht="14.4" customHeight="1" x14ac:dyDescent="0.3">
      <c r="A170" s="591" t="s">
        <v>1258</v>
      </c>
      <c r="B170" s="592" t="s">
        <v>1259</v>
      </c>
      <c r="C170" s="592" t="s">
        <v>465</v>
      </c>
      <c r="D170" s="592" t="s">
        <v>566</v>
      </c>
      <c r="E170" s="592" t="s">
        <v>1272</v>
      </c>
      <c r="F170" s="592" t="s">
        <v>1363</v>
      </c>
      <c r="G170" s="592" t="s">
        <v>1364</v>
      </c>
      <c r="H170" s="609"/>
      <c r="I170" s="609"/>
      <c r="J170" s="592"/>
      <c r="K170" s="592"/>
      <c r="L170" s="609"/>
      <c r="M170" s="609"/>
      <c r="N170" s="592"/>
      <c r="O170" s="592"/>
      <c r="P170" s="609">
        <v>1</v>
      </c>
      <c r="Q170" s="609">
        <v>375</v>
      </c>
      <c r="R170" s="597"/>
      <c r="S170" s="610">
        <v>375</v>
      </c>
    </row>
    <row r="171" spans="1:19" ht="14.4" customHeight="1" x14ac:dyDescent="0.3">
      <c r="A171" s="591" t="s">
        <v>1258</v>
      </c>
      <c r="B171" s="592" t="s">
        <v>1259</v>
      </c>
      <c r="C171" s="592" t="s">
        <v>465</v>
      </c>
      <c r="D171" s="592" t="s">
        <v>566</v>
      </c>
      <c r="E171" s="592" t="s">
        <v>1272</v>
      </c>
      <c r="F171" s="592" t="s">
        <v>1365</v>
      </c>
      <c r="G171" s="592" t="s">
        <v>1366</v>
      </c>
      <c r="H171" s="609">
        <v>1</v>
      </c>
      <c r="I171" s="609">
        <v>111</v>
      </c>
      <c r="J171" s="592"/>
      <c r="K171" s="592">
        <v>111</v>
      </c>
      <c r="L171" s="609"/>
      <c r="M171" s="609"/>
      <c r="N171" s="592"/>
      <c r="O171" s="592"/>
      <c r="P171" s="609"/>
      <c r="Q171" s="609"/>
      <c r="R171" s="597"/>
      <c r="S171" s="610"/>
    </row>
    <row r="172" spans="1:19" ht="14.4" customHeight="1" x14ac:dyDescent="0.3">
      <c r="A172" s="591" t="s">
        <v>1258</v>
      </c>
      <c r="B172" s="592" t="s">
        <v>1259</v>
      </c>
      <c r="C172" s="592" t="s">
        <v>465</v>
      </c>
      <c r="D172" s="592" t="s">
        <v>561</v>
      </c>
      <c r="E172" s="592" t="s">
        <v>1260</v>
      </c>
      <c r="F172" s="592" t="s">
        <v>1261</v>
      </c>
      <c r="G172" s="592" t="s">
        <v>1262</v>
      </c>
      <c r="H172" s="609"/>
      <c r="I172" s="609"/>
      <c r="J172" s="592"/>
      <c r="K172" s="592"/>
      <c r="L172" s="609"/>
      <c r="M172" s="609"/>
      <c r="N172" s="592"/>
      <c r="O172" s="592"/>
      <c r="P172" s="609">
        <v>0.60000000000000009</v>
      </c>
      <c r="Q172" s="609">
        <v>69.66</v>
      </c>
      <c r="R172" s="597"/>
      <c r="S172" s="610">
        <v>116.09999999999998</v>
      </c>
    </row>
    <row r="173" spans="1:19" ht="14.4" customHeight="1" x14ac:dyDescent="0.3">
      <c r="A173" s="591" t="s">
        <v>1258</v>
      </c>
      <c r="B173" s="592" t="s">
        <v>1259</v>
      </c>
      <c r="C173" s="592" t="s">
        <v>465</v>
      </c>
      <c r="D173" s="592" t="s">
        <v>561</v>
      </c>
      <c r="E173" s="592" t="s">
        <v>1260</v>
      </c>
      <c r="F173" s="592" t="s">
        <v>1263</v>
      </c>
      <c r="G173" s="592" t="s">
        <v>1264</v>
      </c>
      <c r="H173" s="609"/>
      <c r="I173" s="609"/>
      <c r="J173" s="592"/>
      <c r="K173" s="592"/>
      <c r="L173" s="609"/>
      <c r="M173" s="609"/>
      <c r="N173" s="592"/>
      <c r="O173" s="592"/>
      <c r="P173" s="609">
        <v>0.4</v>
      </c>
      <c r="Q173" s="609">
        <v>27.88</v>
      </c>
      <c r="R173" s="597"/>
      <c r="S173" s="610">
        <v>69.699999999999989</v>
      </c>
    </row>
    <row r="174" spans="1:19" ht="14.4" customHeight="1" x14ac:dyDescent="0.3">
      <c r="A174" s="591" t="s">
        <v>1258</v>
      </c>
      <c r="B174" s="592" t="s">
        <v>1259</v>
      </c>
      <c r="C174" s="592" t="s">
        <v>465</v>
      </c>
      <c r="D174" s="592" t="s">
        <v>561</v>
      </c>
      <c r="E174" s="592" t="s">
        <v>1272</v>
      </c>
      <c r="F174" s="592" t="s">
        <v>1277</v>
      </c>
      <c r="G174" s="592" t="s">
        <v>1278</v>
      </c>
      <c r="H174" s="609"/>
      <c r="I174" s="609"/>
      <c r="J174" s="592"/>
      <c r="K174" s="592"/>
      <c r="L174" s="609"/>
      <c r="M174" s="609"/>
      <c r="N174" s="592"/>
      <c r="O174" s="592"/>
      <c r="P174" s="609">
        <v>233</v>
      </c>
      <c r="Q174" s="609">
        <v>24698</v>
      </c>
      <c r="R174" s="597"/>
      <c r="S174" s="610">
        <v>106</v>
      </c>
    </row>
    <row r="175" spans="1:19" ht="14.4" customHeight="1" x14ac:dyDescent="0.3">
      <c r="A175" s="591" t="s">
        <v>1258</v>
      </c>
      <c r="B175" s="592" t="s">
        <v>1259</v>
      </c>
      <c r="C175" s="592" t="s">
        <v>465</v>
      </c>
      <c r="D175" s="592" t="s">
        <v>561</v>
      </c>
      <c r="E175" s="592" t="s">
        <v>1272</v>
      </c>
      <c r="F175" s="592" t="s">
        <v>1281</v>
      </c>
      <c r="G175" s="592" t="s">
        <v>1282</v>
      </c>
      <c r="H175" s="609"/>
      <c r="I175" s="609"/>
      <c r="J175" s="592"/>
      <c r="K175" s="592"/>
      <c r="L175" s="609"/>
      <c r="M175" s="609"/>
      <c r="N175" s="592"/>
      <c r="O175" s="592"/>
      <c r="P175" s="609">
        <v>4</v>
      </c>
      <c r="Q175" s="609">
        <v>148</v>
      </c>
      <c r="R175" s="597"/>
      <c r="S175" s="610">
        <v>37</v>
      </c>
    </row>
    <row r="176" spans="1:19" ht="14.4" customHeight="1" x14ac:dyDescent="0.3">
      <c r="A176" s="591" t="s">
        <v>1258</v>
      </c>
      <c r="B176" s="592" t="s">
        <v>1259</v>
      </c>
      <c r="C176" s="592" t="s">
        <v>465</v>
      </c>
      <c r="D176" s="592" t="s">
        <v>561</v>
      </c>
      <c r="E176" s="592" t="s">
        <v>1272</v>
      </c>
      <c r="F176" s="592" t="s">
        <v>1289</v>
      </c>
      <c r="G176" s="592" t="s">
        <v>1290</v>
      </c>
      <c r="H176" s="609"/>
      <c r="I176" s="609"/>
      <c r="J176" s="592"/>
      <c r="K176" s="592"/>
      <c r="L176" s="609"/>
      <c r="M176" s="609"/>
      <c r="N176" s="592"/>
      <c r="O176" s="592"/>
      <c r="P176" s="609">
        <v>68</v>
      </c>
      <c r="Q176" s="609">
        <v>17136</v>
      </c>
      <c r="R176" s="597"/>
      <c r="S176" s="610">
        <v>252</v>
      </c>
    </row>
    <row r="177" spans="1:19" ht="14.4" customHeight="1" x14ac:dyDescent="0.3">
      <c r="A177" s="591" t="s">
        <v>1258</v>
      </c>
      <c r="B177" s="592" t="s">
        <v>1259</v>
      </c>
      <c r="C177" s="592" t="s">
        <v>465</v>
      </c>
      <c r="D177" s="592" t="s">
        <v>561</v>
      </c>
      <c r="E177" s="592" t="s">
        <v>1272</v>
      </c>
      <c r="F177" s="592" t="s">
        <v>1291</v>
      </c>
      <c r="G177" s="592" t="s">
        <v>1292</v>
      </c>
      <c r="H177" s="609"/>
      <c r="I177" s="609"/>
      <c r="J177" s="592"/>
      <c r="K177" s="592"/>
      <c r="L177" s="609"/>
      <c r="M177" s="609"/>
      <c r="N177" s="592"/>
      <c r="O177" s="592"/>
      <c r="P177" s="609">
        <v>290</v>
      </c>
      <c r="Q177" s="609">
        <v>36830</v>
      </c>
      <c r="R177" s="597"/>
      <c r="S177" s="610">
        <v>127</v>
      </c>
    </row>
    <row r="178" spans="1:19" ht="14.4" customHeight="1" x14ac:dyDescent="0.3">
      <c r="A178" s="591" t="s">
        <v>1258</v>
      </c>
      <c r="B178" s="592" t="s">
        <v>1259</v>
      </c>
      <c r="C178" s="592" t="s">
        <v>465</v>
      </c>
      <c r="D178" s="592" t="s">
        <v>561</v>
      </c>
      <c r="E178" s="592" t="s">
        <v>1272</v>
      </c>
      <c r="F178" s="592" t="s">
        <v>1297</v>
      </c>
      <c r="G178" s="592" t="s">
        <v>1298</v>
      </c>
      <c r="H178" s="609"/>
      <c r="I178" s="609"/>
      <c r="J178" s="592"/>
      <c r="K178" s="592"/>
      <c r="L178" s="609"/>
      <c r="M178" s="609"/>
      <c r="N178" s="592"/>
      <c r="O178" s="592"/>
      <c r="P178" s="609">
        <v>1</v>
      </c>
      <c r="Q178" s="609">
        <v>680</v>
      </c>
      <c r="R178" s="597"/>
      <c r="S178" s="610">
        <v>680</v>
      </c>
    </row>
    <row r="179" spans="1:19" ht="14.4" customHeight="1" x14ac:dyDescent="0.3">
      <c r="A179" s="591" t="s">
        <v>1258</v>
      </c>
      <c r="B179" s="592" t="s">
        <v>1259</v>
      </c>
      <c r="C179" s="592" t="s">
        <v>465</v>
      </c>
      <c r="D179" s="592" t="s">
        <v>561</v>
      </c>
      <c r="E179" s="592" t="s">
        <v>1272</v>
      </c>
      <c r="F179" s="592" t="s">
        <v>1303</v>
      </c>
      <c r="G179" s="592" t="s">
        <v>1304</v>
      </c>
      <c r="H179" s="609"/>
      <c r="I179" s="609"/>
      <c r="J179" s="592"/>
      <c r="K179" s="592"/>
      <c r="L179" s="609"/>
      <c r="M179" s="609"/>
      <c r="N179" s="592"/>
      <c r="O179" s="592"/>
      <c r="P179" s="609">
        <v>315</v>
      </c>
      <c r="Q179" s="609">
        <v>10500</v>
      </c>
      <c r="R179" s="597"/>
      <c r="S179" s="610">
        <v>33.333333333333336</v>
      </c>
    </row>
    <row r="180" spans="1:19" ht="14.4" customHeight="1" x14ac:dyDescent="0.3">
      <c r="A180" s="591" t="s">
        <v>1258</v>
      </c>
      <c r="B180" s="592" t="s">
        <v>1259</v>
      </c>
      <c r="C180" s="592" t="s">
        <v>465</v>
      </c>
      <c r="D180" s="592" t="s">
        <v>561</v>
      </c>
      <c r="E180" s="592" t="s">
        <v>1272</v>
      </c>
      <c r="F180" s="592" t="s">
        <v>1305</v>
      </c>
      <c r="G180" s="592" t="s">
        <v>1306</v>
      </c>
      <c r="H180" s="609"/>
      <c r="I180" s="609"/>
      <c r="J180" s="592"/>
      <c r="K180" s="592"/>
      <c r="L180" s="609"/>
      <c r="M180" s="609"/>
      <c r="N180" s="592"/>
      <c r="O180" s="592"/>
      <c r="P180" s="609">
        <v>10</v>
      </c>
      <c r="Q180" s="609">
        <v>1160</v>
      </c>
      <c r="R180" s="597"/>
      <c r="S180" s="610">
        <v>116</v>
      </c>
    </row>
    <row r="181" spans="1:19" ht="14.4" customHeight="1" x14ac:dyDescent="0.3">
      <c r="A181" s="591" t="s">
        <v>1258</v>
      </c>
      <c r="B181" s="592" t="s">
        <v>1259</v>
      </c>
      <c r="C181" s="592" t="s">
        <v>465</v>
      </c>
      <c r="D181" s="592" t="s">
        <v>561</v>
      </c>
      <c r="E181" s="592" t="s">
        <v>1272</v>
      </c>
      <c r="F181" s="592" t="s">
        <v>1307</v>
      </c>
      <c r="G181" s="592" t="s">
        <v>1308</v>
      </c>
      <c r="H181" s="609"/>
      <c r="I181" s="609"/>
      <c r="J181" s="592"/>
      <c r="K181" s="592"/>
      <c r="L181" s="609"/>
      <c r="M181" s="609"/>
      <c r="N181" s="592"/>
      <c r="O181" s="592"/>
      <c r="P181" s="609">
        <v>10</v>
      </c>
      <c r="Q181" s="609">
        <v>860</v>
      </c>
      <c r="R181" s="597"/>
      <c r="S181" s="610">
        <v>86</v>
      </c>
    </row>
    <row r="182" spans="1:19" ht="14.4" customHeight="1" x14ac:dyDescent="0.3">
      <c r="A182" s="591" t="s">
        <v>1258</v>
      </c>
      <c r="B182" s="592" t="s">
        <v>1259</v>
      </c>
      <c r="C182" s="592" t="s">
        <v>465</v>
      </c>
      <c r="D182" s="592" t="s">
        <v>561</v>
      </c>
      <c r="E182" s="592" t="s">
        <v>1272</v>
      </c>
      <c r="F182" s="592" t="s">
        <v>1309</v>
      </c>
      <c r="G182" s="592" t="s">
        <v>1310</v>
      </c>
      <c r="H182" s="609"/>
      <c r="I182" s="609"/>
      <c r="J182" s="592"/>
      <c r="K182" s="592"/>
      <c r="L182" s="609"/>
      <c r="M182" s="609"/>
      <c r="N182" s="592"/>
      <c r="O182" s="592"/>
      <c r="P182" s="609">
        <v>6</v>
      </c>
      <c r="Q182" s="609">
        <v>192</v>
      </c>
      <c r="R182" s="597"/>
      <c r="S182" s="610">
        <v>32</v>
      </c>
    </row>
    <row r="183" spans="1:19" ht="14.4" customHeight="1" x14ac:dyDescent="0.3">
      <c r="A183" s="591" t="s">
        <v>1258</v>
      </c>
      <c r="B183" s="592" t="s">
        <v>1259</v>
      </c>
      <c r="C183" s="592" t="s">
        <v>465</v>
      </c>
      <c r="D183" s="592" t="s">
        <v>561</v>
      </c>
      <c r="E183" s="592" t="s">
        <v>1272</v>
      </c>
      <c r="F183" s="592" t="s">
        <v>1311</v>
      </c>
      <c r="G183" s="592" t="s">
        <v>1312</v>
      </c>
      <c r="H183" s="609"/>
      <c r="I183" s="609"/>
      <c r="J183" s="592"/>
      <c r="K183" s="592"/>
      <c r="L183" s="609"/>
      <c r="M183" s="609"/>
      <c r="N183" s="592"/>
      <c r="O183" s="592"/>
      <c r="P183" s="609">
        <v>5</v>
      </c>
      <c r="Q183" s="609">
        <v>7645</v>
      </c>
      <c r="R183" s="597"/>
      <c r="S183" s="610">
        <v>1529</v>
      </c>
    </row>
    <row r="184" spans="1:19" ht="14.4" customHeight="1" x14ac:dyDescent="0.3">
      <c r="A184" s="591" t="s">
        <v>1258</v>
      </c>
      <c r="B184" s="592" t="s">
        <v>1259</v>
      </c>
      <c r="C184" s="592" t="s">
        <v>465</v>
      </c>
      <c r="D184" s="592" t="s">
        <v>561</v>
      </c>
      <c r="E184" s="592" t="s">
        <v>1272</v>
      </c>
      <c r="F184" s="592" t="s">
        <v>1320</v>
      </c>
      <c r="G184" s="592" t="s">
        <v>1321</v>
      </c>
      <c r="H184" s="609"/>
      <c r="I184" s="609"/>
      <c r="J184" s="592"/>
      <c r="K184" s="592"/>
      <c r="L184" s="609"/>
      <c r="M184" s="609"/>
      <c r="N184" s="592"/>
      <c r="O184" s="592"/>
      <c r="P184" s="609">
        <v>1</v>
      </c>
      <c r="Q184" s="609">
        <v>1536</v>
      </c>
      <c r="R184" s="597"/>
      <c r="S184" s="610">
        <v>1536</v>
      </c>
    </row>
    <row r="185" spans="1:19" ht="14.4" customHeight="1" x14ac:dyDescent="0.3">
      <c r="A185" s="591" t="s">
        <v>1258</v>
      </c>
      <c r="B185" s="592" t="s">
        <v>1259</v>
      </c>
      <c r="C185" s="592" t="s">
        <v>465</v>
      </c>
      <c r="D185" s="592" t="s">
        <v>561</v>
      </c>
      <c r="E185" s="592" t="s">
        <v>1272</v>
      </c>
      <c r="F185" s="592" t="s">
        <v>1334</v>
      </c>
      <c r="G185" s="592" t="s">
        <v>1335</v>
      </c>
      <c r="H185" s="609"/>
      <c r="I185" s="609"/>
      <c r="J185" s="592"/>
      <c r="K185" s="592"/>
      <c r="L185" s="609"/>
      <c r="M185" s="609"/>
      <c r="N185" s="592"/>
      <c r="O185" s="592"/>
      <c r="P185" s="609">
        <v>12</v>
      </c>
      <c r="Q185" s="609">
        <v>1632</v>
      </c>
      <c r="R185" s="597"/>
      <c r="S185" s="610">
        <v>136</v>
      </c>
    </row>
    <row r="186" spans="1:19" ht="14.4" customHeight="1" x14ac:dyDescent="0.3">
      <c r="A186" s="591" t="s">
        <v>1258</v>
      </c>
      <c r="B186" s="592" t="s">
        <v>1259</v>
      </c>
      <c r="C186" s="592" t="s">
        <v>465</v>
      </c>
      <c r="D186" s="592" t="s">
        <v>561</v>
      </c>
      <c r="E186" s="592" t="s">
        <v>1272</v>
      </c>
      <c r="F186" s="592" t="s">
        <v>1342</v>
      </c>
      <c r="G186" s="592" t="s">
        <v>1343</v>
      </c>
      <c r="H186" s="609"/>
      <c r="I186" s="609"/>
      <c r="J186" s="592"/>
      <c r="K186" s="592"/>
      <c r="L186" s="609"/>
      <c r="M186" s="609"/>
      <c r="N186" s="592"/>
      <c r="O186" s="592"/>
      <c r="P186" s="609">
        <v>5</v>
      </c>
      <c r="Q186" s="609">
        <v>2250</v>
      </c>
      <c r="R186" s="597"/>
      <c r="S186" s="610">
        <v>450</v>
      </c>
    </row>
    <row r="187" spans="1:19" ht="14.4" customHeight="1" x14ac:dyDescent="0.3">
      <c r="A187" s="591" t="s">
        <v>1258</v>
      </c>
      <c r="B187" s="592" t="s">
        <v>1259</v>
      </c>
      <c r="C187" s="592" t="s">
        <v>465</v>
      </c>
      <c r="D187" s="592" t="s">
        <v>561</v>
      </c>
      <c r="E187" s="592" t="s">
        <v>1272</v>
      </c>
      <c r="F187" s="592" t="s">
        <v>1356</v>
      </c>
      <c r="G187" s="592" t="s">
        <v>1357</v>
      </c>
      <c r="H187" s="609"/>
      <c r="I187" s="609"/>
      <c r="J187" s="592"/>
      <c r="K187" s="592"/>
      <c r="L187" s="609"/>
      <c r="M187" s="609"/>
      <c r="N187" s="592"/>
      <c r="O187" s="592"/>
      <c r="P187" s="609">
        <v>4</v>
      </c>
      <c r="Q187" s="609">
        <v>5696</v>
      </c>
      <c r="R187" s="597"/>
      <c r="S187" s="610">
        <v>1424</v>
      </c>
    </row>
    <row r="188" spans="1:19" ht="14.4" customHeight="1" x14ac:dyDescent="0.3">
      <c r="A188" s="591" t="s">
        <v>1258</v>
      </c>
      <c r="B188" s="592" t="s">
        <v>1259</v>
      </c>
      <c r="C188" s="592" t="s">
        <v>465</v>
      </c>
      <c r="D188" s="592" t="s">
        <v>561</v>
      </c>
      <c r="E188" s="592" t="s">
        <v>1272</v>
      </c>
      <c r="F188" s="592" t="s">
        <v>1361</v>
      </c>
      <c r="G188" s="592" t="s">
        <v>1362</v>
      </c>
      <c r="H188" s="609"/>
      <c r="I188" s="609"/>
      <c r="J188" s="592"/>
      <c r="K188" s="592"/>
      <c r="L188" s="609"/>
      <c r="M188" s="609"/>
      <c r="N188" s="592"/>
      <c r="O188" s="592"/>
      <c r="P188" s="609">
        <v>3</v>
      </c>
      <c r="Q188" s="609">
        <v>10074</v>
      </c>
      <c r="R188" s="597"/>
      <c r="S188" s="610">
        <v>3358</v>
      </c>
    </row>
    <row r="189" spans="1:19" ht="14.4" customHeight="1" x14ac:dyDescent="0.3">
      <c r="A189" s="591" t="s">
        <v>1258</v>
      </c>
      <c r="B189" s="592" t="s">
        <v>1259</v>
      </c>
      <c r="C189" s="592" t="s">
        <v>465</v>
      </c>
      <c r="D189" s="592" t="s">
        <v>558</v>
      </c>
      <c r="E189" s="592" t="s">
        <v>1260</v>
      </c>
      <c r="F189" s="592" t="s">
        <v>1263</v>
      </c>
      <c r="G189" s="592" t="s">
        <v>1264</v>
      </c>
      <c r="H189" s="609"/>
      <c r="I189" s="609"/>
      <c r="J189" s="592"/>
      <c r="K189" s="592"/>
      <c r="L189" s="609"/>
      <c r="M189" s="609"/>
      <c r="N189" s="592"/>
      <c r="O189" s="592"/>
      <c r="P189" s="609">
        <v>0.2</v>
      </c>
      <c r="Q189" s="609">
        <v>13.94</v>
      </c>
      <c r="R189" s="597"/>
      <c r="S189" s="610">
        <v>69.699999999999989</v>
      </c>
    </row>
    <row r="190" spans="1:19" ht="14.4" customHeight="1" x14ac:dyDescent="0.3">
      <c r="A190" s="591" t="s">
        <v>1258</v>
      </c>
      <c r="B190" s="592" t="s">
        <v>1259</v>
      </c>
      <c r="C190" s="592" t="s">
        <v>465</v>
      </c>
      <c r="D190" s="592" t="s">
        <v>558</v>
      </c>
      <c r="E190" s="592" t="s">
        <v>1260</v>
      </c>
      <c r="F190" s="592" t="s">
        <v>1265</v>
      </c>
      <c r="G190" s="592" t="s">
        <v>1266</v>
      </c>
      <c r="H190" s="609"/>
      <c r="I190" s="609"/>
      <c r="J190" s="592"/>
      <c r="K190" s="592"/>
      <c r="L190" s="609"/>
      <c r="M190" s="609"/>
      <c r="N190" s="592"/>
      <c r="O190" s="592"/>
      <c r="P190" s="609">
        <v>0.2</v>
      </c>
      <c r="Q190" s="609">
        <v>73.540000000000006</v>
      </c>
      <c r="R190" s="597"/>
      <c r="S190" s="610">
        <v>367.7</v>
      </c>
    </row>
    <row r="191" spans="1:19" ht="14.4" customHeight="1" x14ac:dyDescent="0.3">
      <c r="A191" s="591" t="s">
        <v>1258</v>
      </c>
      <c r="B191" s="592" t="s">
        <v>1259</v>
      </c>
      <c r="C191" s="592" t="s">
        <v>465</v>
      </c>
      <c r="D191" s="592" t="s">
        <v>558</v>
      </c>
      <c r="E191" s="592" t="s">
        <v>1260</v>
      </c>
      <c r="F191" s="592" t="s">
        <v>1268</v>
      </c>
      <c r="G191" s="592" t="s">
        <v>487</v>
      </c>
      <c r="H191" s="609"/>
      <c r="I191" s="609"/>
      <c r="J191" s="592"/>
      <c r="K191" s="592"/>
      <c r="L191" s="609"/>
      <c r="M191" s="609"/>
      <c r="N191" s="592"/>
      <c r="O191" s="592"/>
      <c r="P191" s="609">
        <v>0.02</v>
      </c>
      <c r="Q191" s="609">
        <v>2.4300000000000002</v>
      </c>
      <c r="R191" s="597"/>
      <c r="S191" s="610">
        <v>121.5</v>
      </c>
    </row>
    <row r="192" spans="1:19" ht="14.4" customHeight="1" x14ac:dyDescent="0.3">
      <c r="A192" s="591" t="s">
        <v>1258</v>
      </c>
      <c r="B192" s="592" t="s">
        <v>1259</v>
      </c>
      <c r="C192" s="592" t="s">
        <v>465</v>
      </c>
      <c r="D192" s="592" t="s">
        <v>558</v>
      </c>
      <c r="E192" s="592" t="s">
        <v>1260</v>
      </c>
      <c r="F192" s="592" t="s">
        <v>1270</v>
      </c>
      <c r="G192" s="592" t="s">
        <v>1271</v>
      </c>
      <c r="H192" s="609"/>
      <c r="I192" s="609"/>
      <c r="J192" s="592"/>
      <c r="K192" s="592"/>
      <c r="L192" s="609"/>
      <c r="M192" s="609"/>
      <c r="N192" s="592"/>
      <c r="O192" s="592"/>
      <c r="P192" s="609">
        <v>0.1</v>
      </c>
      <c r="Q192" s="609">
        <v>36.770000000000003</v>
      </c>
      <c r="R192" s="597"/>
      <c r="S192" s="610">
        <v>367.7</v>
      </c>
    </row>
    <row r="193" spans="1:19" ht="14.4" customHeight="1" x14ac:dyDescent="0.3">
      <c r="A193" s="591" t="s">
        <v>1258</v>
      </c>
      <c r="B193" s="592" t="s">
        <v>1259</v>
      </c>
      <c r="C193" s="592" t="s">
        <v>465</v>
      </c>
      <c r="D193" s="592" t="s">
        <v>558</v>
      </c>
      <c r="E193" s="592" t="s">
        <v>1272</v>
      </c>
      <c r="F193" s="592" t="s">
        <v>1277</v>
      </c>
      <c r="G193" s="592" t="s">
        <v>1278</v>
      </c>
      <c r="H193" s="609"/>
      <c r="I193" s="609"/>
      <c r="J193" s="592"/>
      <c r="K193" s="592"/>
      <c r="L193" s="609"/>
      <c r="M193" s="609"/>
      <c r="N193" s="592"/>
      <c r="O193" s="592"/>
      <c r="P193" s="609">
        <v>296</v>
      </c>
      <c r="Q193" s="609">
        <v>31376</v>
      </c>
      <c r="R193" s="597"/>
      <c r="S193" s="610">
        <v>106</v>
      </c>
    </row>
    <row r="194" spans="1:19" ht="14.4" customHeight="1" x14ac:dyDescent="0.3">
      <c r="A194" s="591" t="s">
        <v>1258</v>
      </c>
      <c r="B194" s="592" t="s">
        <v>1259</v>
      </c>
      <c r="C194" s="592" t="s">
        <v>465</v>
      </c>
      <c r="D194" s="592" t="s">
        <v>558</v>
      </c>
      <c r="E194" s="592" t="s">
        <v>1272</v>
      </c>
      <c r="F194" s="592" t="s">
        <v>1281</v>
      </c>
      <c r="G194" s="592" t="s">
        <v>1282</v>
      </c>
      <c r="H194" s="609"/>
      <c r="I194" s="609"/>
      <c r="J194" s="592"/>
      <c r="K194" s="592"/>
      <c r="L194" s="609"/>
      <c r="M194" s="609"/>
      <c r="N194" s="592"/>
      <c r="O194" s="592"/>
      <c r="P194" s="609">
        <v>4</v>
      </c>
      <c r="Q194" s="609">
        <v>148</v>
      </c>
      <c r="R194" s="597"/>
      <c r="S194" s="610">
        <v>37</v>
      </c>
    </row>
    <row r="195" spans="1:19" ht="14.4" customHeight="1" x14ac:dyDescent="0.3">
      <c r="A195" s="591" t="s">
        <v>1258</v>
      </c>
      <c r="B195" s="592" t="s">
        <v>1259</v>
      </c>
      <c r="C195" s="592" t="s">
        <v>465</v>
      </c>
      <c r="D195" s="592" t="s">
        <v>558</v>
      </c>
      <c r="E195" s="592" t="s">
        <v>1272</v>
      </c>
      <c r="F195" s="592" t="s">
        <v>1289</v>
      </c>
      <c r="G195" s="592" t="s">
        <v>1290</v>
      </c>
      <c r="H195" s="609"/>
      <c r="I195" s="609"/>
      <c r="J195" s="592"/>
      <c r="K195" s="592"/>
      <c r="L195" s="609"/>
      <c r="M195" s="609"/>
      <c r="N195" s="592"/>
      <c r="O195" s="592"/>
      <c r="P195" s="609">
        <v>94</v>
      </c>
      <c r="Q195" s="609">
        <v>23688</v>
      </c>
      <c r="R195" s="597"/>
      <c r="S195" s="610">
        <v>252</v>
      </c>
    </row>
    <row r="196" spans="1:19" ht="14.4" customHeight="1" x14ac:dyDescent="0.3">
      <c r="A196" s="591" t="s">
        <v>1258</v>
      </c>
      <c r="B196" s="592" t="s">
        <v>1259</v>
      </c>
      <c r="C196" s="592" t="s">
        <v>465</v>
      </c>
      <c r="D196" s="592" t="s">
        <v>558</v>
      </c>
      <c r="E196" s="592" t="s">
        <v>1272</v>
      </c>
      <c r="F196" s="592" t="s">
        <v>1291</v>
      </c>
      <c r="G196" s="592" t="s">
        <v>1292</v>
      </c>
      <c r="H196" s="609"/>
      <c r="I196" s="609"/>
      <c r="J196" s="592"/>
      <c r="K196" s="592"/>
      <c r="L196" s="609"/>
      <c r="M196" s="609"/>
      <c r="N196" s="592"/>
      <c r="O196" s="592"/>
      <c r="P196" s="609">
        <v>377</v>
      </c>
      <c r="Q196" s="609">
        <v>47879</v>
      </c>
      <c r="R196" s="597"/>
      <c r="S196" s="610">
        <v>127</v>
      </c>
    </row>
    <row r="197" spans="1:19" ht="14.4" customHeight="1" x14ac:dyDescent="0.3">
      <c r="A197" s="591" t="s">
        <v>1258</v>
      </c>
      <c r="B197" s="592" t="s">
        <v>1259</v>
      </c>
      <c r="C197" s="592" t="s">
        <v>465</v>
      </c>
      <c r="D197" s="592" t="s">
        <v>558</v>
      </c>
      <c r="E197" s="592" t="s">
        <v>1272</v>
      </c>
      <c r="F197" s="592" t="s">
        <v>1295</v>
      </c>
      <c r="G197" s="592" t="s">
        <v>1296</v>
      </c>
      <c r="H197" s="609"/>
      <c r="I197" s="609"/>
      <c r="J197" s="592"/>
      <c r="K197" s="592"/>
      <c r="L197" s="609"/>
      <c r="M197" s="609"/>
      <c r="N197" s="592"/>
      <c r="O197" s="592"/>
      <c r="P197" s="609">
        <v>1</v>
      </c>
      <c r="Q197" s="609">
        <v>502</v>
      </c>
      <c r="R197" s="597"/>
      <c r="S197" s="610">
        <v>502</v>
      </c>
    </row>
    <row r="198" spans="1:19" ht="14.4" customHeight="1" x14ac:dyDescent="0.3">
      <c r="A198" s="591" t="s">
        <v>1258</v>
      </c>
      <c r="B198" s="592" t="s">
        <v>1259</v>
      </c>
      <c r="C198" s="592" t="s">
        <v>465</v>
      </c>
      <c r="D198" s="592" t="s">
        <v>558</v>
      </c>
      <c r="E198" s="592" t="s">
        <v>1272</v>
      </c>
      <c r="F198" s="592" t="s">
        <v>1303</v>
      </c>
      <c r="G198" s="592" t="s">
        <v>1304</v>
      </c>
      <c r="H198" s="609"/>
      <c r="I198" s="609"/>
      <c r="J198" s="592"/>
      <c r="K198" s="592"/>
      <c r="L198" s="609"/>
      <c r="M198" s="609"/>
      <c r="N198" s="592"/>
      <c r="O198" s="592"/>
      <c r="P198" s="609">
        <v>403</v>
      </c>
      <c r="Q198" s="609">
        <v>13433.33</v>
      </c>
      <c r="R198" s="597"/>
      <c r="S198" s="610">
        <v>33.333325062034739</v>
      </c>
    </row>
    <row r="199" spans="1:19" ht="14.4" customHeight="1" x14ac:dyDescent="0.3">
      <c r="A199" s="591" t="s">
        <v>1258</v>
      </c>
      <c r="B199" s="592" t="s">
        <v>1259</v>
      </c>
      <c r="C199" s="592" t="s">
        <v>465</v>
      </c>
      <c r="D199" s="592" t="s">
        <v>558</v>
      </c>
      <c r="E199" s="592" t="s">
        <v>1272</v>
      </c>
      <c r="F199" s="592" t="s">
        <v>1307</v>
      </c>
      <c r="G199" s="592" t="s">
        <v>1308</v>
      </c>
      <c r="H199" s="609"/>
      <c r="I199" s="609"/>
      <c r="J199" s="592"/>
      <c r="K199" s="592"/>
      <c r="L199" s="609"/>
      <c r="M199" s="609"/>
      <c r="N199" s="592"/>
      <c r="O199" s="592"/>
      <c r="P199" s="609">
        <v>4</v>
      </c>
      <c r="Q199" s="609">
        <v>344</v>
      </c>
      <c r="R199" s="597"/>
      <c r="S199" s="610">
        <v>86</v>
      </c>
    </row>
    <row r="200" spans="1:19" ht="14.4" customHeight="1" x14ac:dyDescent="0.3">
      <c r="A200" s="591" t="s">
        <v>1258</v>
      </c>
      <c r="B200" s="592" t="s">
        <v>1259</v>
      </c>
      <c r="C200" s="592" t="s">
        <v>465</v>
      </c>
      <c r="D200" s="592" t="s">
        <v>558</v>
      </c>
      <c r="E200" s="592" t="s">
        <v>1272</v>
      </c>
      <c r="F200" s="592" t="s">
        <v>1309</v>
      </c>
      <c r="G200" s="592" t="s">
        <v>1310</v>
      </c>
      <c r="H200" s="609"/>
      <c r="I200" s="609"/>
      <c r="J200" s="592"/>
      <c r="K200" s="592"/>
      <c r="L200" s="609"/>
      <c r="M200" s="609"/>
      <c r="N200" s="592"/>
      <c r="O200" s="592"/>
      <c r="P200" s="609">
        <v>4</v>
      </c>
      <c r="Q200" s="609">
        <v>128</v>
      </c>
      <c r="R200" s="597"/>
      <c r="S200" s="610">
        <v>32</v>
      </c>
    </row>
    <row r="201" spans="1:19" ht="14.4" customHeight="1" x14ac:dyDescent="0.3">
      <c r="A201" s="591" t="s">
        <v>1258</v>
      </c>
      <c r="B201" s="592" t="s">
        <v>1259</v>
      </c>
      <c r="C201" s="592" t="s">
        <v>465</v>
      </c>
      <c r="D201" s="592" t="s">
        <v>558</v>
      </c>
      <c r="E201" s="592" t="s">
        <v>1272</v>
      </c>
      <c r="F201" s="592" t="s">
        <v>1317</v>
      </c>
      <c r="G201" s="592" t="s">
        <v>1294</v>
      </c>
      <c r="H201" s="609"/>
      <c r="I201" s="609"/>
      <c r="J201" s="592"/>
      <c r="K201" s="592"/>
      <c r="L201" s="609"/>
      <c r="M201" s="609"/>
      <c r="N201" s="592"/>
      <c r="O201" s="592"/>
      <c r="P201" s="609">
        <v>1</v>
      </c>
      <c r="Q201" s="609">
        <v>689</v>
      </c>
      <c r="R201" s="597"/>
      <c r="S201" s="610">
        <v>689</v>
      </c>
    </row>
    <row r="202" spans="1:19" ht="14.4" customHeight="1" x14ac:dyDescent="0.3">
      <c r="A202" s="591" t="s">
        <v>1258</v>
      </c>
      <c r="B202" s="592" t="s">
        <v>1259</v>
      </c>
      <c r="C202" s="592" t="s">
        <v>465</v>
      </c>
      <c r="D202" s="592" t="s">
        <v>558</v>
      </c>
      <c r="E202" s="592" t="s">
        <v>1272</v>
      </c>
      <c r="F202" s="592" t="s">
        <v>1326</v>
      </c>
      <c r="G202" s="592" t="s">
        <v>1327</v>
      </c>
      <c r="H202" s="609"/>
      <c r="I202" s="609"/>
      <c r="J202" s="592"/>
      <c r="K202" s="592"/>
      <c r="L202" s="609"/>
      <c r="M202" s="609"/>
      <c r="N202" s="592"/>
      <c r="O202" s="592"/>
      <c r="P202" s="609">
        <v>2</v>
      </c>
      <c r="Q202" s="609">
        <v>248</v>
      </c>
      <c r="R202" s="597"/>
      <c r="S202" s="610">
        <v>124</v>
      </c>
    </row>
    <row r="203" spans="1:19" ht="14.4" customHeight="1" x14ac:dyDescent="0.3">
      <c r="A203" s="591" t="s">
        <v>1258</v>
      </c>
      <c r="B203" s="592" t="s">
        <v>1259</v>
      </c>
      <c r="C203" s="592" t="s">
        <v>465</v>
      </c>
      <c r="D203" s="592" t="s">
        <v>558</v>
      </c>
      <c r="E203" s="592" t="s">
        <v>1272</v>
      </c>
      <c r="F203" s="592" t="s">
        <v>1334</v>
      </c>
      <c r="G203" s="592" t="s">
        <v>1335</v>
      </c>
      <c r="H203" s="609"/>
      <c r="I203" s="609"/>
      <c r="J203" s="592"/>
      <c r="K203" s="592"/>
      <c r="L203" s="609"/>
      <c r="M203" s="609"/>
      <c r="N203" s="592"/>
      <c r="O203" s="592"/>
      <c r="P203" s="609">
        <v>49</v>
      </c>
      <c r="Q203" s="609">
        <v>6664</v>
      </c>
      <c r="R203" s="597"/>
      <c r="S203" s="610">
        <v>136</v>
      </c>
    </row>
    <row r="204" spans="1:19" ht="14.4" customHeight="1" x14ac:dyDescent="0.3">
      <c r="A204" s="591" t="s">
        <v>1258</v>
      </c>
      <c r="B204" s="592" t="s">
        <v>1259</v>
      </c>
      <c r="C204" s="592" t="s">
        <v>465</v>
      </c>
      <c r="D204" s="592" t="s">
        <v>558</v>
      </c>
      <c r="E204" s="592" t="s">
        <v>1272</v>
      </c>
      <c r="F204" s="592" t="s">
        <v>1336</v>
      </c>
      <c r="G204" s="592" t="s">
        <v>1337</v>
      </c>
      <c r="H204" s="609"/>
      <c r="I204" s="609"/>
      <c r="J204" s="592"/>
      <c r="K204" s="592"/>
      <c r="L204" s="609"/>
      <c r="M204" s="609"/>
      <c r="N204" s="592"/>
      <c r="O204" s="592"/>
      <c r="P204" s="609">
        <v>1</v>
      </c>
      <c r="Q204" s="609">
        <v>391</v>
      </c>
      <c r="R204" s="597"/>
      <c r="S204" s="610">
        <v>391</v>
      </c>
    </row>
    <row r="205" spans="1:19" ht="14.4" customHeight="1" x14ac:dyDescent="0.3">
      <c r="A205" s="591" t="s">
        <v>1258</v>
      </c>
      <c r="B205" s="592" t="s">
        <v>1259</v>
      </c>
      <c r="C205" s="592" t="s">
        <v>465</v>
      </c>
      <c r="D205" s="592" t="s">
        <v>558</v>
      </c>
      <c r="E205" s="592" t="s">
        <v>1272</v>
      </c>
      <c r="F205" s="592" t="s">
        <v>1356</v>
      </c>
      <c r="G205" s="592" t="s">
        <v>1357</v>
      </c>
      <c r="H205" s="609"/>
      <c r="I205" s="609"/>
      <c r="J205" s="592"/>
      <c r="K205" s="592"/>
      <c r="L205" s="609"/>
      <c r="M205" s="609"/>
      <c r="N205" s="592"/>
      <c r="O205" s="592"/>
      <c r="P205" s="609">
        <v>1</v>
      </c>
      <c r="Q205" s="609">
        <v>1424</v>
      </c>
      <c r="R205" s="597"/>
      <c r="S205" s="610">
        <v>1424</v>
      </c>
    </row>
    <row r="206" spans="1:19" ht="14.4" customHeight="1" x14ac:dyDescent="0.3">
      <c r="A206" s="591" t="s">
        <v>1258</v>
      </c>
      <c r="B206" s="592" t="s">
        <v>1259</v>
      </c>
      <c r="C206" s="592" t="s">
        <v>465</v>
      </c>
      <c r="D206" s="592" t="s">
        <v>560</v>
      </c>
      <c r="E206" s="592" t="s">
        <v>1260</v>
      </c>
      <c r="F206" s="592" t="s">
        <v>1261</v>
      </c>
      <c r="G206" s="592" t="s">
        <v>1262</v>
      </c>
      <c r="H206" s="609"/>
      <c r="I206" s="609"/>
      <c r="J206" s="592"/>
      <c r="K206" s="592"/>
      <c r="L206" s="609"/>
      <c r="M206" s="609"/>
      <c r="N206" s="592"/>
      <c r="O206" s="592"/>
      <c r="P206" s="609">
        <v>0.2</v>
      </c>
      <c r="Q206" s="609">
        <v>23.22</v>
      </c>
      <c r="R206" s="597"/>
      <c r="S206" s="610">
        <v>116.1</v>
      </c>
    </row>
    <row r="207" spans="1:19" ht="14.4" customHeight="1" x14ac:dyDescent="0.3">
      <c r="A207" s="591" t="s">
        <v>1258</v>
      </c>
      <c r="B207" s="592" t="s">
        <v>1259</v>
      </c>
      <c r="C207" s="592" t="s">
        <v>465</v>
      </c>
      <c r="D207" s="592" t="s">
        <v>560</v>
      </c>
      <c r="E207" s="592" t="s">
        <v>1260</v>
      </c>
      <c r="F207" s="592" t="s">
        <v>1265</v>
      </c>
      <c r="G207" s="592" t="s">
        <v>1266</v>
      </c>
      <c r="H207" s="609"/>
      <c r="I207" s="609"/>
      <c r="J207" s="592"/>
      <c r="K207" s="592"/>
      <c r="L207" s="609"/>
      <c r="M207" s="609"/>
      <c r="N207" s="592"/>
      <c r="O207" s="592"/>
      <c r="P207" s="609">
        <v>0.2</v>
      </c>
      <c r="Q207" s="609">
        <v>73.540000000000006</v>
      </c>
      <c r="R207" s="597"/>
      <c r="S207" s="610">
        <v>367.7</v>
      </c>
    </row>
    <row r="208" spans="1:19" ht="14.4" customHeight="1" x14ac:dyDescent="0.3">
      <c r="A208" s="591" t="s">
        <v>1258</v>
      </c>
      <c r="B208" s="592" t="s">
        <v>1259</v>
      </c>
      <c r="C208" s="592" t="s">
        <v>465</v>
      </c>
      <c r="D208" s="592" t="s">
        <v>560</v>
      </c>
      <c r="E208" s="592" t="s">
        <v>1272</v>
      </c>
      <c r="F208" s="592" t="s">
        <v>1277</v>
      </c>
      <c r="G208" s="592" t="s">
        <v>1278</v>
      </c>
      <c r="H208" s="609"/>
      <c r="I208" s="609"/>
      <c r="J208" s="592"/>
      <c r="K208" s="592"/>
      <c r="L208" s="609"/>
      <c r="M208" s="609"/>
      <c r="N208" s="592"/>
      <c r="O208" s="592"/>
      <c r="P208" s="609">
        <v>341</v>
      </c>
      <c r="Q208" s="609">
        <v>36146</v>
      </c>
      <c r="R208" s="597"/>
      <c r="S208" s="610">
        <v>106</v>
      </c>
    </row>
    <row r="209" spans="1:19" ht="14.4" customHeight="1" x14ac:dyDescent="0.3">
      <c r="A209" s="591" t="s">
        <v>1258</v>
      </c>
      <c r="B209" s="592" t="s">
        <v>1259</v>
      </c>
      <c r="C209" s="592" t="s">
        <v>465</v>
      </c>
      <c r="D209" s="592" t="s">
        <v>560</v>
      </c>
      <c r="E209" s="592" t="s">
        <v>1272</v>
      </c>
      <c r="F209" s="592" t="s">
        <v>1281</v>
      </c>
      <c r="G209" s="592" t="s">
        <v>1282</v>
      </c>
      <c r="H209" s="609"/>
      <c r="I209" s="609"/>
      <c r="J209" s="592"/>
      <c r="K209" s="592"/>
      <c r="L209" s="609"/>
      <c r="M209" s="609"/>
      <c r="N209" s="592"/>
      <c r="O209" s="592"/>
      <c r="P209" s="609">
        <v>24</v>
      </c>
      <c r="Q209" s="609">
        <v>888</v>
      </c>
      <c r="R209" s="597"/>
      <c r="S209" s="610">
        <v>37</v>
      </c>
    </row>
    <row r="210" spans="1:19" ht="14.4" customHeight="1" x14ac:dyDescent="0.3">
      <c r="A210" s="591" t="s">
        <v>1258</v>
      </c>
      <c r="B210" s="592" t="s">
        <v>1259</v>
      </c>
      <c r="C210" s="592" t="s">
        <v>465</v>
      </c>
      <c r="D210" s="592" t="s">
        <v>560</v>
      </c>
      <c r="E210" s="592" t="s">
        <v>1272</v>
      </c>
      <c r="F210" s="592" t="s">
        <v>1289</v>
      </c>
      <c r="G210" s="592" t="s">
        <v>1290</v>
      </c>
      <c r="H210" s="609"/>
      <c r="I210" s="609"/>
      <c r="J210" s="592"/>
      <c r="K210" s="592"/>
      <c r="L210" s="609"/>
      <c r="M210" s="609"/>
      <c r="N210" s="592"/>
      <c r="O210" s="592"/>
      <c r="P210" s="609">
        <v>64</v>
      </c>
      <c r="Q210" s="609">
        <v>16128</v>
      </c>
      <c r="R210" s="597"/>
      <c r="S210" s="610">
        <v>252</v>
      </c>
    </row>
    <row r="211" spans="1:19" ht="14.4" customHeight="1" x14ac:dyDescent="0.3">
      <c r="A211" s="591" t="s">
        <v>1258</v>
      </c>
      <c r="B211" s="592" t="s">
        <v>1259</v>
      </c>
      <c r="C211" s="592" t="s">
        <v>465</v>
      </c>
      <c r="D211" s="592" t="s">
        <v>560</v>
      </c>
      <c r="E211" s="592" t="s">
        <v>1272</v>
      </c>
      <c r="F211" s="592" t="s">
        <v>1291</v>
      </c>
      <c r="G211" s="592" t="s">
        <v>1292</v>
      </c>
      <c r="H211" s="609"/>
      <c r="I211" s="609"/>
      <c r="J211" s="592"/>
      <c r="K211" s="592"/>
      <c r="L211" s="609"/>
      <c r="M211" s="609"/>
      <c r="N211" s="592"/>
      <c r="O211" s="592"/>
      <c r="P211" s="609">
        <v>423</v>
      </c>
      <c r="Q211" s="609">
        <v>53721</v>
      </c>
      <c r="R211" s="597"/>
      <c r="S211" s="610">
        <v>127</v>
      </c>
    </row>
    <row r="212" spans="1:19" ht="14.4" customHeight="1" x14ac:dyDescent="0.3">
      <c r="A212" s="591" t="s">
        <v>1258</v>
      </c>
      <c r="B212" s="592" t="s">
        <v>1259</v>
      </c>
      <c r="C212" s="592" t="s">
        <v>465</v>
      </c>
      <c r="D212" s="592" t="s">
        <v>560</v>
      </c>
      <c r="E212" s="592" t="s">
        <v>1272</v>
      </c>
      <c r="F212" s="592" t="s">
        <v>1293</v>
      </c>
      <c r="G212" s="592" t="s">
        <v>1294</v>
      </c>
      <c r="H212" s="609"/>
      <c r="I212" s="609"/>
      <c r="J212" s="592"/>
      <c r="K212" s="592"/>
      <c r="L212" s="609"/>
      <c r="M212" s="609"/>
      <c r="N212" s="592"/>
      <c r="O212" s="592"/>
      <c r="P212" s="609">
        <v>1</v>
      </c>
      <c r="Q212" s="609">
        <v>542</v>
      </c>
      <c r="R212" s="597"/>
      <c r="S212" s="610">
        <v>542</v>
      </c>
    </row>
    <row r="213" spans="1:19" ht="14.4" customHeight="1" x14ac:dyDescent="0.3">
      <c r="A213" s="591" t="s">
        <v>1258</v>
      </c>
      <c r="B213" s="592" t="s">
        <v>1259</v>
      </c>
      <c r="C213" s="592" t="s">
        <v>465</v>
      </c>
      <c r="D213" s="592" t="s">
        <v>560</v>
      </c>
      <c r="E213" s="592" t="s">
        <v>1272</v>
      </c>
      <c r="F213" s="592" t="s">
        <v>1295</v>
      </c>
      <c r="G213" s="592" t="s">
        <v>1296</v>
      </c>
      <c r="H213" s="609"/>
      <c r="I213" s="609"/>
      <c r="J213" s="592"/>
      <c r="K213" s="592"/>
      <c r="L213" s="609"/>
      <c r="M213" s="609"/>
      <c r="N213" s="592"/>
      <c r="O213" s="592"/>
      <c r="P213" s="609">
        <v>1</v>
      </c>
      <c r="Q213" s="609">
        <v>502</v>
      </c>
      <c r="R213" s="597"/>
      <c r="S213" s="610">
        <v>502</v>
      </c>
    </row>
    <row r="214" spans="1:19" ht="14.4" customHeight="1" x14ac:dyDescent="0.3">
      <c r="A214" s="591" t="s">
        <v>1258</v>
      </c>
      <c r="B214" s="592" t="s">
        <v>1259</v>
      </c>
      <c r="C214" s="592" t="s">
        <v>465</v>
      </c>
      <c r="D214" s="592" t="s">
        <v>560</v>
      </c>
      <c r="E214" s="592" t="s">
        <v>1272</v>
      </c>
      <c r="F214" s="592" t="s">
        <v>1297</v>
      </c>
      <c r="G214" s="592" t="s">
        <v>1298</v>
      </c>
      <c r="H214" s="609"/>
      <c r="I214" s="609"/>
      <c r="J214" s="592"/>
      <c r="K214" s="592"/>
      <c r="L214" s="609"/>
      <c r="M214" s="609"/>
      <c r="N214" s="592"/>
      <c r="O214" s="592"/>
      <c r="P214" s="609">
        <v>1</v>
      </c>
      <c r="Q214" s="609">
        <v>680</v>
      </c>
      <c r="R214" s="597"/>
      <c r="S214" s="610">
        <v>680</v>
      </c>
    </row>
    <row r="215" spans="1:19" ht="14.4" customHeight="1" x14ac:dyDescent="0.3">
      <c r="A215" s="591" t="s">
        <v>1258</v>
      </c>
      <c r="B215" s="592" t="s">
        <v>1259</v>
      </c>
      <c r="C215" s="592" t="s">
        <v>465</v>
      </c>
      <c r="D215" s="592" t="s">
        <v>560</v>
      </c>
      <c r="E215" s="592" t="s">
        <v>1272</v>
      </c>
      <c r="F215" s="592" t="s">
        <v>1303</v>
      </c>
      <c r="G215" s="592" t="s">
        <v>1304</v>
      </c>
      <c r="H215" s="609"/>
      <c r="I215" s="609"/>
      <c r="J215" s="592"/>
      <c r="K215" s="592"/>
      <c r="L215" s="609"/>
      <c r="M215" s="609"/>
      <c r="N215" s="592"/>
      <c r="O215" s="592"/>
      <c r="P215" s="609">
        <v>414</v>
      </c>
      <c r="Q215" s="609">
        <v>13800</v>
      </c>
      <c r="R215" s="597"/>
      <c r="S215" s="610">
        <v>33.333333333333336</v>
      </c>
    </row>
    <row r="216" spans="1:19" ht="14.4" customHeight="1" x14ac:dyDescent="0.3">
      <c r="A216" s="591" t="s">
        <v>1258</v>
      </c>
      <c r="B216" s="592" t="s">
        <v>1259</v>
      </c>
      <c r="C216" s="592" t="s">
        <v>465</v>
      </c>
      <c r="D216" s="592" t="s">
        <v>560</v>
      </c>
      <c r="E216" s="592" t="s">
        <v>1272</v>
      </c>
      <c r="F216" s="592" t="s">
        <v>1305</v>
      </c>
      <c r="G216" s="592" t="s">
        <v>1306</v>
      </c>
      <c r="H216" s="609"/>
      <c r="I216" s="609"/>
      <c r="J216" s="592"/>
      <c r="K216" s="592"/>
      <c r="L216" s="609"/>
      <c r="M216" s="609"/>
      <c r="N216" s="592"/>
      <c r="O216" s="592"/>
      <c r="P216" s="609">
        <v>3</v>
      </c>
      <c r="Q216" s="609">
        <v>348</v>
      </c>
      <c r="R216" s="597"/>
      <c r="S216" s="610">
        <v>116</v>
      </c>
    </row>
    <row r="217" spans="1:19" ht="14.4" customHeight="1" x14ac:dyDescent="0.3">
      <c r="A217" s="591" t="s">
        <v>1258</v>
      </c>
      <c r="B217" s="592" t="s">
        <v>1259</v>
      </c>
      <c r="C217" s="592" t="s">
        <v>465</v>
      </c>
      <c r="D217" s="592" t="s">
        <v>560</v>
      </c>
      <c r="E217" s="592" t="s">
        <v>1272</v>
      </c>
      <c r="F217" s="592" t="s">
        <v>1307</v>
      </c>
      <c r="G217" s="592" t="s">
        <v>1308</v>
      </c>
      <c r="H217" s="609"/>
      <c r="I217" s="609"/>
      <c r="J217" s="592"/>
      <c r="K217" s="592"/>
      <c r="L217" s="609"/>
      <c r="M217" s="609"/>
      <c r="N217" s="592"/>
      <c r="O217" s="592"/>
      <c r="P217" s="609">
        <v>3</v>
      </c>
      <c r="Q217" s="609">
        <v>258</v>
      </c>
      <c r="R217" s="597"/>
      <c r="S217" s="610">
        <v>86</v>
      </c>
    </row>
    <row r="218" spans="1:19" ht="14.4" customHeight="1" x14ac:dyDescent="0.3">
      <c r="A218" s="591" t="s">
        <v>1258</v>
      </c>
      <c r="B218" s="592" t="s">
        <v>1259</v>
      </c>
      <c r="C218" s="592" t="s">
        <v>465</v>
      </c>
      <c r="D218" s="592" t="s">
        <v>560</v>
      </c>
      <c r="E218" s="592" t="s">
        <v>1272</v>
      </c>
      <c r="F218" s="592" t="s">
        <v>1309</v>
      </c>
      <c r="G218" s="592" t="s">
        <v>1310</v>
      </c>
      <c r="H218" s="609"/>
      <c r="I218" s="609"/>
      <c r="J218" s="592"/>
      <c r="K218" s="592"/>
      <c r="L218" s="609"/>
      <c r="M218" s="609"/>
      <c r="N218" s="592"/>
      <c r="O218" s="592"/>
      <c r="P218" s="609">
        <v>20</v>
      </c>
      <c r="Q218" s="609">
        <v>640</v>
      </c>
      <c r="R218" s="597"/>
      <c r="S218" s="610">
        <v>32</v>
      </c>
    </row>
    <row r="219" spans="1:19" ht="14.4" customHeight="1" x14ac:dyDescent="0.3">
      <c r="A219" s="591" t="s">
        <v>1258</v>
      </c>
      <c r="B219" s="592" t="s">
        <v>1259</v>
      </c>
      <c r="C219" s="592" t="s">
        <v>465</v>
      </c>
      <c r="D219" s="592" t="s">
        <v>560</v>
      </c>
      <c r="E219" s="592" t="s">
        <v>1272</v>
      </c>
      <c r="F219" s="592" t="s">
        <v>1326</v>
      </c>
      <c r="G219" s="592" t="s">
        <v>1327</v>
      </c>
      <c r="H219" s="609"/>
      <c r="I219" s="609"/>
      <c r="J219" s="592"/>
      <c r="K219" s="592"/>
      <c r="L219" s="609"/>
      <c r="M219" s="609"/>
      <c r="N219" s="592"/>
      <c r="O219" s="592"/>
      <c r="P219" s="609">
        <v>1</v>
      </c>
      <c r="Q219" s="609">
        <v>124</v>
      </c>
      <c r="R219" s="597"/>
      <c r="S219" s="610">
        <v>124</v>
      </c>
    </row>
    <row r="220" spans="1:19" ht="14.4" customHeight="1" x14ac:dyDescent="0.3">
      <c r="A220" s="591" t="s">
        <v>1258</v>
      </c>
      <c r="B220" s="592" t="s">
        <v>1259</v>
      </c>
      <c r="C220" s="592" t="s">
        <v>465</v>
      </c>
      <c r="D220" s="592" t="s">
        <v>560</v>
      </c>
      <c r="E220" s="592" t="s">
        <v>1272</v>
      </c>
      <c r="F220" s="592" t="s">
        <v>1342</v>
      </c>
      <c r="G220" s="592" t="s">
        <v>1343</v>
      </c>
      <c r="H220" s="609"/>
      <c r="I220" s="609"/>
      <c r="J220" s="592"/>
      <c r="K220" s="592"/>
      <c r="L220" s="609"/>
      <c r="M220" s="609"/>
      <c r="N220" s="592"/>
      <c r="O220" s="592"/>
      <c r="P220" s="609">
        <v>1</v>
      </c>
      <c r="Q220" s="609">
        <v>450</v>
      </c>
      <c r="R220" s="597"/>
      <c r="S220" s="610">
        <v>450</v>
      </c>
    </row>
    <row r="221" spans="1:19" ht="14.4" customHeight="1" x14ac:dyDescent="0.3">
      <c r="A221" s="591" t="s">
        <v>1258</v>
      </c>
      <c r="B221" s="592" t="s">
        <v>1259</v>
      </c>
      <c r="C221" s="592" t="s">
        <v>465</v>
      </c>
      <c r="D221" s="592" t="s">
        <v>560</v>
      </c>
      <c r="E221" s="592" t="s">
        <v>1272</v>
      </c>
      <c r="F221" s="592" t="s">
        <v>1348</v>
      </c>
      <c r="G221" s="592" t="s">
        <v>1349</v>
      </c>
      <c r="H221" s="609"/>
      <c r="I221" s="609"/>
      <c r="J221" s="592"/>
      <c r="K221" s="592"/>
      <c r="L221" s="609"/>
      <c r="M221" s="609"/>
      <c r="N221" s="592"/>
      <c r="O221" s="592"/>
      <c r="P221" s="609">
        <v>1</v>
      </c>
      <c r="Q221" s="609">
        <v>894</v>
      </c>
      <c r="R221" s="597"/>
      <c r="S221" s="610">
        <v>894</v>
      </c>
    </row>
    <row r="222" spans="1:19" ht="14.4" customHeight="1" x14ac:dyDescent="0.3">
      <c r="A222" s="591" t="s">
        <v>1258</v>
      </c>
      <c r="B222" s="592" t="s">
        <v>1259</v>
      </c>
      <c r="C222" s="592" t="s">
        <v>465</v>
      </c>
      <c r="D222" s="592" t="s">
        <v>560</v>
      </c>
      <c r="E222" s="592" t="s">
        <v>1272</v>
      </c>
      <c r="F222" s="592" t="s">
        <v>1350</v>
      </c>
      <c r="G222" s="592" t="s">
        <v>1351</v>
      </c>
      <c r="H222" s="609"/>
      <c r="I222" s="609"/>
      <c r="J222" s="592"/>
      <c r="K222" s="592"/>
      <c r="L222" s="609"/>
      <c r="M222" s="609"/>
      <c r="N222" s="592"/>
      <c r="O222" s="592"/>
      <c r="P222" s="609">
        <v>1</v>
      </c>
      <c r="Q222" s="609">
        <v>332</v>
      </c>
      <c r="R222" s="597"/>
      <c r="S222" s="610">
        <v>332</v>
      </c>
    </row>
    <row r="223" spans="1:19" ht="14.4" customHeight="1" x14ac:dyDescent="0.3">
      <c r="A223" s="591" t="s">
        <v>1258</v>
      </c>
      <c r="B223" s="592" t="s">
        <v>1259</v>
      </c>
      <c r="C223" s="592" t="s">
        <v>465</v>
      </c>
      <c r="D223" s="592" t="s">
        <v>560</v>
      </c>
      <c r="E223" s="592" t="s">
        <v>1272</v>
      </c>
      <c r="F223" s="592" t="s">
        <v>1354</v>
      </c>
      <c r="G223" s="592" t="s">
        <v>1355</v>
      </c>
      <c r="H223" s="609"/>
      <c r="I223" s="609"/>
      <c r="J223" s="592"/>
      <c r="K223" s="592"/>
      <c r="L223" s="609"/>
      <c r="M223" s="609"/>
      <c r="N223" s="592"/>
      <c r="O223" s="592"/>
      <c r="P223" s="609">
        <v>1</v>
      </c>
      <c r="Q223" s="609">
        <v>841</v>
      </c>
      <c r="R223" s="597"/>
      <c r="S223" s="610">
        <v>841</v>
      </c>
    </row>
    <row r="224" spans="1:19" ht="14.4" customHeight="1" x14ac:dyDescent="0.3">
      <c r="A224" s="591" t="s">
        <v>1258</v>
      </c>
      <c r="B224" s="592" t="s">
        <v>1259</v>
      </c>
      <c r="C224" s="592" t="s">
        <v>465</v>
      </c>
      <c r="D224" s="592" t="s">
        <v>559</v>
      </c>
      <c r="E224" s="592" t="s">
        <v>1272</v>
      </c>
      <c r="F224" s="592" t="s">
        <v>1275</v>
      </c>
      <c r="G224" s="592" t="s">
        <v>1276</v>
      </c>
      <c r="H224" s="609"/>
      <c r="I224" s="609"/>
      <c r="J224" s="592"/>
      <c r="K224" s="592"/>
      <c r="L224" s="609"/>
      <c r="M224" s="609"/>
      <c r="N224" s="592"/>
      <c r="O224" s="592"/>
      <c r="P224" s="609">
        <v>4</v>
      </c>
      <c r="Q224" s="609">
        <v>332</v>
      </c>
      <c r="R224" s="597"/>
      <c r="S224" s="610">
        <v>83</v>
      </c>
    </row>
    <row r="225" spans="1:19" ht="14.4" customHeight="1" x14ac:dyDescent="0.3">
      <c r="A225" s="591" t="s">
        <v>1258</v>
      </c>
      <c r="B225" s="592" t="s">
        <v>1259</v>
      </c>
      <c r="C225" s="592" t="s">
        <v>465</v>
      </c>
      <c r="D225" s="592" t="s">
        <v>559</v>
      </c>
      <c r="E225" s="592" t="s">
        <v>1272</v>
      </c>
      <c r="F225" s="592" t="s">
        <v>1277</v>
      </c>
      <c r="G225" s="592" t="s">
        <v>1278</v>
      </c>
      <c r="H225" s="609"/>
      <c r="I225" s="609"/>
      <c r="J225" s="592"/>
      <c r="K225" s="592"/>
      <c r="L225" s="609"/>
      <c r="M225" s="609"/>
      <c r="N225" s="592"/>
      <c r="O225" s="592"/>
      <c r="P225" s="609">
        <v>28</v>
      </c>
      <c r="Q225" s="609">
        <v>2968</v>
      </c>
      <c r="R225" s="597"/>
      <c r="S225" s="610">
        <v>106</v>
      </c>
    </row>
    <row r="226" spans="1:19" ht="14.4" customHeight="1" x14ac:dyDescent="0.3">
      <c r="A226" s="591" t="s">
        <v>1258</v>
      </c>
      <c r="B226" s="592" t="s">
        <v>1259</v>
      </c>
      <c r="C226" s="592" t="s">
        <v>465</v>
      </c>
      <c r="D226" s="592" t="s">
        <v>559</v>
      </c>
      <c r="E226" s="592" t="s">
        <v>1272</v>
      </c>
      <c r="F226" s="592" t="s">
        <v>1281</v>
      </c>
      <c r="G226" s="592" t="s">
        <v>1282</v>
      </c>
      <c r="H226" s="609"/>
      <c r="I226" s="609"/>
      <c r="J226" s="592"/>
      <c r="K226" s="592"/>
      <c r="L226" s="609"/>
      <c r="M226" s="609"/>
      <c r="N226" s="592"/>
      <c r="O226" s="592"/>
      <c r="P226" s="609">
        <v>4</v>
      </c>
      <c r="Q226" s="609">
        <v>148</v>
      </c>
      <c r="R226" s="597"/>
      <c r="S226" s="610">
        <v>37</v>
      </c>
    </row>
    <row r="227" spans="1:19" ht="14.4" customHeight="1" x14ac:dyDescent="0.3">
      <c r="A227" s="591" t="s">
        <v>1258</v>
      </c>
      <c r="B227" s="592" t="s">
        <v>1259</v>
      </c>
      <c r="C227" s="592" t="s">
        <v>465</v>
      </c>
      <c r="D227" s="592" t="s">
        <v>559</v>
      </c>
      <c r="E227" s="592" t="s">
        <v>1272</v>
      </c>
      <c r="F227" s="592" t="s">
        <v>1289</v>
      </c>
      <c r="G227" s="592" t="s">
        <v>1290</v>
      </c>
      <c r="H227" s="609"/>
      <c r="I227" s="609"/>
      <c r="J227" s="592"/>
      <c r="K227" s="592"/>
      <c r="L227" s="609"/>
      <c r="M227" s="609"/>
      <c r="N227" s="592"/>
      <c r="O227" s="592"/>
      <c r="P227" s="609">
        <v>28</v>
      </c>
      <c r="Q227" s="609">
        <v>7056</v>
      </c>
      <c r="R227" s="597"/>
      <c r="S227" s="610">
        <v>252</v>
      </c>
    </row>
    <row r="228" spans="1:19" ht="14.4" customHeight="1" x14ac:dyDescent="0.3">
      <c r="A228" s="591" t="s">
        <v>1258</v>
      </c>
      <c r="B228" s="592" t="s">
        <v>1259</v>
      </c>
      <c r="C228" s="592" t="s">
        <v>465</v>
      </c>
      <c r="D228" s="592" t="s">
        <v>559</v>
      </c>
      <c r="E228" s="592" t="s">
        <v>1272</v>
      </c>
      <c r="F228" s="592" t="s">
        <v>1291</v>
      </c>
      <c r="G228" s="592" t="s">
        <v>1292</v>
      </c>
      <c r="H228" s="609"/>
      <c r="I228" s="609"/>
      <c r="J228" s="592"/>
      <c r="K228" s="592"/>
      <c r="L228" s="609"/>
      <c r="M228" s="609"/>
      <c r="N228" s="592"/>
      <c r="O228" s="592"/>
      <c r="P228" s="609">
        <v>95</v>
      </c>
      <c r="Q228" s="609">
        <v>12065</v>
      </c>
      <c r="R228" s="597"/>
      <c r="S228" s="610">
        <v>127</v>
      </c>
    </row>
    <row r="229" spans="1:19" ht="14.4" customHeight="1" x14ac:dyDescent="0.3">
      <c r="A229" s="591" t="s">
        <v>1258</v>
      </c>
      <c r="B229" s="592" t="s">
        <v>1259</v>
      </c>
      <c r="C229" s="592" t="s">
        <v>465</v>
      </c>
      <c r="D229" s="592" t="s">
        <v>559</v>
      </c>
      <c r="E229" s="592" t="s">
        <v>1272</v>
      </c>
      <c r="F229" s="592" t="s">
        <v>1295</v>
      </c>
      <c r="G229" s="592" t="s">
        <v>1296</v>
      </c>
      <c r="H229" s="609"/>
      <c r="I229" s="609"/>
      <c r="J229" s="592"/>
      <c r="K229" s="592"/>
      <c r="L229" s="609"/>
      <c r="M229" s="609"/>
      <c r="N229" s="592"/>
      <c r="O229" s="592"/>
      <c r="P229" s="609">
        <v>1</v>
      </c>
      <c r="Q229" s="609">
        <v>502</v>
      </c>
      <c r="R229" s="597"/>
      <c r="S229" s="610">
        <v>502</v>
      </c>
    </row>
    <row r="230" spans="1:19" ht="14.4" customHeight="1" x14ac:dyDescent="0.3">
      <c r="A230" s="591" t="s">
        <v>1258</v>
      </c>
      <c r="B230" s="592" t="s">
        <v>1259</v>
      </c>
      <c r="C230" s="592" t="s">
        <v>465</v>
      </c>
      <c r="D230" s="592" t="s">
        <v>559</v>
      </c>
      <c r="E230" s="592" t="s">
        <v>1272</v>
      </c>
      <c r="F230" s="592" t="s">
        <v>1303</v>
      </c>
      <c r="G230" s="592" t="s">
        <v>1304</v>
      </c>
      <c r="H230" s="609"/>
      <c r="I230" s="609"/>
      <c r="J230" s="592"/>
      <c r="K230" s="592"/>
      <c r="L230" s="609"/>
      <c r="M230" s="609"/>
      <c r="N230" s="592"/>
      <c r="O230" s="592"/>
      <c r="P230" s="609">
        <v>102</v>
      </c>
      <c r="Q230" s="609">
        <v>3400</v>
      </c>
      <c r="R230" s="597"/>
      <c r="S230" s="610">
        <v>33.333333333333336</v>
      </c>
    </row>
    <row r="231" spans="1:19" ht="14.4" customHeight="1" x14ac:dyDescent="0.3">
      <c r="A231" s="591" t="s">
        <v>1258</v>
      </c>
      <c r="B231" s="592" t="s">
        <v>1259</v>
      </c>
      <c r="C231" s="592" t="s">
        <v>465</v>
      </c>
      <c r="D231" s="592" t="s">
        <v>559</v>
      </c>
      <c r="E231" s="592" t="s">
        <v>1272</v>
      </c>
      <c r="F231" s="592" t="s">
        <v>1307</v>
      </c>
      <c r="G231" s="592" t="s">
        <v>1308</v>
      </c>
      <c r="H231" s="609"/>
      <c r="I231" s="609"/>
      <c r="J231" s="592"/>
      <c r="K231" s="592"/>
      <c r="L231" s="609"/>
      <c r="M231" s="609"/>
      <c r="N231" s="592"/>
      <c r="O231" s="592"/>
      <c r="P231" s="609">
        <v>1</v>
      </c>
      <c r="Q231" s="609">
        <v>86</v>
      </c>
      <c r="R231" s="597"/>
      <c r="S231" s="610">
        <v>86</v>
      </c>
    </row>
    <row r="232" spans="1:19" ht="14.4" customHeight="1" x14ac:dyDescent="0.3">
      <c r="A232" s="591" t="s">
        <v>1258</v>
      </c>
      <c r="B232" s="592" t="s">
        <v>1259</v>
      </c>
      <c r="C232" s="592" t="s">
        <v>465</v>
      </c>
      <c r="D232" s="592" t="s">
        <v>559</v>
      </c>
      <c r="E232" s="592" t="s">
        <v>1272</v>
      </c>
      <c r="F232" s="592" t="s">
        <v>1309</v>
      </c>
      <c r="G232" s="592" t="s">
        <v>1310</v>
      </c>
      <c r="H232" s="609"/>
      <c r="I232" s="609"/>
      <c r="J232" s="592"/>
      <c r="K232" s="592"/>
      <c r="L232" s="609"/>
      <c r="M232" s="609"/>
      <c r="N232" s="592"/>
      <c r="O232" s="592"/>
      <c r="P232" s="609">
        <v>5</v>
      </c>
      <c r="Q232" s="609">
        <v>160</v>
      </c>
      <c r="R232" s="597"/>
      <c r="S232" s="610">
        <v>32</v>
      </c>
    </row>
    <row r="233" spans="1:19" ht="14.4" customHeight="1" x14ac:dyDescent="0.3">
      <c r="A233" s="591" t="s">
        <v>1258</v>
      </c>
      <c r="B233" s="592" t="s">
        <v>1259</v>
      </c>
      <c r="C233" s="592" t="s">
        <v>465</v>
      </c>
      <c r="D233" s="592" t="s">
        <v>559</v>
      </c>
      <c r="E233" s="592" t="s">
        <v>1272</v>
      </c>
      <c r="F233" s="592" t="s">
        <v>1311</v>
      </c>
      <c r="G233" s="592" t="s">
        <v>1312</v>
      </c>
      <c r="H233" s="609"/>
      <c r="I233" s="609"/>
      <c r="J233" s="592"/>
      <c r="K233" s="592"/>
      <c r="L233" s="609"/>
      <c r="M233" s="609"/>
      <c r="N233" s="592"/>
      <c r="O233" s="592"/>
      <c r="P233" s="609">
        <v>2</v>
      </c>
      <c r="Q233" s="609">
        <v>3058</v>
      </c>
      <c r="R233" s="597"/>
      <c r="S233" s="610">
        <v>1529</v>
      </c>
    </row>
    <row r="234" spans="1:19" ht="14.4" customHeight="1" x14ac:dyDescent="0.3">
      <c r="A234" s="591" t="s">
        <v>1258</v>
      </c>
      <c r="B234" s="592" t="s">
        <v>1259</v>
      </c>
      <c r="C234" s="592" t="s">
        <v>465</v>
      </c>
      <c r="D234" s="592" t="s">
        <v>559</v>
      </c>
      <c r="E234" s="592" t="s">
        <v>1272</v>
      </c>
      <c r="F234" s="592" t="s">
        <v>1334</v>
      </c>
      <c r="G234" s="592" t="s">
        <v>1335</v>
      </c>
      <c r="H234" s="609"/>
      <c r="I234" s="609"/>
      <c r="J234" s="592"/>
      <c r="K234" s="592"/>
      <c r="L234" s="609"/>
      <c r="M234" s="609"/>
      <c r="N234" s="592"/>
      <c r="O234" s="592"/>
      <c r="P234" s="609">
        <v>9</v>
      </c>
      <c r="Q234" s="609">
        <v>1224</v>
      </c>
      <c r="R234" s="597"/>
      <c r="S234" s="610">
        <v>136</v>
      </c>
    </row>
    <row r="235" spans="1:19" ht="14.4" customHeight="1" x14ac:dyDescent="0.3">
      <c r="A235" s="591" t="s">
        <v>1258</v>
      </c>
      <c r="B235" s="592" t="s">
        <v>1259</v>
      </c>
      <c r="C235" s="592" t="s">
        <v>465</v>
      </c>
      <c r="D235" s="592" t="s">
        <v>559</v>
      </c>
      <c r="E235" s="592" t="s">
        <v>1272</v>
      </c>
      <c r="F235" s="592" t="s">
        <v>1342</v>
      </c>
      <c r="G235" s="592" t="s">
        <v>1343</v>
      </c>
      <c r="H235" s="609"/>
      <c r="I235" s="609"/>
      <c r="J235" s="592"/>
      <c r="K235" s="592"/>
      <c r="L235" s="609"/>
      <c r="M235" s="609"/>
      <c r="N235" s="592"/>
      <c r="O235" s="592"/>
      <c r="P235" s="609">
        <v>2</v>
      </c>
      <c r="Q235" s="609">
        <v>900</v>
      </c>
      <c r="R235" s="597"/>
      <c r="S235" s="610">
        <v>450</v>
      </c>
    </row>
    <row r="236" spans="1:19" ht="14.4" customHeight="1" x14ac:dyDescent="0.3">
      <c r="A236" s="591" t="s">
        <v>1258</v>
      </c>
      <c r="B236" s="592" t="s">
        <v>1259</v>
      </c>
      <c r="C236" s="592" t="s">
        <v>465</v>
      </c>
      <c r="D236" s="592" t="s">
        <v>559</v>
      </c>
      <c r="E236" s="592" t="s">
        <v>1272</v>
      </c>
      <c r="F236" s="592" t="s">
        <v>1356</v>
      </c>
      <c r="G236" s="592" t="s">
        <v>1357</v>
      </c>
      <c r="H236" s="609"/>
      <c r="I236" s="609"/>
      <c r="J236" s="592"/>
      <c r="K236" s="592"/>
      <c r="L236" s="609"/>
      <c r="M236" s="609"/>
      <c r="N236" s="592"/>
      <c r="O236" s="592"/>
      <c r="P236" s="609">
        <v>1</v>
      </c>
      <c r="Q236" s="609">
        <v>1424</v>
      </c>
      <c r="R236" s="597"/>
      <c r="S236" s="610">
        <v>1424</v>
      </c>
    </row>
    <row r="237" spans="1:19" ht="14.4" customHeight="1" x14ac:dyDescent="0.3">
      <c r="A237" s="591" t="s">
        <v>1258</v>
      </c>
      <c r="B237" s="592" t="s">
        <v>1259</v>
      </c>
      <c r="C237" s="592" t="s">
        <v>470</v>
      </c>
      <c r="D237" s="592" t="s">
        <v>1247</v>
      </c>
      <c r="E237" s="592" t="s">
        <v>1260</v>
      </c>
      <c r="F237" s="592" t="s">
        <v>1263</v>
      </c>
      <c r="G237" s="592" t="s">
        <v>1264</v>
      </c>
      <c r="H237" s="609">
        <v>0.4</v>
      </c>
      <c r="I237" s="609">
        <v>60.41</v>
      </c>
      <c r="J237" s="592"/>
      <c r="K237" s="592">
        <v>151.02499999999998</v>
      </c>
      <c r="L237" s="609"/>
      <c r="M237" s="609"/>
      <c r="N237" s="592"/>
      <c r="O237" s="592"/>
      <c r="P237" s="609"/>
      <c r="Q237" s="609"/>
      <c r="R237" s="597"/>
      <c r="S237" s="610"/>
    </row>
    <row r="238" spans="1:19" ht="14.4" customHeight="1" x14ac:dyDescent="0.3">
      <c r="A238" s="591" t="s">
        <v>1258</v>
      </c>
      <c r="B238" s="592" t="s">
        <v>1259</v>
      </c>
      <c r="C238" s="592" t="s">
        <v>470</v>
      </c>
      <c r="D238" s="592" t="s">
        <v>1247</v>
      </c>
      <c r="E238" s="592" t="s">
        <v>1260</v>
      </c>
      <c r="F238" s="592" t="s">
        <v>1265</v>
      </c>
      <c r="G238" s="592" t="s">
        <v>1266</v>
      </c>
      <c r="H238" s="609">
        <v>0.6</v>
      </c>
      <c r="I238" s="609">
        <v>152.13</v>
      </c>
      <c r="J238" s="592"/>
      <c r="K238" s="592">
        <v>253.55</v>
      </c>
      <c r="L238" s="609"/>
      <c r="M238" s="609"/>
      <c r="N238" s="592"/>
      <c r="O238" s="592"/>
      <c r="P238" s="609"/>
      <c r="Q238" s="609"/>
      <c r="R238" s="597"/>
      <c r="S238" s="610"/>
    </row>
    <row r="239" spans="1:19" ht="14.4" customHeight="1" x14ac:dyDescent="0.3">
      <c r="A239" s="591" t="s">
        <v>1258</v>
      </c>
      <c r="B239" s="592" t="s">
        <v>1259</v>
      </c>
      <c r="C239" s="592" t="s">
        <v>470</v>
      </c>
      <c r="D239" s="592" t="s">
        <v>1247</v>
      </c>
      <c r="E239" s="592" t="s">
        <v>1272</v>
      </c>
      <c r="F239" s="592" t="s">
        <v>1281</v>
      </c>
      <c r="G239" s="592" t="s">
        <v>1282</v>
      </c>
      <c r="H239" s="609">
        <v>1</v>
      </c>
      <c r="I239" s="609">
        <v>37</v>
      </c>
      <c r="J239" s="592"/>
      <c r="K239" s="592">
        <v>37</v>
      </c>
      <c r="L239" s="609"/>
      <c r="M239" s="609"/>
      <c r="N239" s="592"/>
      <c r="O239" s="592"/>
      <c r="P239" s="609"/>
      <c r="Q239" s="609"/>
      <c r="R239" s="597"/>
      <c r="S239" s="610"/>
    </row>
    <row r="240" spans="1:19" ht="14.4" customHeight="1" x14ac:dyDescent="0.3">
      <c r="A240" s="591" t="s">
        <v>1258</v>
      </c>
      <c r="B240" s="592" t="s">
        <v>1259</v>
      </c>
      <c r="C240" s="592" t="s">
        <v>470</v>
      </c>
      <c r="D240" s="592" t="s">
        <v>1247</v>
      </c>
      <c r="E240" s="592" t="s">
        <v>1272</v>
      </c>
      <c r="F240" s="592" t="s">
        <v>1291</v>
      </c>
      <c r="G240" s="592" t="s">
        <v>1292</v>
      </c>
      <c r="H240" s="609">
        <v>6</v>
      </c>
      <c r="I240" s="609">
        <v>756</v>
      </c>
      <c r="J240" s="592"/>
      <c r="K240" s="592">
        <v>126</v>
      </c>
      <c r="L240" s="609"/>
      <c r="M240" s="609"/>
      <c r="N240" s="592"/>
      <c r="O240" s="592"/>
      <c r="P240" s="609"/>
      <c r="Q240" s="609"/>
      <c r="R240" s="597"/>
      <c r="S240" s="610"/>
    </row>
    <row r="241" spans="1:19" ht="14.4" customHeight="1" x14ac:dyDescent="0.3">
      <c r="A241" s="591" t="s">
        <v>1258</v>
      </c>
      <c r="B241" s="592" t="s">
        <v>1259</v>
      </c>
      <c r="C241" s="592" t="s">
        <v>470</v>
      </c>
      <c r="D241" s="592" t="s">
        <v>1247</v>
      </c>
      <c r="E241" s="592" t="s">
        <v>1272</v>
      </c>
      <c r="F241" s="592" t="s">
        <v>1295</v>
      </c>
      <c r="G241" s="592" t="s">
        <v>1296</v>
      </c>
      <c r="H241" s="609">
        <v>1</v>
      </c>
      <c r="I241" s="609">
        <v>500</v>
      </c>
      <c r="J241" s="592"/>
      <c r="K241" s="592">
        <v>500</v>
      </c>
      <c r="L241" s="609"/>
      <c r="M241" s="609"/>
      <c r="N241" s="592"/>
      <c r="O241" s="592"/>
      <c r="P241" s="609"/>
      <c r="Q241" s="609"/>
      <c r="R241" s="597"/>
      <c r="S241" s="610"/>
    </row>
    <row r="242" spans="1:19" ht="14.4" customHeight="1" x14ac:dyDescent="0.3">
      <c r="A242" s="591" t="s">
        <v>1258</v>
      </c>
      <c r="B242" s="592" t="s">
        <v>1259</v>
      </c>
      <c r="C242" s="592" t="s">
        <v>470</v>
      </c>
      <c r="D242" s="592" t="s">
        <v>1247</v>
      </c>
      <c r="E242" s="592" t="s">
        <v>1272</v>
      </c>
      <c r="F242" s="592" t="s">
        <v>1297</v>
      </c>
      <c r="G242" s="592" t="s">
        <v>1298</v>
      </c>
      <c r="H242" s="609">
        <v>3</v>
      </c>
      <c r="I242" s="609">
        <v>2037</v>
      </c>
      <c r="J242" s="592"/>
      <c r="K242" s="592">
        <v>679</v>
      </c>
      <c r="L242" s="609"/>
      <c r="M242" s="609"/>
      <c r="N242" s="592"/>
      <c r="O242" s="592"/>
      <c r="P242" s="609"/>
      <c r="Q242" s="609"/>
      <c r="R242" s="597"/>
      <c r="S242" s="610"/>
    </row>
    <row r="243" spans="1:19" ht="14.4" customHeight="1" x14ac:dyDescent="0.3">
      <c r="A243" s="591" t="s">
        <v>1258</v>
      </c>
      <c r="B243" s="592" t="s">
        <v>1259</v>
      </c>
      <c r="C243" s="592" t="s">
        <v>470</v>
      </c>
      <c r="D243" s="592" t="s">
        <v>1247</v>
      </c>
      <c r="E243" s="592" t="s">
        <v>1272</v>
      </c>
      <c r="F243" s="592" t="s">
        <v>1299</v>
      </c>
      <c r="G243" s="592" t="s">
        <v>1300</v>
      </c>
      <c r="H243" s="609">
        <v>1</v>
      </c>
      <c r="I243" s="609">
        <v>1031</v>
      </c>
      <c r="J243" s="592"/>
      <c r="K243" s="592">
        <v>1031</v>
      </c>
      <c r="L243" s="609"/>
      <c r="M243" s="609"/>
      <c r="N243" s="592"/>
      <c r="O243" s="592"/>
      <c r="P243" s="609"/>
      <c r="Q243" s="609"/>
      <c r="R243" s="597"/>
      <c r="S243" s="610"/>
    </row>
    <row r="244" spans="1:19" ht="14.4" customHeight="1" x14ac:dyDescent="0.3">
      <c r="A244" s="591" t="s">
        <v>1258</v>
      </c>
      <c r="B244" s="592" t="s">
        <v>1259</v>
      </c>
      <c r="C244" s="592" t="s">
        <v>470</v>
      </c>
      <c r="D244" s="592" t="s">
        <v>1247</v>
      </c>
      <c r="E244" s="592" t="s">
        <v>1272</v>
      </c>
      <c r="F244" s="592" t="s">
        <v>1303</v>
      </c>
      <c r="G244" s="592" t="s">
        <v>1304</v>
      </c>
      <c r="H244" s="609">
        <v>1</v>
      </c>
      <c r="I244" s="609">
        <v>33.33</v>
      </c>
      <c r="J244" s="592"/>
      <c r="K244" s="592">
        <v>33.33</v>
      </c>
      <c r="L244" s="609"/>
      <c r="M244" s="609"/>
      <c r="N244" s="592"/>
      <c r="O244" s="592"/>
      <c r="P244" s="609"/>
      <c r="Q244" s="609"/>
      <c r="R244" s="597"/>
      <c r="S244" s="610"/>
    </row>
    <row r="245" spans="1:19" ht="14.4" customHeight="1" x14ac:dyDescent="0.3">
      <c r="A245" s="591" t="s">
        <v>1258</v>
      </c>
      <c r="B245" s="592" t="s">
        <v>1259</v>
      </c>
      <c r="C245" s="592" t="s">
        <v>470</v>
      </c>
      <c r="D245" s="592" t="s">
        <v>1247</v>
      </c>
      <c r="E245" s="592" t="s">
        <v>1272</v>
      </c>
      <c r="F245" s="592" t="s">
        <v>1307</v>
      </c>
      <c r="G245" s="592" t="s">
        <v>1308</v>
      </c>
      <c r="H245" s="609">
        <v>8</v>
      </c>
      <c r="I245" s="609">
        <v>688</v>
      </c>
      <c r="J245" s="592"/>
      <c r="K245" s="592">
        <v>86</v>
      </c>
      <c r="L245" s="609"/>
      <c r="M245" s="609"/>
      <c r="N245" s="592"/>
      <c r="O245" s="592"/>
      <c r="P245" s="609"/>
      <c r="Q245" s="609"/>
      <c r="R245" s="597"/>
      <c r="S245" s="610"/>
    </row>
    <row r="246" spans="1:19" ht="14.4" customHeight="1" x14ac:dyDescent="0.3">
      <c r="A246" s="591" t="s">
        <v>1258</v>
      </c>
      <c r="B246" s="592" t="s">
        <v>1259</v>
      </c>
      <c r="C246" s="592" t="s">
        <v>470</v>
      </c>
      <c r="D246" s="592" t="s">
        <v>1247</v>
      </c>
      <c r="E246" s="592" t="s">
        <v>1272</v>
      </c>
      <c r="F246" s="592" t="s">
        <v>1394</v>
      </c>
      <c r="G246" s="592" t="s">
        <v>1395</v>
      </c>
      <c r="H246" s="609">
        <v>1</v>
      </c>
      <c r="I246" s="609">
        <v>716</v>
      </c>
      <c r="J246" s="592"/>
      <c r="K246" s="592">
        <v>716</v>
      </c>
      <c r="L246" s="609"/>
      <c r="M246" s="609"/>
      <c r="N246" s="592"/>
      <c r="O246" s="592"/>
      <c r="P246" s="609"/>
      <c r="Q246" s="609"/>
      <c r="R246" s="597"/>
      <c r="S246" s="610"/>
    </row>
    <row r="247" spans="1:19" ht="14.4" customHeight="1" x14ac:dyDescent="0.3">
      <c r="A247" s="591" t="s">
        <v>1258</v>
      </c>
      <c r="B247" s="592" t="s">
        <v>1259</v>
      </c>
      <c r="C247" s="592" t="s">
        <v>470</v>
      </c>
      <c r="D247" s="592" t="s">
        <v>1247</v>
      </c>
      <c r="E247" s="592" t="s">
        <v>1272</v>
      </c>
      <c r="F247" s="592" t="s">
        <v>1400</v>
      </c>
      <c r="G247" s="592" t="s">
        <v>1401</v>
      </c>
      <c r="H247" s="609">
        <v>1</v>
      </c>
      <c r="I247" s="609">
        <v>3710</v>
      </c>
      <c r="J247" s="592"/>
      <c r="K247" s="592">
        <v>3710</v>
      </c>
      <c r="L247" s="609"/>
      <c r="M247" s="609"/>
      <c r="N247" s="592"/>
      <c r="O247" s="592"/>
      <c r="P247" s="609"/>
      <c r="Q247" s="609"/>
      <c r="R247" s="597"/>
      <c r="S247" s="610"/>
    </row>
    <row r="248" spans="1:19" ht="14.4" customHeight="1" x14ac:dyDescent="0.3">
      <c r="A248" s="591" t="s">
        <v>1258</v>
      </c>
      <c r="B248" s="592" t="s">
        <v>1259</v>
      </c>
      <c r="C248" s="592" t="s">
        <v>470</v>
      </c>
      <c r="D248" s="592" t="s">
        <v>1247</v>
      </c>
      <c r="E248" s="592" t="s">
        <v>1272</v>
      </c>
      <c r="F248" s="592" t="s">
        <v>1354</v>
      </c>
      <c r="G248" s="592" t="s">
        <v>1355</v>
      </c>
      <c r="H248" s="609">
        <v>1</v>
      </c>
      <c r="I248" s="609">
        <v>840</v>
      </c>
      <c r="J248" s="592"/>
      <c r="K248" s="592">
        <v>840</v>
      </c>
      <c r="L248" s="609"/>
      <c r="M248" s="609"/>
      <c r="N248" s="592"/>
      <c r="O248" s="592"/>
      <c r="P248" s="609"/>
      <c r="Q248" s="609"/>
      <c r="R248" s="597"/>
      <c r="S248" s="610"/>
    </row>
    <row r="249" spans="1:19" ht="14.4" customHeight="1" x14ac:dyDescent="0.3">
      <c r="A249" s="591" t="s">
        <v>1258</v>
      </c>
      <c r="B249" s="592" t="s">
        <v>1259</v>
      </c>
      <c r="C249" s="592" t="s">
        <v>470</v>
      </c>
      <c r="D249" s="592" t="s">
        <v>1247</v>
      </c>
      <c r="E249" s="592" t="s">
        <v>1272</v>
      </c>
      <c r="F249" s="592" t="s">
        <v>1408</v>
      </c>
      <c r="G249" s="592" t="s">
        <v>1409</v>
      </c>
      <c r="H249" s="609">
        <v>1</v>
      </c>
      <c r="I249" s="609">
        <v>1200</v>
      </c>
      <c r="J249" s="592"/>
      <c r="K249" s="592">
        <v>1200</v>
      </c>
      <c r="L249" s="609"/>
      <c r="M249" s="609"/>
      <c r="N249" s="592"/>
      <c r="O249" s="592"/>
      <c r="P249" s="609"/>
      <c r="Q249" s="609"/>
      <c r="R249" s="597"/>
      <c r="S249" s="610"/>
    </row>
    <row r="250" spans="1:19" ht="14.4" customHeight="1" x14ac:dyDescent="0.3">
      <c r="A250" s="591" t="s">
        <v>1258</v>
      </c>
      <c r="B250" s="592" t="s">
        <v>1259</v>
      </c>
      <c r="C250" s="592" t="s">
        <v>470</v>
      </c>
      <c r="D250" s="592" t="s">
        <v>1247</v>
      </c>
      <c r="E250" s="592" t="s">
        <v>1272</v>
      </c>
      <c r="F250" s="592" t="s">
        <v>1360</v>
      </c>
      <c r="G250" s="592" t="s">
        <v>1347</v>
      </c>
      <c r="H250" s="609">
        <v>1</v>
      </c>
      <c r="I250" s="609">
        <v>909</v>
      </c>
      <c r="J250" s="592"/>
      <c r="K250" s="592">
        <v>909</v>
      </c>
      <c r="L250" s="609"/>
      <c r="M250" s="609"/>
      <c r="N250" s="592"/>
      <c r="O250" s="592"/>
      <c r="P250" s="609"/>
      <c r="Q250" s="609"/>
      <c r="R250" s="597"/>
      <c r="S250" s="610"/>
    </row>
    <row r="251" spans="1:19" ht="14.4" customHeight="1" x14ac:dyDescent="0.3">
      <c r="A251" s="591" t="s">
        <v>1258</v>
      </c>
      <c r="B251" s="592" t="s">
        <v>1259</v>
      </c>
      <c r="C251" s="592" t="s">
        <v>470</v>
      </c>
      <c r="D251" s="592" t="s">
        <v>1251</v>
      </c>
      <c r="E251" s="592" t="s">
        <v>1260</v>
      </c>
      <c r="F251" s="592" t="s">
        <v>1261</v>
      </c>
      <c r="G251" s="592" t="s">
        <v>1262</v>
      </c>
      <c r="H251" s="609">
        <v>6.4</v>
      </c>
      <c r="I251" s="609">
        <v>743.04</v>
      </c>
      <c r="J251" s="592">
        <v>0.45070422535211269</v>
      </c>
      <c r="K251" s="592">
        <v>116.1</v>
      </c>
      <c r="L251" s="609">
        <v>14.200000000000001</v>
      </c>
      <c r="M251" s="609">
        <v>1648.62</v>
      </c>
      <c r="N251" s="592">
        <v>1</v>
      </c>
      <c r="O251" s="592">
        <v>116.09999999999998</v>
      </c>
      <c r="P251" s="609"/>
      <c r="Q251" s="609"/>
      <c r="R251" s="597"/>
      <c r="S251" s="610"/>
    </row>
    <row r="252" spans="1:19" ht="14.4" customHeight="1" x14ac:dyDescent="0.3">
      <c r="A252" s="591" t="s">
        <v>1258</v>
      </c>
      <c r="B252" s="592" t="s">
        <v>1259</v>
      </c>
      <c r="C252" s="592" t="s">
        <v>470</v>
      </c>
      <c r="D252" s="592" t="s">
        <v>1251</v>
      </c>
      <c r="E252" s="592" t="s">
        <v>1260</v>
      </c>
      <c r="F252" s="592" t="s">
        <v>1263</v>
      </c>
      <c r="G252" s="592" t="s">
        <v>1264</v>
      </c>
      <c r="H252" s="609">
        <v>6.4</v>
      </c>
      <c r="I252" s="609">
        <v>966.67</v>
      </c>
      <c r="J252" s="592">
        <v>0.52459434525424642</v>
      </c>
      <c r="K252" s="592">
        <v>151.04218749999998</v>
      </c>
      <c r="L252" s="609">
        <v>12.199999999999998</v>
      </c>
      <c r="M252" s="609">
        <v>1842.7</v>
      </c>
      <c r="N252" s="592">
        <v>1</v>
      </c>
      <c r="O252" s="592">
        <v>151.0409836065574</v>
      </c>
      <c r="P252" s="609"/>
      <c r="Q252" s="609"/>
      <c r="R252" s="597"/>
      <c r="S252" s="610"/>
    </row>
    <row r="253" spans="1:19" ht="14.4" customHeight="1" x14ac:dyDescent="0.3">
      <c r="A253" s="591" t="s">
        <v>1258</v>
      </c>
      <c r="B253" s="592" t="s">
        <v>1259</v>
      </c>
      <c r="C253" s="592" t="s">
        <v>470</v>
      </c>
      <c r="D253" s="592" t="s">
        <v>1251</v>
      </c>
      <c r="E253" s="592" t="s">
        <v>1260</v>
      </c>
      <c r="F253" s="592" t="s">
        <v>1265</v>
      </c>
      <c r="G253" s="592" t="s">
        <v>1266</v>
      </c>
      <c r="H253" s="609">
        <v>1.2</v>
      </c>
      <c r="I253" s="609">
        <v>304.26</v>
      </c>
      <c r="J253" s="592">
        <v>0.2926815191042364</v>
      </c>
      <c r="K253" s="592">
        <v>253.55</v>
      </c>
      <c r="L253" s="609">
        <v>4.0999999999999996</v>
      </c>
      <c r="M253" s="609">
        <v>1039.56</v>
      </c>
      <c r="N253" s="592">
        <v>1</v>
      </c>
      <c r="O253" s="592">
        <v>253.55121951219513</v>
      </c>
      <c r="P253" s="609"/>
      <c r="Q253" s="609"/>
      <c r="R253" s="597"/>
      <c r="S253" s="610"/>
    </row>
    <row r="254" spans="1:19" ht="14.4" customHeight="1" x14ac:dyDescent="0.3">
      <c r="A254" s="591" t="s">
        <v>1258</v>
      </c>
      <c r="B254" s="592" t="s">
        <v>1259</v>
      </c>
      <c r="C254" s="592" t="s">
        <v>470</v>
      </c>
      <c r="D254" s="592" t="s">
        <v>1251</v>
      </c>
      <c r="E254" s="592" t="s">
        <v>1272</v>
      </c>
      <c r="F254" s="592" t="s">
        <v>1277</v>
      </c>
      <c r="G254" s="592" t="s">
        <v>1278</v>
      </c>
      <c r="H254" s="609"/>
      <c r="I254" s="609"/>
      <c r="J254" s="592"/>
      <c r="K254" s="592"/>
      <c r="L254" s="609">
        <v>3</v>
      </c>
      <c r="M254" s="609">
        <v>318</v>
      </c>
      <c r="N254" s="592">
        <v>1</v>
      </c>
      <c r="O254" s="592">
        <v>106</v>
      </c>
      <c r="P254" s="609"/>
      <c r="Q254" s="609"/>
      <c r="R254" s="597"/>
      <c r="S254" s="610"/>
    </row>
    <row r="255" spans="1:19" ht="14.4" customHeight="1" x14ac:dyDescent="0.3">
      <c r="A255" s="591" t="s">
        <v>1258</v>
      </c>
      <c r="B255" s="592" t="s">
        <v>1259</v>
      </c>
      <c r="C255" s="592" t="s">
        <v>470</v>
      </c>
      <c r="D255" s="592" t="s">
        <v>1251</v>
      </c>
      <c r="E255" s="592" t="s">
        <v>1272</v>
      </c>
      <c r="F255" s="592" t="s">
        <v>1287</v>
      </c>
      <c r="G255" s="592" t="s">
        <v>1288</v>
      </c>
      <c r="H255" s="609">
        <v>10</v>
      </c>
      <c r="I255" s="609">
        <v>6650</v>
      </c>
      <c r="J255" s="592">
        <v>0.99849849849849848</v>
      </c>
      <c r="K255" s="592">
        <v>665</v>
      </c>
      <c r="L255" s="609">
        <v>10</v>
      </c>
      <c r="M255" s="609">
        <v>6660</v>
      </c>
      <c r="N255" s="592">
        <v>1</v>
      </c>
      <c r="O255" s="592">
        <v>666</v>
      </c>
      <c r="P255" s="609"/>
      <c r="Q255" s="609"/>
      <c r="R255" s="597"/>
      <c r="S255" s="610"/>
    </row>
    <row r="256" spans="1:19" ht="14.4" customHeight="1" x14ac:dyDescent="0.3">
      <c r="A256" s="591" t="s">
        <v>1258</v>
      </c>
      <c r="B256" s="592" t="s">
        <v>1259</v>
      </c>
      <c r="C256" s="592" t="s">
        <v>470</v>
      </c>
      <c r="D256" s="592" t="s">
        <v>1251</v>
      </c>
      <c r="E256" s="592" t="s">
        <v>1272</v>
      </c>
      <c r="F256" s="592" t="s">
        <v>1289</v>
      </c>
      <c r="G256" s="592" t="s">
        <v>1290</v>
      </c>
      <c r="H256" s="609"/>
      <c r="I256" s="609"/>
      <c r="J256" s="592"/>
      <c r="K256" s="592"/>
      <c r="L256" s="609">
        <v>1</v>
      </c>
      <c r="M256" s="609">
        <v>251</v>
      </c>
      <c r="N256" s="592">
        <v>1</v>
      </c>
      <c r="O256" s="592">
        <v>251</v>
      </c>
      <c r="P256" s="609"/>
      <c r="Q256" s="609"/>
      <c r="R256" s="597"/>
      <c r="S256" s="610"/>
    </row>
    <row r="257" spans="1:19" ht="14.4" customHeight="1" x14ac:dyDescent="0.3">
      <c r="A257" s="591" t="s">
        <v>1258</v>
      </c>
      <c r="B257" s="592" t="s">
        <v>1259</v>
      </c>
      <c r="C257" s="592" t="s">
        <v>470</v>
      </c>
      <c r="D257" s="592" t="s">
        <v>1251</v>
      </c>
      <c r="E257" s="592" t="s">
        <v>1272</v>
      </c>
      <c r="F257" s="592" t="s">
        <v>1291</v>
      </c>
      <c r="G257" s="592" t="s">
        <v>1292</v>
      </c>
      <c r="H257" s="609">
        <v>38</v>
      </c>
      <c r="I257" s="609">
        <v>4788</v>
      </c>
      <c r="J257" s="592">
        <v>0.50666666666666671</v>
      </c>
      <c r="K257" s="592">
        <v>126</v>
      </c>
      <c r="L257" s="609">
        <v>75</v>
      </c>
      <c r="M257" s="609">
        <v>9450</v>
      </c>
      <c r="N257" s="592">
        <v>1</v>
      </c>
      <c r="O257" s="592">
        <v>126</v>
      </c>
      <c r="P257" s="609"/>
      <c r="Q257" s="609"/>
      <c r="R257" s="597"/>
      <c r="S257" s="610"/>
    </row>
    <row r="258" spans="1:19" ht="14.4" customHeight="1" x14ac:dyDescent="0.3">
      <c r="A258" s="591" t="s">
        <v>1258</v>
      </c>
      <c r="B258" s="592" t="s">
        <v>1259</v>
      </c>
      <c r="C258" s="592" t="s">
        <v>470</v>
      </c>
      <c r="D258" s="592" t="s">
        <v>1251</v>
      </c>
      <c r="E258" s="592" t="s">
        <v>1272</v>
      </c>
      <c r="F258" s="592" t="s">
        <v>1368</v>
      </c>
      <c r="G258" s="592" t="s">
        <v>1369</v>
      </c>
      <c r="H258" s="609"/>
      <c r="I258" s="609"/>
      <c r="J258" s="592"/>
      <c r="K258" s="592"/>
      <c r="L258" s="609">
        <v>1</v>
      </c>
      <c r="M258" s="609">
        <v>1544</v>
      </c>
      <c r="N258" s="592">
        <v>1</v>
      </c>
      <c r="O258" s="592">
        <v>1544</v>
      </c>
      <c r="P258" s="609"/>
      <c r="Q258" s="609"/>
      <c r="R258" s="597"/>
      <c r="S258" s="610"/>
    </row>
    <row r="259" spans="1:19" ht="14.4" customHeight="1" x14ac:dyDescent="0.3">
      <c r="A259" s="591" t="s">
        <v>1258</v>
      </c>
      <c r="B259" s="592" t="s">
        <v>1259</v>
      </c>
      <c r="C259" s="592" t="s">
        <v>470</v>
      </c>
      <c r="D259" s="592" t="s">
        <v>1251</v>
      </c>
      <c r="E259" s="592" t="s">
        <v>1272</v>
      </c>
      <c r="F259" s="592" t="s">
        <v>1295</v>
      </c>
      <c r="G259" s="592" t="s">
        <v>1296</v>
      </c>
      <c r="H259" s="609">
        <v>18</v>
      </c>
      <c r="I259" s="609">
        <v>9000</v>
      </c>
      <c r="J259" s="592">
        <v>0.64157399486740807</v>
      </c>
      <c r="K259" s="592">
        <v>500</v>
      </c>
      <c r="L259" s="609">
        <v>28</v>
      </c>
      <c r="M259" s="609">
        <v>14028</v>
      </c>
      <c r="N259" s="592">
        <v>1</v>
      </c>
      <c r="O259" s="592">
        <v>501</v>
      </c>
      <c r="P259" s="609"/>
      <c r="Q259" s="609"/>
      <c r="R259" s="597"/>
      <c r="S259" s="610"/>
    </row>
    <row r="260" spans="1:19" ht="14.4" customHeight="1" x14ac:dyDescent="0.3">
      <c r="A260" s="591" t="s">
        <v>1258</v>
      </c>
      <c r="B260" s="592" t="s">
        <v>1259</v>
      </c>
      <c r="C260" s="592" t="s">
        <v>470</v>
      </c>
      <c r="D260" s="592" t="s">
        <v>1251</v>
      </c>
      <c r="E260" s="592" t="s">
        <v>1272</v>
      </c>
      <c r="F260" s="592" t="s">
        <v>1297</v>
      </c>
      <c r="G260" s="592" t="s">
        <v>1298</v>
      </c>
      <c r="H260" s="609">
        <v>20</v>
      </c>
      <c r="I260" s="609">
        <v>13580</v>
      </c>
      <c r="J260" s="592">
        <v>0.86956521739130432</v>
      </c>
      <c r="K260" s="592">
        <v>679</v>
      </c>
      <c r="L260" s="609">
        <v>23</v>
      </c>
      <c r="M260" s="609">
        <v>15617</v>
      </c>
      <c r="N260" s="592">
        <v>1</v>
      </c>
      <c r="O260" s="592">
        <v>679</v>
      </c>
      <c r="P260" s="609"/>
      <c r="Q260" s="609"/>
      <c r="R260" s="597"/>
      <c r="S260" s="610"/>
    </row>
    <row r="261" spans="1:19" ht="14.4" customHeight="1" x14ac:dyDescent="0.3">
      <c r="A261" s="591" t="s">
        <v>1258</v>
      </c>
      <c r="B261" s="592" t="s">
        <v>1259</v>
      </c>
      <c r="C261" s="592" t="s">
        <v>470</v>
      </c>
      <c r="D261" s="592" t="s">
        <v>1251</v>
      </c>
      <c r="E261" s="592" t="s">
        <v>1272</v>
      </c>
      <c r="F261" s="592" t="s">
        <v>1299</v>
      </c>
      <c r="G261" s="592" t="s">
        <v>1300</v>
      </c>
      <c r="H261" s="609">
        <v>10</v>
      </c>
      <c r="I261" s="609">
        <v>10310</v>
      </c>
      <c r="J261" s="592">
        <v>0.47572905131044668</v>
      </c>
      <c r="K261" s="592">
        <v>1031</v>
      </c>
      <c r="L261" s="609">
        <v>21</v>
      </c>
      <c r="M261" s="609">
        <v>21672</v>
      </c>
      <c r="N261" s="592">
        <v>1</v>
      </c>
      <c r="O261" s="592">
        <v>1032</v>
      </c>
      <c r="P261" s="609"/>
      <c r="Q261" s="609"/>
      <c r="R261" s="597"/>
      <c r="S261" s="610"/>
    </row>
    <row r="262" spans="1:19" ht="14.4" customHeight="1" x14ac:dyDescent="0.3">
      <c r="A262" s="591" t="s">
        <v>1258</v>
      </c>
      <c r="B262" s="592" t="s">
        <v>1259</v>
      </c>
      <c r="C262" s="592" t="s">
        <v>470</v>
      </c>
      <c r="D262" s="592" t="s">
        <v>1251</v>
      </c>
      <c r="E262" s="592" t="s">
        <v>1272</v>
      </c>
      <c r="F262" s="592" t="s">
        <v>1370</v>
      </c>
      <c r="G262" s="592" t="s">
        <v>1371</v>
      </c>
      <c r="H262" s="609">
        <v>5</v>
      </c>
      <c r="I262" s="609">
        <v>10490</v>
      </c>
      <c r="J262" s="592">
        <v>0.35680272108843536</v>
      </c>
      <c r="K262" s="592">
        <v>2098</v>
      </c>
      <c r="L262" s="609">
        <v>14</v>
      </c>
      <c r="M262" s="609">
        <v>29400</v>
      </c>
      <c r="N262" s="592">
        <v>1</v>
      </c>
      <c r="O262" s="592">
        <v>2100</v>
      </c>
      <c r="P262" s="609"/>
      <c r="Q262" s="609"/>
      <c r="R262" s="597"/>
      <c r="S262" s="610"/>
    </row>
    <row r="263" spans="1:19" ht="14.4" customHeight="1" x14ac:dyDescent="0.3">
      <c r="A263" s="591" t="s">
        <v>1258</v>
      </c>
      <c r="B263" s="592" t="s">
        <v>1259</v>
      </c>
      <c r="C263" s="592" t="s">
        <v>470</v>
      </c>
      <c r="D263" s="592" t="s">
        <v>1251</v>
      </c>
      <c r="E263" s="592" t="s">
        <v>1272</v>
      </c>
      <c r="F263" s="592" t="s">
        <v>1372</v>
      </c>
      <c r="G263" s="592" t="s">
        <v>1373</v>
      </c>
      <c r="H263" s="609">
        <v>1</v>
      </c>
      <c r="I263" s="609">
        <v>1273</v>
      </c>
      <c r="J263" s="592"/>
      <c r="K263" s="592">
        <v>1273</v>
      </c>
      <c r="L263" s="609"/>
      <c r="M263" s="609"/>
      <c r="N263" s="592"/>
      <c r="O263" s="592"/>
      <c r="P263" s="609"/>
      <c r="Q263" s="609"/>
      <c r="R263" s="597"/>
      <c r="S263" s="610"/>
    </row>
    <row r="264" spans="1:19" ht="14.4" customHeight="1" x14ac:dyDescent="0.3">
      <c r="A264" s="591" t="s">
        <v>1258</v>
      </c>
      <c r="B264" s="592" t="s">
        <v>1259</v>
      </c>
      <c r="C264" s="592" t="s">
        <v>470</v>
      </c>
      <c r="D264" s="592" t="s">
        <v>1251</v>
      </c>
      <c r="E264" s="592" t="s">
        <v>1272</v>
      </c>
      <c r="F264" s="592" t="s">
        <v>1378</v>
      </c>
      <c r="G264" s="592" t="s">
        <v>1379</v>
      </c>
      <c r="H264" s="609"/>
      <c r="I264" s="609"/>
      <c r="J264" s="592"/>
      <c r="K264" s="592"/>
      <c r="L264" s="609">
        <v>3</v>
      </c>
      <c r="M264" s="609">
        <v>5034</v>
      </c>
      <c r="N264" s="592">
        <v>1</v>
      </c>
      <c r="O264" s="592">
        <v>1678</v>
      </c>
      <c r="P264" s="609"/>
      <c r="Q264" s="609"/>
      <c r="R264" s="597"/>
      <c r="S264" s="610"/>
    </row>
    <row r="265" spans="1:19" ht="14.4" customHeight="1" x14ac:dyDescent="0.3">
      <c r="A265" s="591" t="s">
        <v>1258</v>
      </c>
      <c r="B265" s="592" t="s">
        <v>1259</v>
      </c>
      <c r="C265" s="592" t="s">
        <v>470</v>
      </c>
      <c r="D265" s="592" t="s">
        <v>1251</v>
      </c>
      <c r="E265" s="592" t="s">
        <v>1272</v>
      </c>
      <c r="F265" s="592" t="s">
        <v>1380</v>
      </c>
      <c r="G265" s="592" t="s">
        <v>1381</v>
      </c>
      <c r="H265" s="609"/>
      <c r="I265" s="609"/>
      <c r="J265" s="592"/>
      <c r="K265" s="592"/>
      <c r="L265" s="609">
        <v>2</v>
      </c>
      <c r="M265" s="609">
        <v>2790</v>
      </c>
      <c r="N265" s="592">
        <v>1</v>
      </c>
      <c r="O265" s="592">
        <v>1395</v>
      </c>
      <c r="P265" s="609"/>
      <c r="Q265" s="609"/>
      <c r="R265" s="597"/>
      <c r="S265" s="610"/>
    </row>
    <row r="266" spans="1:19" ht="14.4" customHeight="1" x14ac:dyDescent="0.3">
      <c r="A266" s="591" t="s">
        <v>1258</v>
      </c>
      <c r="B266" s="592" t="s">
        <v>1259</v>
      </c>
      <c r="C266" s="592" t="s">
        <v>470</v>
      </c>
      <c r="D266" s="592" t="s">
        <v>1251</v>
      </c>
      <c r="E266" s="592" t="s">
        <v>1272</v>
      </c>
      <c r="F266" s="592" t="s">
        <v>1382</v>
      </c>
      <c r="G266" s="592" t="s">
        <v>1383</v>
      </c>
      <c r="H266" s="609"/>
      <c r="I266" s="609"/>
      <c r="J266" s="592"/>
      <c r="K266" s="592"/>
      <c r="L266" s="609">
        <v>2</v>
      </c>
      <c r="M266" s="609">
        <v>3136</v>
      </c>
      <c r="N266" s="592">
        <v>1</v>
      </c>
      <c r="O266" s="592">
        <v>1568</v>
      </c>
      <c r="P266" s="609"/>
      <c r="Q266" s="609"/>
      <c r="R266" s="597"/>
      <c r="S266" s="610"/>
    </row>
    <row r="267" spans="1:19" ht="14.4" customHeight="1" x14ac:dyDescent="0.3">
      <c r="A267" s="591" t="s">
        <v>1258</v>
      </c>
      <c r="B267" s="592" t="s">
        <v>1259</v>
      </c>
      <c r="C267" s="592" t="s">
        <v>470</v>
      </c>
      <c r="D267" s="592" t="s">
        <v>1251</v>
      </c>
      <c r="E267" s="592" t="s">
        <v>1272</v>
      </c>
      <c r="F267" s="592" t="s">
        <v>1303</v>
      </c>
      <c r="G267" s="592" t="s">
        <v>1304</v>
      </c>
      <c r="H267" s="609">
        <v>1</v>
      </c>
      <c r="I267" s="609">
        <v>33.33</v>
      </c>
      <c r="J267" s="592">
        <v>1.4491241342428943E-2</v>
      </c>
      <c r="K267" s="592">
        <v>33.33</v>
      </c>
      <c r="L267" s="609">
        <v>69</v>
      </c>
      <c r="M267" s="609">
        <v>2300.0100000000002</v>
      </c>
      <c r="N267" s="592">
        <v>1</v>
      </c>
      <c r="O267" s="592">
        <v>33.333478260869569</v>
      </c>
      <c r="P267" s="609"/>
      <c r="Q267" s="609"/>
      <c r="R267" s="597"/>
      <c r="S267" s="610"/>
    </row>
    <row r="268" spans="1:19" ht="14.4" customHeight="1" x14ac:dyDescent="0.3">
      <c r="A268" s="591" t="s">
        <v>1258</v>
      </c>
      <c r="B268" s="592" t="s">
        <v>1259</v>
      </c>
      <c r="C268" s="592" t="s">
        <v>470</v>
      </c>
      <c r="D268" s="592" t="s">
        <v>1251</v>
      </c>
      <c r="E268" s="592" t="s">
        <v>1272</v>
      </c>
      <c r="F268" s="592" t="s">
        <v>1307</v>
      </c>
      <c r="G268" s="592" t="s">
        <v>1308</v>
      </c>
      <c r="H268" s="609">
        <v>37</v>
      </c>
      <c r="I268" s="609">
        <v>3182</v>
      </c>
      <c r="J268" s="592">
        <v>0.48051948051948051</v>
      </c>
      <c r="K268" s="592">
        <v>86</v>
      </c>
      <c r="L268" s="609">
        <v>77</v>
      </c>
      <c r="M268" s="609">
        <v>6622</v>
      </c>
      <c r="N268" s="592">
        <v>1</v>
      </c>
      <c r="O268" s="592">
        <v>86</v>
      </c>
      <c r="P268" s="609"/>
      <c r="Q268" s="609"/>
      <c r="R268" s="597"/>
      <c r="S268" s="610"/>
    </row>
    <row r="269" spans="1:19" ht="14.4" customHeight="1" x14ac:dyDescent="0.3">
      <c r="A269" s="591" t="s">
        <v>1258</v>
      </c>
      <c r="B269" s="592" t="s">
        <v>1259</v>
      </c>
      <c r="C269" s="592" t="s">
        <v>470</v>
      </c>
      <c r="D269" s="592" t="s">
        <v>1251</v>
      </c>
      <c r="E269" s="592" t="s">
        <v>1272</v>
      </c>
      <c r="F269" s="592" t="s">
        <v>1318</v>
      </c>
      <c r="G269" s="592" t="s">
        <v>1319</v>
      </c>
      <c r="H269" s="609"/>
      <c r="I269" s="609"/>
      <c r="J269" s="592"/>
      <c r="K269" s="592"/>
      <c r="L269" s="609">
        <v>4</v>
      </c>
      <c r="M269" s="609">
        <v>648</v>
      </c>
      <c r="N269" s="592">
        <v>1</v>
      </c>
      <c r="O269" s="592">
        <v>162</v>
      </c>
      <c r="P269" s="609"/>
      <c r="Q269" s="609"/>
      <c r="R269" s="597"/>
      <c r="S269" s="610"/>
    </row>
    <row r="270" spans="1:19" ht="14.4" customHeight="1" x14ac:dyDescent="0.3">
      <c r="A270" s="591" t="s">
        <v>1258</v>
      </c>
      <c r="B270" s="592" t="s">
        <v>1259</v>
      </c>
      <c r="C270" s="592" t="s">
        <v>470</v>
      </c>
      <c r="D270" s="592" t="s">
        <v>1251</v>
      </c>
      <c r="E270" s="592" t="s">
        <v>1272</v>
      </c>
      <c r="F270" s="592" t="s">
        <v>1324</v>
      </c>
      <c r="G270" s="592" t="s">
        <v>1325</v>
      </c>
      <c r="H270" s="609">
        <v>1</v>
      </c>
      <c r="I270" s="609">
        <v>1063</v>
      </c>
      <c r="J270" s="592">
        <v>0.125</v>
      </c>
      <c r="K270" s="592">
        <v>1063</v>
      </c>
      <c r="L270" s="609">
        <v>8</v>
      </c>
      <c r="M270" s="609">
        <v>8504</v>
      </c>
      <c r="N270" s="592">
        <v>1</v>
      </c>
      <c r="O270" s="592">
        <v>1063</v>
      </c>
      <c r="P270" s="609"/>
      <c r="Q270" s="609"/>
      <c r="R270" s="597"/>
      <c r="S270" s="610"/>
    </row>
    <row r="271" spans="1:19" ht="14.4" customHeight="1" x14ac:dyDescent="0.3">
      <c r="A271" s="591" t="s">
        <v>1258</v>
      </c>
      <c r="B271" s="592" t="s">
        <v>1259</v>
      </c>
      <c r="C271" s="592" t="s">
        <v>470</v>
      </c>
      <c r="D271" s="592" t="s">
        <v>1251</v>
      </c>
      <c r="E271" s="592" t="s">
        <v>1272</v>
      </c>
      <c r="F271" s="592" t="s">
        <v>1326</v>
      </c>
      <c r="G271" s="592" t="s">
        <v>1327</v>
      </c>
      <c r="H271" s="609"/>
      <c r="I271" s="609"/>
      <c r="J271" s="592"/>
      <c r="K271" s="592"/>
      <c r="L271" s="609">
        <v>1</v>
      </c>
      <c r="M271" s="609">
        <v>123</v>
      </c>
      <c r="N271" s="592">
        <v>1</v>
      </c>
      <c r="O271" s="592">
        <v>123</v>
      </c>
      <c r="P271" s="609"/>
      <c r="Q271" s="609"/>
      <c r="R271" s="597"/>
      <c r="S271" s="610"/>
    </row>
    <row r="272" spans="1:19" ht="14.4" customHeight="1" x14ac:dyDescent="0.3">
      <c r="A272" s="591" t="s">
        <v>1258</v>
      </c>
      <c r="B272" s="592" t="s">
        <v>1259</v>
      </c>
      <c r="C272" s="592" t="s">
        <v>470</v>
      </c>
      <c r="D272" s="592" t="s">
        <v>1251</v>
      </c>
      <c r="E272" s="592" t="s">
        <v>1272</v>
      </c>
      <c r="F272" s="592" t="s">
        <v>1394</v>
      </c>
      <c r="G272" s="592" t="s">
        <v>1395</v>
      </c>
      <c r="H272" s="609">
        <v>7</v>
      </c>
      <c r="I272" s="609">
        <v>5012</v>
      </c>
      <c r="J272" s="592">
        <v>0.46666666666666667</v>
      </c>
      <c r="K272" s="592">
        <v>716</v>
      </c>
      <c r="L272" s="609">
        <v>15</v>
      </c>
      <c r="M272" s="609">
        <v>10740</v>
      </c>
      <c r="N272" s="592">
        <v>1</v>
      </c>
      <c r="O272" s="592">
        <v>716</v>
      </c>
      <c r="P272" s="609"/>
      <c r="Q272" s="609"/>
      <c r="R272" s="597"/>
      <c r="S272" s="610"/>
    </row>
    <row r="273" spans="1:19" ht="14.4" customHeight="1" x14ac:dyDescent="0.3">
      <c r="A273" s="591" t="s">
        <v>1258</v>
      </c>
      <c r="B273" s="592" t="s">
        <v>1259</v>
      </c>
      <c r="C273" s="592" t="s">
        <v>470</v>
      </c>
      <c r="D273" s="592" t="s">
        <v>1251</v>
      </c>
      <c r="E273" s="592" t="s">
        <v>1272</v>
      </c>
      <c r="F273" s="592" t="s">
        <v>1330</v>
      </c>
      <c r="G273" s="592" t="s">
        <v>1331</v>
      </c>
      <c r="H273" s="609"/>
      <c r="I273" s="609"/>
      <c r="J273" s="592"/>
      <c r="K273" s="592"/>
      <c r="L273" s="609">
        <v>1</v>
      </c>
      <c r="M273" s="609">
        <v>183</v>
      </c>
      <c r="N273" s="592">
        <v>1</v>
      </c>
      <c r="O273" s="592">
        <v>183</v>
      </c>
      <c r="P273" s="609"/>
      <c r="Q273" s="609"/>
      <c r="R273" s="597"/>
      <c r="S273" s="610"/>
    </row>
    <row r="274" spans="1:19" ht="14.4" customHeight="1" x14ac:dyDescent="0.3">
      <c r="A274" s="591" t="s">
        <v>1258</v>
      </c>
      <c r="B274" s="592" t="s">
        <v>1259</v>
      </c>
      <c r="C274" s="592" t="s">
        <v>470</v>
      </c>
      <c r="D274" s="592" t="s">
        <v>1251</v>
      </c>
      <c r="E274" s="592" t="s">
        <v>1272</v>
      </c>
      <c r="F274" s="592" t="s">
        <v>1336</v>
      </c>
      <c r="G274" s="592" t="s">
        <v>1337</v>
      </c>
      <c r="H274" s="609">
        <v>1</v>
      </c>
      <c r="I274" s="609">
        <v>364</v>
      </c>
      <c r="J274" s="592">
        <v>0.46666666666666667</v>
      </c>
      <c r="K274" s="592">
        <v>364</v>
      </c>
      <c r="L274" s="609">
        <v>2</v>
      </c>
      <c r="M274" s="609">
        <v>780</v>
      </c>
      <c r="N274" s="592">
        <v>1</v>
      </c>
      <c r="O274" s="592">
        <v>390</v>
      </c>
      <c r="P274" s="609"/>
      <c r="Q274" s="609"/>
      <c r="R274" s="597"/>
      <c r="S274" s="610"/>
    </row>
    <row r="275" spans="1:19" ht="14.4" customHeight="1" x14ac:dyDescent="0.3">
      <c r="A275" s="591" t="s">
        <v>1258</v>
      </c>
      <c r="B275" s="592" t="s">
        <v>1259</v>
      </c>
      <c r="C275" s="592" t="s">
        <v>470</v>
      </c>
      <c r="D275" s="592" t="s">
        <v>1251</v>
      </c>
      <c r="E275" s="592" t="s">
        <v>1272</v>
      </c>
      <c r="F275" s="592" t="s">
        <v>1340</v>
      </c>
      <c r="G275" s="592" t="s">
        <v>1341</v>
      </c>
      <c r="H275" s="609"/>
      <c r="I275" s="609"/>
      <c r="J275" s="592"/>
      <c r="K275" s="592"/>
      <c r="L275" s="609">
        <v>1</v>
      </c>
      <c r="M275" s="609">
        <v>120</v>
      </c>
      <c r="N275" s="592">
        <v>1</v>
      </c>
      <c r="O275" s="592">
        <v>120</v>
      </c>
      <c r="P275" s="609"/>
      <c r="Q275" s="609"/>
      <c r="R275" s="597"/>
      <c r="S275" s="610"/>
    </row>
    <row r="276" spans="1:19" ht="14.4" customHeight="1" x14ac:dyDescent="0.3">
      <c r="A276" s="591" t="s">
        <v>1258</v>
      </c>
      <c r="B276" s="592" t="s">
        <v>1259</v>
      </c>
      <c r="C276" s="592" t="s">
        <v>470</v>
      </c>
      <c r="D276" s="592" t="s">
        <v>1251</v>
      </c>
      <c r="E276" s="592" t="s">
        <v>1272</v>
      </c>
      <c r="F276" s="592" t="s">
        <v>1344</v>
      </c>
      <c r="G276" s="592" t="s">
        <v>1345</v>
      </c>
      <c r="H276" s="609">
        <v>7</v>
      </c>
      <c r="I276" s="609">
        <v>1729</v>
      </c>
      <c r="J276" s="592">
        <v>0.46478494623655914</v>
      </c>
      <c r="K276" s="592">
        <v>247</v>
      </c>
      <c r="L276" s="609">
        <v>12</v>
      </c>
      <c r="M276" s="609">
        <v>3720</v>
      </c>
      <c r="N276" s="592">
        <v>1</v>
      </c>
      <c r="O276" s="592">
        <v>310</v>
      </c>
      <c r="P276" s="609"/>
      <c r="Q276" s="609"/>
      <c r="R276" s="597"/>
      <c r="S276" s="610"/>
    </row>
    <row r="277" spans="1:19" ht="14.4" customHeight="1" x14ac:dyDescent="0.3">
      <c r="A277" s="591" t="s">
        <v>1258</v>
      </c>
      <c r="B277" s="592" t="s">
        <v>1259</v>
      </c>
      <c r="C277" s="592" t="s">
        <v>470</v>
      </c>
      <c r="D277" s="592" t="s">
        <v>1251</v>
      </c>
      <c r="E277" s="592" t="s">
        <v>1272</v>
      </c>
      <c r="F277" s="592" t="s">
        <v>1400</v>
      </c>
      <c r="G277" s="592" t="s">
        <v>1401</v>
      </c>
      <c r="H277" s="609"/>
      <c r="I277" s="609"/>
      <c r="J277" s="592"/>
      <c r="K277" s="592"/>
      <c r="L277" s="609">
        <v>3</v>
      </c>
      <c r="M277" s="609">
        <v>11139</v>
      </c>
      <c r="N277" s="592">
        <v>1</v>
      </c>
      <c r="O277" s="592">
        <v>3713</v>
      </c>
      <c r="P277" s="609"/>
      <c r="Q277" s="609"/>
      <c r="R277" s="597"/>
      <c r="S277" s="610"/>
    </row>
    <row r="278" spans="1:19" ht="14.4" customHeight="1" x14ac:dyDescent="0.3">
      <c r="A278" s="591" t="s">
        <v>1258</v>
      </c>
      <c r="B278" s="592" t="s">
        <v>1259</v>
      </c>
      <c r="C278" s="592" t="s">
        <v>470</v>
      </c>
      <c r="D278" s="592" t="s">
        <v>1251</v>
      </c>
      <c r="E278" s="592" t="s">
        <v>1272</v>
      </c>
      <c r="F278" s="592" t="s">
        <v>1402</v>
      </c>
      <c r="G278" s="592" t="s">
        <v>1403</v>
      </c>
      <c r="H278" s="609">
        <v>2</v>
      </c>
      <c r="I278" s="609">
        <v>3468</v>
      </c>
      <c r="J278" s="592">
        <v>0.66628242074927957</v>
      </c>
      <c r="K278" s="592">
        <v>1734</v>
      </c>
      <c r="L278" s="609">
        <v>3</v>
      </c>
      <c r="M278" s="609">
        <v>5205</v>
      </c>
      <c r="N278" s="592">
        <v>1</v>
      </c>
      <c r="O278" s="592">
        <v>1735</v>
      </c>
      <c r="P278" s="609"/>
      <c r="Q278" s="609"/>
      <c r="R278" s="597"/>
      <c r="S278" s="610"/>
    </row>
    <row r="279" spans="1:19" ht="14.4" customHeight="1" x14ac:dyDescent="0.3">
      <c r="A279" s="591" t="s">
        <v>1258</v>
      </c>
      <c r="B279" s="592" t="s">
        <v>1259</v>
      </c>
      <c r="C279" s="592" t="s">
        <v>470</v>
      </c>
      <c r="D279" s="592" t="s">
        <v>1251</v>
      </c>
      <c r="E279" s="592" t="s">
        <v>1272</v>
      </c>
      <c r="F279" s="592" t="s">
        <v>1404</v>
      </c>
      <c r="G279" s="592" t="s">
        <v>1405</v>
      </c>
      <c r="H279" s="609"/>
      <c r="I279" s="609"/>
      <c r="J279" s="592"/>
      <c r="K279" s="592"/>
      <c r="L279" s="609">
        <v>1</v>
      </c>
      <c r="M279" s="609">
        <v>1002</v>
      </c>
      <c r="N279" s="592">
        <v>1</v>
      </c>
      <c r="O279" s="592">
        <v>1002</v>
      </c>
      <c r="P279" s="609"/>
      <c r="Q279" s="609"/>
      <c r="R279" s="597"/>
      <c r="S279" s="610"/>
    </row>
    <row r="280" spans="1:19" ht="14.4" customHeight="1" x14ac:dyDescent="0.3">
      <c r="A280" s="591" t="s">
        <v>1258</v>
      </c>
      <c r="B280" s="592" t="s">
        <v>1259</v>
      </c>
      <c r="C280" s="592" t="s">
        <v>470</v>
      </c>
      <c r="D280" s="592" t="s">
        <v>1251</v>
      </c>
      <c r="E280" s="592" t="s">
        <v>1272</v>
      </c>
      <c r="F280" s="592" t="s">
        <v>1350</v>
      </c>
      <c r="G280" s="592" t="s">
        <v>1351</v>
      </c>
      <c r="H280" s="609"/>
      <c r="I280" s="609"/>
      <c r="J280" s="592"/>
      <c r="K280" s="592"/>
      <c r="L280" s="609">
        <v>3</v>
      </c>
      <c r="M280" s="609">
        <v>993</v>
      </c>
      <c r="N280" s="592">
        <v>1</v>
      </c>
      <c r="O280" s="592">
        <v>331</v>
      </c>
      <c r="P280" s="609"/>
      <c r="Q280" s="609"/>
      <c r="R280" s="597"/>
      <c r="S280" s="610"/>
    </row>
    <row r="281" spans="1:19" ht="14.4" customHeight="1" x14ac:dyDescent="0.3">
      <c r="A281" s="591" t="s">
        <v>1258</v>
      </c>
      <c r="B281" s="592" t="s">
        <v>1259</v>
      </c>
      <c r="C281" s="592" t="s">
        <v>470</v>
      </c>
      <c r="D281" s="592" t="s">
        <v>1251</v>
      </c>
      <c r="E281" s="592" t="s">
        <v>1272</v>
      </c>
      <c r="F281" s="592" t="s">
        <v>1354</v>
      </c>
      <c r="G281" s="592" t="s">
        <v>1355</v>
      </c>
      <c r="H281" s="609">
        <v>8</v>
      </c>
      <c r="I281" s="609">
        <v>6720</v>
      </c>
      <c r="J281" s="592">
        <v>0.66666666666666663</v>
      </c>
      <c r="K281" s="592">
        <v>840</v>
      </c>
      <c r="L281" s="609">
        <v>12</v>
      </c>
      <c r="M281" s="609">
        <v>10080</v>
      </c>
      <c r="N281" s="592">
        <v>1</v>
      </c>
      <c r="O281" s="592">
        <v>840</v>
      </c>
      <c r="P281" s="609"/>
      <c r="Q281" s="609"/>
      <c r="R281" s="597"/>
      <c r="S281" s="610"/>
    </row>
    <row r="282" spans="1:19" ht="14.4" customHeight="1" x14ac:dyDescent="0.3">
      <c r="A282" s="591" t="s">
        <v>1258</v>
      </c>
      <c r="B282" s="592" t="s">
        <v>1259</v>
      </c>
      <c r="C282" s="592" t="s">
        <v>470</v>
      </c>
      <c r="D282" s="592" t="s">
        <v>1251</v>
      </c>
      <c r="E282" s="592" t="s">
        <v>1272</v>
      </c>
      <c r="F282" s="592" t="s">
        <v>1408</v>
      </c>
      <c r="G282" s="592" t="s">
        <v>1409</v>
      </c>
      <c r="H282" s="609">
        <v>2</v>
      </c>
      <c r="I282" s="609">
        <v>2400</v>
      </c>
      <c r="J282" s="592">
        <v>0.33305578684429643</v>
      </c>
      <c r="K282" s="592">
        <v>1200</v>
      </c>
      <c r="L282" s="609">
        <v>6</v>
      </c>
      <c r="M282" s="609">
        <v>7206</v>
      </c>
      <c r="N282" s="592">
        <v>1</v>
      </c>
      <c r="O282" s="592">
        <v>1201</v>
      </c>
      <c r="P282" s="609"/>
      <c r="Q282" s="609"/>
      <c r="R282" s="597"/>
      <c r="S282" s="610"/>
    </row>
    <row r="283" spans="1:19" ht="14.4" customHeight="1" x14ac:dyDescent="0.3">
      <c r="A283" s="591" t="s">
        <v>1258</v>
      </c>
      <c r="B283" s="592" t="s">
        <v>1259</v>
      </c>
      <c r="C283" s="592" t="s">
        <v>470</v>
      </c>
      <c r="D283" s="592" t="s">
        <v>1251</v>
      </c>
      <c r="E283" s="592" t="s">
        <v>1272</v>
      </c>
      <c r="F283" s="592" t="s">
        <v>1410</v>
      </c>
      <c r="G283" s="592" t="s">
        <v>1411</v>
      </c>
      <c r="H283" s="609">
        <v>1</v>
      </c>
      <c r="I283" s="609">
        <v>1369</v>
      </c>
      <c r="J283" s="592"/>
      <c r="K283" s="592">
        <v>1369</v>
      </c>
      <c r="L283" s="609"/>
      <c r="M283" s="609"/>
      <c r="N283" s="592"/>
      <c r="O283" s="592"/>
      <c r="P283" s="609"/>
      <c r="Q283" s="609"/>
      <c r="R283" s="597"/>
      <c r="S283" s="610"/>
    </row>
    <row r="284" spans="1:19" ht="14.4" customHeight="1" x14ac:dyDescent="0.3">
      <c r="A284" s="591" t="s">
        <v>1258</v>
      </c>
      <c r="B284" s="592" t="s">
        <v>1259</v>
      </c>
      <c r="C284" s="592" t="s">
        <v>470</v>
      </c>
      <c r="D284" s="592" t="s">
        <v>1251</v>
      </c>
      <c r="E284" s="592" t="s">
        <v>1272</v>
      </c>
      <c r="F284" s="592" t="s">
        <v>1412</v>
      </c>
      <c r="G284" s="592" t="s">
        <v>1413</v>
      </c>
      <c r="H284" s="609"/>
      <c r="I284" s="609"/>
      <c r="J284" s="592"/>
      <c r="K284" s="592"/>
      <c r="L284" s="609">
        <v>1</v>
      </c>
      <c r="M284" s="609">
        <v>1577</v>
      </c>
      <c r="N284" s="592">
        <v>1</v>
      </c>
      <c r="O284" s="592">
        <v>1577</v>
      </c>
      <c r="P284" s="609"/>
      <c r="Q284" s="609"/>
      <c r="R284" s="597"/>
      <c r="S284" s="610"/>
    </row>
    <row r="285" spans="1:19" ht="14.4" customHeight="1" x14ac:dyDescent="0.3">
      <c r="A285" s="591" t="s">
        <v>1258</v>
      </c>
      <c r="B285" s="592" t="s">
        <v>1259</v>
      </c>
      <c r="C285" s="592" t="s">
        <v>470</v>
      </c>
      <c r="D285" s="592" t="s">
        <v>1251</v>
      </c>
      <c r="E285" s="592" t="s">
        <v>1272</v>
      </c>
      <c r="F285" s="592" t="s">
        <v>1414</v>
      </c>
      <c r="G285" s="592" t="s">
        <v>1415</v>
      </c>
      <c r="H285" s="609"/>
      <c r="I285" s="609"/>
      <c r="J285" s="592"/>
      <c r="K285" s="592"/>
      <c r="L285" s="609">
        <v>1</v>
      </c>
      <c r="M285" s="609">
        <v>589</v>
      </c>
      <c r="N285" s="592">
        <v>1</v>
      </c>
      <c r="O285" s="592">
        <v>589</v>
      </c>
      <c r="P285" s="609"/>
      <c r="Q285" s="609"/>
      <c r="R285" s="597"/>
      <c r="S285" s="610"/>
    </row>
    <row r="286" spans="1:19" ht="14.4" customHeight="1" x14ac:dyDescent="0.3">
      <c r="A286" s="591" t="s">
        <v>1258</v>
      </c>
      <c r="B286" s="592" t="s">
        <v>1259</v>
      </c>
      <c r="C286" s="592" t="s">
        <v>470</v>
      </c>
      <c r="D286" s="592" t="s">
        <v>1252</v>
      </c>
      <c r="E286" s="592" t="s">
        <v>1260</v>
      </c>
      <c r="F286" s="592" t="s">
        <v>1263</v>
      </c>
      <c r="G286" s="592" t="s">
        <v>1264</v>
      </c>
      <c r="H286" s="609"/>
      <c r="I286" s="609"/>
      <c r="J286" s="592"/>
      <c r="K286" s="592"/>
      <c r="L286" s="609">
        <v>1.3</v>
      </c>
      <c r="M286" s="609">
        <v>196.29999999999998</v>
      </c>
      <c r="N286" s="592">
        <v>1</v>
      </c>
      <c r="O286" s="592">
        <v>150.99999999999997</v>
      </c>
      <c r="P286" s="609"/>
      <c r="Q286" s="609"/>
      <c r="R286" s="597"/>
      <c r="S286" s="610"/>
    </row>
    <row r="287" spans="1:19" ht="14.4" customHeight="1" x14ac:dyDescent="0.3">
      <c r="A287" s="591" t="s">
        <v>1258</v>
      </c>
      <c r="B287" s="592" t="s">
        <v>1259</v>
      </c>
      <c r="C287" s="592" t="s">
        <v>470</v>
      </c>
      <c r="D287" s="592" t="s">
        <v>1252</v>
      </c>
      <c r="E287" s="592" t="s">
        <v>1260</v>
      </c>
      <c r="F287" s="592" t="s">
        <v>1265</v>
      </c>
      <c r="G287" s="592" t="s">
        <v>1266</v>
      </c>
      <c r="H287" s="609"/>
      <c r="I287" s="609"/>
      <c r="J287" s="592"/>
      <c r="K287" s="592"/>
      <c r="L287" s="609">
        <v>2.1</v>
      </c>
      <c r="M287" s="609">
        <v>532.49</v>
      </c>
      <c r="N287" s="592">
        <v>1</v>
      </c>
      <c r="O287" s="592">
        <v>253.56666666666666</v>
      </c>
      <c r="P287" s="609"/>
      <c r="Q287" s="609"/>
      <c r="R287" s="597"/>
      <c r="S287" s="610"/>
    </row>
    <row r="288" spans="1:19" ht="14.4" customHeight="1" x14ac:dyDescent="0.3">
      <c r="A288" s="591" t="s">
        <v>1258</v>
      </c>
      <c r="B288" s="592" t="s">
        <v>1259</v>
      </c>
      <c r="C288" s="592" t="s">
        <v>470</v>
      </c>
      <c r="D288" s="592" t="s">
        <v>1252</v>
      </c>
      <c r="E288" s="592" t="s">
        <v>1272</v>
      </c>
      <c r="F288" s="592" t="s">
        <v>1291</v>
      </c>
      <c r="G288" s="592" t="s">
        <v>1292</v>
      </c>
      <c r="H288" s="609"/>
      <c r="I288" s="609"/>
      <c r="J288" s="592"/>
      <c r="K288" s="592"/>
      <c r="L288" s="609">
        <v>14</v>
      </c>
      <c r="M288" s="609">
        <v>1764</v>
      </c>
      <c r="N288" s="592">
        <v>1</v>
      </c>
      <c r="O288" s="592">
        <v>126</v>
      </c>
      <c r="P288" s="609"/>
      <c r="Q288" s="609"/>
      <c r="R288" s="597"/>
      <c r="S288" s="610"/>
    </row>
    <row r="289" spans="1:19" ht="14.4" customHeight="1" x14ac:dyDescent="0.3">
      <c r="A289" s="591" t="s">
        <v>1258</v>
      </c>
      <c r="B289" s="592" t="s">
        <v>1259</v>
      </c>
      <c r="C289" s="592" t="s">
        <v>470</v>
      </c>
      <c r="D289" s="592" t="s">
        <v>1252</v>
      </c>
      <c r="E289" s="592" t="s">
        <v>1272</v>
      </c>
      <c r="F289" s="592" t="s">
        <v>1295</v>
      </c>
      <c r="G289" s="592" t="s">
        <v>1296</v>
      </c>
      <c r="H289" s="609"/>
      <c r="I289" s="609"/>
      <c r="J289" s="592"/>
      <c r="K289" s="592"/>
      <c r="L289" s="609">
        <v>3</v>
      </c>
      <c r="M289" s="609">
        <v>1503</v>
      </c>
      <c r="N289" s="592">
        <v>1</v>
      </c>
      <c r="O289" s="592">
        <v>501</v>
      </c>
      <c r="P289" s="609"/>
      <c r="Q289" s="609"/>
      <c r="R289" s="597"/>
      <c r="S289" s="610"/>
    </row>
    <row r="290" spans="1:19" ht="14.4" customHeight="1" x14ac:dyDescent="0.3">
      <c r="A290" s="591" t="s">
        <v>1258</v>
      </c>
      <c r="B290" s="592" t="s">
        <v>1259</v>
      </c>
      <c r="C290" s="592" t="s">
        <v>470</v>
      </c>
      <c r="D290" s="592" t="s">
        <v>1252</v>
      </c>
      <c r="E290" s="592" t="s">
        <v>1272</v>
      </c>
      <c r="F290" s="592" t="s">
        <v>1297</v>
      </c>
      <c r="G290" s="592" t="s">
        <v>1298</v>
      </c>
      <c r="H290" s="609"/>
      <c r="I290" s="609"/>
      <c r="J290" s="592"/>
      <c r="K290" s="592"/>
      <c r="L290" s="609">
        <v>16</v>
      </c>
      <c r="M290" s="609">
        <v>10864</v>
      </c>
      <c r="N290" s="592">
        <v>1</v>
      </c>
      <c r="O290" s="592">
        <v>679</v>
      </c>
      <c r="P290" s="609"/>
      <c r="Q290" s="609"/>
      <c r="R290" s="597"/>
      <c r="S290" s="610"/>
    </row>
    <row r="291" spans="1:19" ht="14.4" customHeight="1" x14ac:dyDescent="0.3">
      <c r="A291" s="591" t="s">
        <v>1258</v>
      </c>
      <c r="B291" s="592" t="s">
        <v>1259</v>
      </c>
      <c r="C291" s="592" t="s">
        <v>470</v>
      </c>
      <c r="D291" s="592" t="s">
        <v>1252</v>
      </c>
      <c r="E291" s="592" t="s">
        <v>1272</v>
      </c>
      <c r="F291" s="592" t="s">
        <v>1299</v>
      </c>
      <c r="G291" s="592" t="s">
        <v>1300</v>
      </c>
      <c r="H291" s="609"/>
      <c r="I291" s="609"/>
      <c r="J291" s="592"/>
      <c r="K291" s="592"/>
      <c r="L291" s="609">
        <v>1</v>
      </c>
      <c r="M291" s="609">
        <v>1032</v>
      </c>
      <c r="N291" s="592">
        <v>1</v>
      </c>
      <c r="O291" s="592">
        <v>1032</v>
      </c>
      <c r="P291" s="609"/>
      <c r="Q291" s="609"/>
      <c r="R291" s="597"/>
      <c r="S291" s="610"/>
    </row>
    <row r="292" spans="1:19" ht="14.4" customHeight="1" x14ac:dyDescent="0.3">
      <c r="A292" s="591" t="s">
        <v>1258</v>
      </c>
      <c r="B292" s="592" t="s">
        <v>1259</v>
      </c>
      <c r="C292" s="592" t="s">
        <v>470</v>
      </c>
      <c r="D292" s="592" t="s">
        <v>1252</v>
      </c>
      <c r="E292" s="592" t="s">
        <v>1272</v>
      </c>
      <c r="F292" s="592" t="s">
        <v>1303</v>
      </c>
      <c r="G292" s="592" t="s">
        <v>1304</v>
      </c>
      <c r="H292" s="609"/>
      <c r="I292" s="609"/>
      <c r="J292" s="592"/>
      <c r="K292" s="592"/>
      <c r="L292" s="609">
        <v>11</v>
      </c>
      <c r="M292" s="609">
        <v>366.65999999999997</v>
      </c>
      <c r="N292" s="592">
        <v>1</v>
      </c>
      <c r="O292" s="592">
        <v>33.332727272727269</v>
      </c>
      <c r="P292" s="609"/>
      <c r="Q292" s="609"/>
      <c r="R292" s="597"/>
      <c r="S292" s="610"/>
    </row>
    <row r="293" spans="1:19" ht="14.4" customHeight="1" x14ac:dyDescent="0.3">
      <c r="A293" s="591" t="s">
        <v>1258</v>
      </c>
      <c r="B293" s="592" t="s">
        <v>1259</v>
      </c>
      <c r="C293" s="592" t="s">
        <v>470</v>
      </c>
      <c r="D293" s="592" t="s">
        <v>1252</v>
      </c>
      <c r="E293" s="592" t="s">
        <v>1272</v>
      </c>
      <c r="F293" s="592" t="s">
        <v>1307</v>
      </c>
      <c r="G293" s="592" t="s">
        <v>1308</v>
      </c>
      <c r="H293" s="609"/>
      <c r="I293" s="609"/>
      <c r="J293" s="592"/>
      <c r="K293" s="592"/>
      <c r="L293" s="609">
        <v>14</v>
      </c>
      <c r="M293" s="609">
        <v>1204</v>
      </c>
      <c r="N293" s="592">
        <v>1</v>
      </c>
      <c r="O293" s="592">
        <v>86</v>
      </c>
      <c r="P293" s="609"/>
      <c r="Q293" s="609"/>
      <c r="R293" s="597"/>
      <c r="S293" s="610"/>
    </row>
    <row r="294" spans="1:19" ht="14.4" customHeight="1" x14ac:dyDescent="0.3">
      <c r="A294" s="591" t="s">
        <v>1258</v>
      </c>
      <c r="B294" s="592" t="s">
        <v>1259</v>
      </c>
      <c r="C294" s="592" t="s">
        <v>470</v>
      </c>
      <c r="D294" s="592" t="s">
        <v>1252</v>
      </c>
      <c r="E294" s="592" t="s">
        <v>1272</v>
      </c>
      <c r="F294" s="592" t="s">
        <v>1338</v>
      </c>
      <c r="G294" s="592" t="s">
        <v>1339</v>
      </c>
      <c r="H294" s="609"/>
      <c r="I294" s="609"/>
      <c r="J294" s="592"/>
      <c r="K294" s="592"/>
      <c r="L294" s="609">
        <v>1</v>
      </c>
      <c r="M294" s="609">
        <v>505</v>
      </c>
      <c r="N294" s="592">
        <v>1</v>
      </c>
      <c r="O294" s="592">
        <v>505</v>
      </c>
      <c r="P294" s="609"/>
      <c r="Q294" s="609"/>
      <c r="R294" s="597"/>
      <c r="S294" s="610"/>
    </row>
    <row r="295" spans="1:19" ht="14.4" customHeight="1" x14ac:dyDescent="0.3">
      <c r="A295" s="591" t="s">
        <v>1258</v>
      </c>
      <c r="B295" s="592" t="s">
        <v>1259</v>
      </c>
      <c r="C295" s="592" t="s">
        <v>470</v>
      </c>
      <c r="D295" s="592" t="s">
        <v>1252</v>
      </c>
      <c r="E295" s="592" t="s">
        <v>1272</v>
      </c>
      <c r="F295" s="592" t="s">
        <v>1344</v>
      </c>
      <c r="G295" s="592" t="s">
        <v>1345</v>
      </c>
      <c r="H295" s="609"/>
      <c r="I295" s="609"/>
      <c r="J295" s="592"/>
      <c r="K295" s="592"/>
      <c r="L295" s="609">
        <v>2</v>
      </c>
      <c r="M295" s="609">
        <v>620</v>
      </c>
      <c r="N295" s="592">
        <v>1</v>
      </c>
      <c r="O295" s="592">
        <v>310</v>
      </c>
      <c r="P295" s="609"/>
      <c r="Q295" s="609"/>
      <c r="R295" s="597"/>
      <c r="S295" s="610"/>
    </row>
    <row r="296" spans="1:19" ht="14.4" customHeight="1" x14ac:dyDescent="0.3">
      <c r="A296" s="591" t="s">
        <v>1258</v>
      </c>
      <c r="B296" s="592" t="s">
        <v>1259</v>
      </c>
      <c r="C296" s="592" t="s">
        <v>470</v>
      </c>
      <c r="D296" s="592" t="s">
        <v>1252</v>
      </c>
      <c r="E296" s="592" t="s">
        <v>1272</v>
      </c>
      <c r="F296" s="592" t="s">
        <v>1360</v>
      </c>
      <c r="G296" s="592" t="s">
        <v>1347</v>
      </c>
      <c r="H296" s="609"/>
      <c r="I296" s="609"/>
      <c r="J296" s="592"/>
      <c r="K296" s="592"/>
      <c r="L296" s="609">
        <v>1</v>
      </c>
      <c r="M296" s="609">
        <v>825</v>
      </c>
      <c r="N296" s="592">
        <v>1</v>
      </c>
      <c r="O296" s="592">
        <v>825</v>
      </c>
      <c r="P296" s="609"/>
      <c r="Q296" s="609"/>
      <c r="R296" s="597"/>
      <c r="S296" s="610"/>
    </row>
    <row r="297" spans="1:19" ht="14.4" customHeight="1" x14ac:dyDescent="0.3">
      <c r="A297" s="591" t="s">
        <v>1258</v>
      </c>
      <c r="B297" s="592" t="s">
        <v>1259</v>
      </c>
      <c r="C297" s="592" t="s">
        <v>470</v>
      </c>
      <c r="D297" s="592" t="s">
        <v>1253</v>
      </c>
      <c r="E297" s="592" t="s">
        <v>1260</v>
      </c>
      <c r="F297" s="592" t="s">
        <v>1261</v>
      </c>
      <c r="G297" s="592" t="s">
        <v>1262</v>
      </c>
      <c r="H297" s="609">
        <v>0.2</v>
      </c>
      <c r="I297" s="609">
        <v>23.22</v>
      </c>
      <c r="J297" s="592"/>
      <c r="K297" s="592">
        <v>116.1</v>
      </c>
      <c r="L297" s="609"/>
      <c r="M297" s="609"/>
      <c r="N297" s="592"/>
      <c r="O297" s="592"/>
      <c r="P297" s="609"/>
      <c r="Q297" s="609"/>
      <c r="R297" s="597"/>
      <c r="S297" s="610"/>
    </row>
    <row r="298" spans="1:19" ht="14.4" customHeight="1" x14ac:dyDescent="0.3">
      <c r="A298" s="591" t="s">
        <v>1258</v>
      </c>
      <c r="B298" s="592" t="s">
        <v>1259</v>
      </c>
      <c r="C298" s="592" t="s">
        <v>470</v>
      </c>
      <c r="D298" s="592" t="s">
        <v>1253</v>
      </c>
      <c r="E298" s="592" t="s">
        <v>1260</v>
      </c>
      <c r="F298" s="592" t="s">
        <v>1263</v>
      </c>
      <c r="G298" s="592" t="s">
        <v>1264</v>
      </c>
      <c r="H298" s="609">
        <v>4.9000000000000004</v>
      </c>
      <c r="I298" s="609">
        <v>739.99</v>
      </c>
      <c r="J298" s="592"/>
      <c r="K298" s="592">
        <v>151.01836734693876</v>
      </c>
      <c r="L298" s="609"/>
      <c r="M298" s="609"/>
      <c r="N298" s="592"/>
      <c r="O298" s="592"/>
      <c r="P298" s="609"/>
      <c r="Q298" s="609"/>
      <c r="R298" s="597"/>
      <c r="S298" s="610"/>
    </row>
    <row r="299" spans="1:19" ht="14.4" customHeight="1" x14ac:dyDescent="0.3">
      <c r="A299" s="591" t="s">
        <v>1258</v>
      </c>
      <c r="B299" s="592" t="s">
        <v>1259</v>
      </c>
      <c r="C299" s="592" t="s">
        <v>470</v>
      </c>
      <c r="D299" s="592" t="s">
        <v>1253</v>
      </c>
      <c r="E299" s="592" t="s">
        <v>1260</v>
      </c>
      <c r="F299" s="592" t="s">
        <v>1265</v>
      </c>
      <c r="G299" s="592" t="s">
        <v>1266</v>
      </c>
      <c r="H299" s="609">
        <v>1.2</v>
      </c>
      <c r="I299" s="609">
        <v>304.26</v>
      </c>
      <c r="J299" s="592"/>
      <c r="K299" s="592">
        <v>253.55</v>
      </c>
      <c r="L299" s="609"/>
      <c r="M299" s="609"/>
      <c r="N299" s="592"/>
      <c r="O299" s="592"/>
      <c r="P299" s="609"/>
      <c r="Q299" s="609"/>
      <c r="R299" s="597"/>
      <c r="S299" s="610"/>
    </row>
    <row r="300" spans="1:19" ht="14.4" customHeight="1" x14ac:dyDescent="0.3">
      <c r="A300" s="591" t="s">
        <v>1258</v>
      </c>
      <c r="B300" s="592" t="s">
        <v>1259</v>
      </c>
      <c r="C300" s="592" t="s">
        <v>470</v>
      </c>
      <c r="D300" s="592" t="s">
        <v>1253</v>
      </c>
      <c r="E300" s="592" t="s">
        <v>1272</v>
      </c>
      <c r="F300" s="592" t="s">
        <v>1275</v>
      </c>
      <c r="G300" s="592" t="s">
        <v>1276</v>
      </c>
      <c r="H300" s="609">
        <v>2</v>
      </c>
      <c r="I300" s="609">
        <v>166</v>
      </c>
      <c r="J300" s="592"/>
      <c r="K300" s="592">
        <v>83</v>
      </c>
      <c r="L300" s="609"/>
      <c r="M300" s="609"/>
      <c r="N300" s="592"/>
      <c r="O300" s="592"/>
      <c r="P300" s="609"/>
      <c r="Q300" s="609"/>
      <c r="R300" s="597"/>
      <c r="S300" s="610"/>
    </row>
    <row r="301" spans="1:19" ht="14.4" customHeight="1" x14ac:dyDescent="0.3">
      <c r="A301" s="591" t="s">
        <v>1258</v>
      </c>
      <c r="B301" s="592" t="s">
        <v>1259</v>
      </c>
      <c r="C301" s="592" t="s">
        <v>470</v>
      </c>
      <c r="D301" s="592" t="s">
        <v>1253</v>
      </c>
      <c r="E301" s="592" t="s">
        <v>1272</v>
      </c>
      <c r="F301" s="592" t="s">
        <v>1291</v>
      </c>
      <c r="G301" s="592" t="s">
        <v>1292</v>
      </c>
      <c r="H301" s="609">
        <v>44</v>
      </c>
      <c r="I301" s="609">
        <v>5544</v>
      </c>
      <c r="J301" s="592"/>
      <c r="K301" s="592">
        <v>126</v>
      </c>
      <c r="L301" s="609"/>
      <c r="M301" s="609"/>
      <c r="N301" s="592"/>
      <c r="O301" s="592"/>
      <c r="P301" s="609"/>
      <c r="Q301" s="609"/>
      <c r="R301" s="597"/>
      <c r="S301" s="610"/>
    </row>
    <row r="302" spans="1:19" ht="14.4" customHeight="1" x14ac:dyDescent="0.3">
      <c r="A302" s="591" t="s">
        <v>1258</v>
      </c>
      <c r="B302" s="592" t="s">
        <v>1259</v>
      </c>
      <c r="C302" s="592" t="s">
        <v>470</v>
      </c>
      <c r="D302" s="592" t="s">
        <v>1253</v>
      </c>
      <c r="E302" s="592" t="s">
        <v>1272</v>
      </c>
      <c r="F302" s="592" t="s">
        <v>1295</v>
      </c>
      <c r="G302" s="592" t="s">
        <v>1296</v>
      </c>
      <c r="H302" s="609">
        <v>32</v>
      </c>
      <c r="I302" s="609">
        <v>16000</v>
      </c>
      <c r="J302" s="592"/>
      <c r="K302" s="592">
        <v>500</v>
      </c>
      <c r="L302" s="609"/>
      <c r="M302" s="609"/>
      <c r="N302" s="592"/>
      <c r="O302" s="592"/>
      <c r="P302" s="609"/>
      <c r="Q302" s="609"/>
      <c r="R302" s="597"/>
      <c r="S302" s="610"/>
    </row>
    <row r="303" spans="1:19" ht="14.4" customHeight="1" x14ac:dyDescent="0.3">
      <c r="A303" s="591" t="s">
        <v>1258</v>
      </c>
      <c r="B303" s="592" t="s">
        <v>1259</v>
      </c>
      <c r="C303" s="592" t="s">
        <v>470</v>
      </c>
      <c r="D303" s="592" t="s">
        <v>1253</v>
      </c>
      <c r="E303" s="592" t="s">
        <v>1272</v>
      </c>
      <c r="F303" s="592" t="s">
        <v>1297</v>
      </c>
      <c r="G303" s="592" t="s">
        <v>1298</v>
      </c>
      <c r="H303" s="609">
        <v>5</v>
      </c>
      <c r="I303" s="609">
        <v>3395</v>
      </c>
      <c r="J303" s="592"/>
      <c r="K303" s="592">
        <v>679</v>
      </c>
      <c r="L303" s="609"/>
      <c r="M303" s="609"/>
      <c r="N303" s="592"/>
      <c r="O303" s="592"/>
      <c r="P303" s="609"/>
      <c r="Q303" s="609"/>
      <c r="R303" s="597"/>
      <c r="S303" s="610"/>
    </row>
    <row r="304" spans="1:19" ht="14.4" customHeight="1" x14ac:dyDescent="0.3">
      <c r="A304" s="591" t="s">
        <v>1258</v>
      </c>
      <c r="B304" s="592" t="s">
        <v>1259</v>
      </c>
      <c r="C304" s="592" t="s">
        <v>470</v>
      </c>
      <c r="D304" s="592" t="s">
        <v>1253</v>
      </c>
      <c r="E304" s="592" t="s">
        <v>1272</v>
      </c>
      <c r="F304" s="592" t="s">
        <v>1299</v>
      </c>
      <c r="G304" s="592" t="s">
        <v>1300</v>
      </c>
      <c r="H304" s="609">
        <v>22</v>
      </c>
      <c r="I304" s="609">
        <v>22682</v>
      </c>
      <c r="J304" s="592"/>
      <c r="K304" s="592">
        <v>1031</v>
      </c>
      <c r="L304" s="609"/>
      <c r="M304" s="609"/>
      <c r="N304" s="592"/>
      <c r="O304" s="592"/>
      <c r="P304" s="609"/>
      <c r="Q304" s="609"/>
      <c r="R304" s="597"/>
      <c r="S304" s="610"/>
    </row>
    <row r="305" spans="1:19" ht="14.4" customHeight="1" x14ac:dyDescent="0.3">
      <c r="A305" s="591" t="s">
        <v>1258</v>
      </c>
      <c r="B305" s="592" t="s">
        <v>1259</v>
      </c>
      <c r="C305" s="592" t="s">
        <v>470</v>
      </c>
      <c r="D305" s="592" t="s">
        <v>1253</v>
      </c>
      <c r="E305" s="592" t="s">
        <v>1272</v>
      </c>
      <c r="F305" s="592" t="s">
        <v>1370</v>
      </c>
      <c r="G305" s="592" t="s">
        <v>1371</v>
      </c>
      <c r="H305" s="609">
        <v>2</v>
      </c>
      <c r="I305" s="609">
        <v>4196</v>
      </c>
      <c r="J305" s="592"/>
      <c r="K305" s="592">
        <v>2098</v>
      </c>
      <c r="L305" s="609"/>
      <c r="M305" s="609"/>
      <c r="N305" s="592"/>
      <c r="O305" s="592"/>
      <c r="P305" s="609"/>
      <c r="Q305" s="609"/>
      <c r="R305" s="597"/>
      <c r="S305" s="610"/>
    </row>
    <row r="306" spans="1:19" ht="14.4" customHeight="1" x14ac:dyDescent="0.3">
      <c r="A306" s="591" t="s">
        <v>1258</v>
      </c>
      <c r="B306" s="592" t="s">
        <v>1259</v>
      </c>
      <c r="C306" s="592" t="s">
        <v>470</v>
      </c>
      <c r="D306" s="592" t="s">
        <v>1253</v>
      </c>
      <c r="E306" s="592" t="s">
        <v>1272</v>
      </c>
      <c r="F306" s="592" t="s">
        <v>1303</v>
      </c>
      <c r="G306" s="592" t="s">
        <v>1304</v>
      </c>
      <c r="H306" s="609">
        <v>41</v>
      </c>
      <c r="I306" s="609">
        <v>1366.67</v>
      </c>
      <c r="J306" s="592"/>
      <c r="K306" s="592">
        <v>33.333414634146344</v>
      </c>
      <c r="L306" s="609"/>
      <c r="M306" s="609"/>
      <c r="N306" s="592"/>
      <c r="O306" s="592"/>
      <c r="P306" s="609"/>
      <c r="Q306" s="609"/>
      <c r="R306" s="597"/>
      <c r="S306" s="610"/>
    </row>
    <row r="307" spans="1:19" ht="14.4" customHeight="1" x14ac:dyDescent="0.3">
      <c r="A307" s="591" t="s">
        <v>1258</v>
      </c>
      <c r="B307" s="592" t="s">
        <v>1259</v>
      </c>
      <c r="C307" s="592" t="s">
        <v>470</v>
      </c>
      <c r="D307" s="592" t="s">
        <v>1253</v>
      </c>
      <c r="E307" s="592" t="s">
        <v>1272</v>
      </c>
      <c r="F307" s="592" t="s">
        <v>1307</v>
      </c>
      <c r="G307" s="592" t="s">
        <v>1308</v>
      </c>
      <c r="H307" s="609">
        <v>42</v>
      </c>
      <c r="I307" s="609">
        <v>3612</v>
      </c>
      <c r="J307" s="592"/>
      <c r="K307" s="592">
        <v>86</v>
      </c>
      <c r="L307" s="609"/>
      <c r="M307" s="609"/>
      <c r="N307" s="592"/>
      <c r="O307" s="592"/>
      <c r="P307" s="609"/>
      <c r="Q307" s="609"/>
      <c r="R307" s="597"/>
      <c r="S307" s="610"/>
    </row>
    <row r="308" spans="1:19" ht="14.4" customHeight="1" x14ac:dyDescent="0.3">
      <c r="A308" s="591" t="s">
        <v>1258</v>
      </c>
      <c r="B308" s="592" t="s">
        <v>1259</v>
      </c>
      <c r="C308" s="592" t="s">
        <v>470</v>
      </c>
      <c r="D308" s="592" t="s">
        <v>1253</v>
      </c>
      <c r="E308" s="592" t="s">
        <v>1272</v>
      </c>
      <c r="F308" s="592" t="s">
        <v>1324</v>
      </c>
      <c r="G308" s="592" t="s">
        <v>1325</v>
      </c>
      <c r="H308" s="609">
        <v>3</v>
      </c>
      <c r="I308" s="609">
        <v>3189</v>
      </c>
      <c r="J308" s="592"/>
      <c r="K308" s="592">
        <v>1063</v>
      </c>
      <c r="L308" s="609"/>
      <c r="M308" s="609"/>
      <c r="N308" s="592"/>
      <c r="O308" s="592"/>
      <c r="P308" s="609"/>
      <c r="Q308" s="609"/>
      <c r="R308" s="597"/>
      <c r="S308" s="610"/>
    </row>
    <row r="309" spans="1:19" ht="14.4" customHeight="1" x14ac:dyDescent="0.3">
      <c r="A309" s="591" t="s">
        <v>1258</v>
      </c>
      <c r="B309" s="592" t="s">
        <v>1259</v>
      </c>
      <c r="C309" s="592" t="s">
        <v>470</v>
      </c>
      <c r="D309" s="592" t="s">
        <v>1253</v>
      </c>
      <c r="E309" s="592" t="s">
        <v>1272</v>
      </c>
      <c r="F309" s="592" t="s">
        <v>1394</v>
      </c>
      <c r="G309" s="592" t="s">
        <v>1395</v>
      </c>
      <c r="H309" s="609">
        <v>3</v>
      </c>
      <c r="I309" s="609">
        <v>2148</v>
      </c>
      <c r="J309" s="592"/>
      <c r="K309" s="592">
        <v>716</v>
      </c>
      <c r="L309" s="609"/>
      <c r="M309" s="609"/>
      <c r="N309" s="592"/>
      <c r="O309" s="592"/>
      <c r="P309" s="609"/>
      <c r="Q309" s="609"/>
      <c r="R309" s="597"/>
      <c r="S309" s="610"/>
    </row>
    <row r="310" spans="1:19" ht="14.4" customHeight="1" x14ac:dyDescent="0.3">
      <c r="A310" s="591" t="s">
        <v>1258</v>
      </c>
      <c r="B310" s="592" t="s">
        <v>1259</v>
      </c>
      <c r="C310" s="592" t="s">
        <v>470</v>
      </c>
      <c r="D310" s="592" t="s">
        <v>1253</v>
      </c>
      <c r="E310" s="592" t="s">
        <v>1272</v>
      </c>
      <c r="F310" s="592" t="s">
        <v>1340</v>
      </c>
      <c r="G310" s="592" t="s">
        <v>1341</v>
      </c>
      <c r="H310" s="609">
        <v>1</v>
      </c>
      <c r="I310" s="609">
        <v>120</v>
      </c>
      <c r="J310" s="592"/>
      <c r="K310" s="592">
        <v>120</v>
      </c>
      <c r="L310" s="609"/>
      <c r="M310" s="609"/>
      <c r="N310" s="592"/>
      <c r="O310" s="592"/>
      <c r="P310" s="609"/>
      <c r="Q310" s="609"/>
      <c r="R310" s="597"/>
      <c r="S310" s="610"/>
    </row>
    <row r="311" spans="1:19" ht="14.4" customHeight="1" x14ac:dyDescent="0.3">
      <c r="A311" s="591" t="s">
        <v>1258</v>
      </c>
      <c r="B311" s="592" t="s">
        <v>1259</v>
      </c>
      <c r="C311" s="592" t="s">
        <v>470</v>
      </c>
      <c r="D311" s="592" t="s">
        <v>1253</v>
      </c>
      <c r="E311" s="592" t="s">
        <v>1272</v>
      </c>
      <c r="F311" s="592" t="s">
        <v>1344</v>
      </c>
      <c r="G311" s="592" t="s">
        <v>1345</v>
      </c>
      <c r="H311" s="609">
        <v>6</v>
      </c>
      <c r="I311" s="609">
        <v>1482</v>
      </c>
      <c r="J311" s="592"/>
      <c r="K311" s="592">
        <v>247</v>
      </c>
      <c r="L311" s="609"/>
      <c r="M311" s="609"/>
      <c r="N311" s="592"/>
      <c r="O311" s="592"/>
      <c r="P311" s="609"/>
      <c r="Q311" s="609"/>
      <c r="R311" s="597"/>
      <c r="S311" s="610"/>
    </row>
    <row r="312" spans="1:19" ht="14.4" customHeight="1" x14ac:dyDescent="0.3">
      <c r="A312" s="591" t="s">
        <v>1258</v>
      </c>
      <c r="B312" s="592" t="s">
        <v>1259</v>
      </c>
      <c r="C312" s="592" t="s">
        <v>470</v>
      </c>
      <c r="D312" s="592" t="s">
        <v>1253</v>
      </c>
      <c r="E312" s="592" t="s">
        <v>1272</v>
      </c>
      <c r="F312" s="592" t="s">
        <v>1402</v>
      </c>
      <c r="G312" s="592" t="s">
        <v>1403</v>
      </c>
      <c r="H312" s="609">
        <v>1</v>
      </c>
      <c r="I312" s="609">
        <v>1734</v>
      </c>
      <c r="J312" s="592"/>
      <c r="K312" s="592">
        <v>1734</v>
      </c>
      <c r="L312" s="609"/>
      <c r="M312" s="609"/>
      <c r="N312" s="592"/>
      <c r="O312" s="592"/>
      <c r="P312" s="609"/>
      <c r="Q312" s="609"/>
      <c r="R312" s="597"/>
      <c r="S312" s="610"/>
    </row>
    <row r="313" spans="1:19" ht="14.4" customHeight="1" x14ac:dyDescent="0.3">
      <c r="A313" s="591" t="s">
        <v>1258</v>
      </c>
      <c r="B313" s="592" t="s">
        <v>1259</v>
      </c>
      <c r="C313" s="592" t="s">
        <v>470</v>
      </c>
      <c r="D313" s="592" t="s">
        <v>1253</v>
      </c>
      <c r="E313" s="592" t="s">
        <v>1272</v>
      </c>
      <c r="F313" s="592" t="s">
        <v>1352</v>
      </c>
      <c r="G313" s="592" t="s">
        <v>1353</v>
      </c>
      <c r="H313" s="609">
        <v>1</v>
      </c>
      <c r="I313" s="609">
        <v>1033</v>
      </c>
      <c r="J313" s="592"/>
      <c r="K313" s="592">
        <v>1033</v>
      </c>
      <c r="L313" s="609"/>
      <c r="M313" s="609"/>
      <c r="N313" s="592"/>
      <c r="O313" s="592"/>
      <c r="P313" s="609"/>
      <c r="Q313" s="609"/>
      <c r="R313" s="597"/>
      <c r="S313" s="610"/>
    </row>
    <row r="314" spans="1:19" ht="14.4" customHeight="1" x14ac:dyDescent="0.3">
      <c r="A314" s="591" t="s">
        <v>1258</v>
      </c>
      <c r="B314" s="592" t="s">
        <v>1259</v>
      </c>
      <c r="C314" s="592" t="s">
        <v>470</v>
      </c>
      <c r="D314" s="592" t="s">
        <v>1253</v>
      </c>
      <c r="E314" s="592" t="s">
        <v>1272</v>
      </c>
      <c r="F314" s="592" t="s">
        <v>1354</v>
      </c>
      <c r="G314" s="592" t="s">
        <v>1355</v>
      </c>
      <c r="H314" s="609">
        <v>6</v>
      </c>
      <c r="I314" s="609">
        <v>5040</v>
      </c>
      <c r="J314" s="592"/>
      <c r="K314" s="592">
        <v>840</v>
      </c>
      <c r="L314" s="609"/>
      <c r="M314" s="609"/>
      <c r="N314" s="592"/>
      <c r="O314" s="592"/>
      <c r="P314" s="609"/>
      <c r="Q314" s="609"/>
      <c r="R314" s="597"/>
      <c r="S314" s="610"/>
    </row>
    <row r="315" spans="1:19" ht="14.4" customHeight="1" x14ac:dyDescent="0.3">
      <c r="A315" s="591" t="s">
        <v>1258</v>
      </c>
      <c r="B315" s="592" t="s">
        <v>1259</v>
      </c>
      <c r="C315" s="592" t="s">
        <v>470</v>
      </c>
      <c r="D315" s="592" t="s">
        <v>1253</v>
      </c>
      <c r="E315" s="592" t="s">
        <v>1272</v>
      </c>
      <c r="F315" s="592" t="s">
        <v>1365</v>
      </c>
      <c r="G315" s="592" t="s">
        <v>1366</v>
      </c>
      <c r="H315" s="609">
        <v>1</v>
      </c>
      <c r="I315" s="609">
        <v>111</v>
      </c>
      <c r="J315" s="592"/>
      <c r="K315" s="592">
        <v>111</v>
      </c>
      <c r="L315" s="609"/>
      <c r="M315" s="609"/>
      <c r="N315" s="592"/>
      <c r="O315" s="592"/>
      <c r="P315" s="609"/>
      <c r="Q315" s="609"/>
      <c r="R315" s="597"/>
      <c r="S315" s="610"/>
    </row>
    <row r="316" spans="1:19" ht="14.4" customHeight="1" x14ac:dyDescent="0.3">
      <c r="A316" s="591" t="s">
        <v>1258</v>
      </c>
      <c r="B316" s="592" t="s">
        <v>1259</v>
      </c>
      <c r="C316" s="592" t="s">
        <v>470</v>
      </c>
      <c r="D316" s="592" t="s">
        <v>562</v>
      </c>
      <c r="E316" s="592" t="s">
        <v>1260</v>
      </c>
      <c r="F316" s="592" t="s">
        <v>1263</v>
      </c>
      <c r="G316" s="592" t="s">
        <v>1264</v>
      </c>
      <c r="H316" s="609">
        <v>8.1999999999999993</v>
      </c>
      <c r="I316" s="609">
        <v>1238.53</v>
      </c>
      <c r="J316" s="592">
        <v>1.5770220026484669</v>
      </c>
      <c r="K316" s="592">
        <v>151.04024390243904</v>
      </c>
      <c r="L316" s="609">
        <v>5.2</v>
      </c>
      <c r="M316" s="609">
        <v>785.36</v>
      </c>
      <c r="N316" s="592">
        <v>1</v>
      </c>
      <c r="O316" s="592">
        <v>151.03076923076924</v>
      </c>
      <c r="P316" s="609">
        <v>7.8</v>
      </c>
      <c r="Q316" s="609">
        <v>543.66</v>
      </c>
      <c r="R316" s="597">
        <v>0.69224304777426904</v>
      </c>
      <c r="S316" s="610">
        <v>69.7</v>
      </c>
    </row>
    <row r="317" spans="1:19" ht="14.4" customHeight="1" x14ac:dyDescent="0.3">
      <c r="A317" s="591" t="s">
        <v>1258</v>
      </c>
      <c r="B317" s="592" t="s">
        <v>1259</v>
      </c>
      <c r="C317" s="592" t="s">
        <v>470</v>
      </c>
      <c r="D317" s="592" t="s">
        <v>562</v>
      </c>
      <c r="E317" s="592" t="s">
        <v>1272</v>
      </c>
      <c r="F317" s="592" t="s">
        <v>1281</v>
      </c>
      <c r="G317" s="592" t="s">
        <v>1282</v>
      </c>
      <c r="H317" s="609"/>
      <c r="I317" s="609"/>
      <c r="J317" s="592"/>
      <c r="K317" s="592"/>
      <c r="L317" s="609">
        <v>2</v>
      </c>
      <c r="M317" s="609">
        <v>74</v>
      </c>
      <c r="N317" s="592">
        <v>1</v>
      </c>
      <c r="O317" s="592">
        <v>37</v>
      </c>
      <c r="P317" s="609"/>
      <c r="Q317" s="609"/>
      <c r="R317" s="597"/>
      <c r="S317" s="610"/>
    </row>
    <row r="318" spans="1:19" ht="14.4" customHeight="1" x14ac:dyDescent="0.3">
      <c r="A318" s="591" t="s">
        <v>1258</v>
      </c>
      <c r="B318" s="592" t="s">
        <v>1259</v>
      </c>
      <c r="C318" s="592" t="s">
        <v>470</v>
      </c>
      <c r="D318" s="592" t="s">
        <v>562</v>
      </c>
      <c r="E318" s="592" t="s">
        <v>1272</v>
      </c>
      <c r="F318" s="592" t="s">
        <v>1291</v>
      </c>
      <c r="G318" s="592" t="s">
        <v>1292</v>
      </c>
      <c r="H318" s="609">
        <v>17</v>
      </c>
      <c r="I318" s="609">
        <v>2142</v>
      </c>
      <c r="J318" s="592">
        <v>1.1333333333333333</v>
      </c>
      <c r="K318" s="592">
        <v>126</v>
      </c>
      <c r="L318" s="609">
        <v>15</v>
      </c>
      <c r="M318" s="609">
        <v>1890</v>
      </c>
      <c r="N318" s="592">
        <v>1</v>
      </c>
      <c r="O318" s="592">
        <v>126</v>
      </c>
      <c r="P318" s="609">
        <v>27</v>
      </c>
      <c r="Q318" s="609">
        <v>3429</v>
      </c>
      <c r="R318" s="597">
        <v>1.8142857142857143</v>
      </c>
      <c r="S318" s="610">
        <v>127</v>
      </c>
    </row>
    <row r="319" spans="1:19" ht="14.4" customHeight="1" x14ac:dyDescent="0.3">
      <c r="A319" s="591" t="s">
        <v>1258</v>
      </c>
      <c r="B319" s="592" t="s">
        <v>1259</v>
      </c>
      <c r="C319" s="592" t="s">
        <v>470</v>
      </c>
      <c r="D319" s="592" t="s">
        <v>562</v>
      </c>
      <c r="E319" s="592" t="s">
        <v>1272</v>
      </c>
      <c r="F319" s="592" t="s">
        <v>1293</v>
      </c>
      <c r="G319" s="592" t="s">
        <v>1294</v>
      </c>
      <c r="H319" s="609"/>
      <c r="I319" s="609"/>
      <c r="J319" s="592"/>
      <c r="K319" s="592"/>
      <c r="L319" s="609">
        <v>1</v>
      </c>
      <c r="M319" s="609">
        <v>541</v>
      </c>
      <c r="N319" s="592">
        <v>1</v>
      </c>
      <c r="O319" s="592">
        <v>541</v>
      </c>
      <c r="P319" s="609"/>
      <c r="Q319" s="609"/>
      <c r="R319" s="597"/>
      <c r="S319" s="610"/>
    </row>
    <row r="320" spans="1:19" ht="14.4" customHeight="1" x14ac:dyDescent="0.3">
      <c r="A320" s="591" t="s">
        <v>1258</v>
      </c>
      <c r="B320" s="592" t="s">
        <v>1259</v>
      </c>
      <c r="C320" s="592" t="s">
        <v>470</v>
      </c>
      <c r="D320" s="592" t="s">
        <v>562</v>
      </c>
      <c r="E320" s="592" t="s">
        <v>1272</v>
      </c>
      <c r="F320" s="592" t="s">
        <v>1368</v>
      </c>
      <c r="G320" s="592" t="s">
        <v>1369</v>
      </c>
      <c r="H320" s="609">
        <v>1</v>
      </c>
      <c r="I320" s="609">
        <v>1543</v>
      </c>
      <c r="J320" s="592"/>
      <c r="K320" s="592">
        <v>1543</v>
      </c>
      <c r="L320" s="609"/>
      <c r="M320" s="609"/>
      <c r="N320" s="592"/>
      <c r="O320" s="592"/>
      <c r="P320" s="609"/>
      <c r="Q320" s="609"/>
      <c r="R320" s="597"/>
      <c r="S320" s="610"/>
    </row>
    <row r="321" spans="1:19" ht="14.4" customHeight="1" x14ac:dyDescent="0.3">
      <c r="A321" s="591" t="s">
        <v>1258</v>
      </c>
      <c r="B321" s="592" t="s">
        <v>1259</v>
      </c>
      <c r="C321" s="592" t="s">
        <v>470</v>
      </c>
      <c r="D321" s="592" t="s">
        <v>562</v>
      </c>
      <c r="E321" s="592" t="s">
        <v>1272</v>
      </c>
      <c r="F321" s="592" t="s">
        <v>1295</v>
      </c>
      <c r="G321" s="592" t="s">
        <v>1296</v>
      </c>
      <c r="H321" s="609">
        <v>7</v>
      </c>
      <c r="I321" s="609">
        <v>3500</v>
      </c>
      <c r="J321" s="592">
        <v>1.164337990685296</v>
      </c>
      <c r="K321" s="592">
        <v>500</v>
      </c>
      <c r="L321" s="609">
        <v>6</v>
      </c>
      <c r="M321" s="609">
        <v>3006</v>
      </c>
      <c r="N321" s="592">
        <v>1</v>
      </c>
      <c r="O321" s="592">
        <v>501</v>
      </c>
      <c r="P321" s="609">
        <v>7</v>
      </c>
      <c r="Q321" s="609">
        <v>3514</v>
      </c>
      <c r="R321" s="597">
        <v>1.1689953426480373</v>
      </c>
      <c r="S321" s="610">
        <v>502</v>
      </c>
    </row>
    <row r="322" spans="1:19" ht="14.4" customHeight="1" x14ac:dyDescent="0.3">
      <c r="A322" s="591" t="s">
        <v>1258</v>
      </c>
      <c r="B322" s="592" t="s">
        <v>1259</v>
      </c>
      <c r="C322" s="592" t="s">
        <v>470</v>
      </c>
      <c r="D322" s="592" t="s">
        <v>562</v>
      </c>
      <c r="E322" s="592" t="s">
        <v>1272</v>
      </c>
      <c r="F322" s="592" t="s">
        <v>1297</v>
      </c>
      <c r="G322" s="592" t="s">
        <v>1298</v>
      </c>
      <c r="H322" s="609">
        <v>20</v>
      </c>
      <c r="I322" s="609">
        <v>13580</v>
      </c>
      <c r="J322" s="592">
        <v>1</v>
      </c>
      <c r="K322" s="592">
        <v>679</v>
      </c>
      <c r="L322" s="609">
        <v>20</v>
      </c>
      <c r="M322" s="609">
        <v>13580</v>
      </c>
      <c r="N322" s="592">
        <v>1</v>
      </c>
      <c r="O322" s="592">
        <v>679</v>
      </c>
      <c r="P322" s="609">
        <v>37</v>
      </c>
      <c r="Q322" s="609">
        <v>25160</v>
      </c>
      <c r="R322" s="597">
        <v>1.8527245949926363</v>
      </c>
      <c r="S322" s="610">
        <v>680</v>
      </c>
    </row>
    <row r="323" spans="1:19" ht="14.4" customHeight="1" x14ac:dyDescent="0.3">
      <c r="A323" s="591" t="s">
        <v>1258</v>
      </c>
      <c r="B323" s="592" t="s">
        <v>1259</v>
      </c>
      <c r="C323" s="592" t="s">
        <v>470</v>
      </c>
      <c r="D323" s="592" t="s">
        <v>562</v>
      </c>
      <c r="E323" s="592" t="s">
        <v>1272</v>
      </c>
      <c r="F323" s="592" t="s">
        <v>1299</v>
      </c>
      <c r="G323" s="592" t="s">
        <v>1300</v>
      </c>
      <c r="H323" s="609">
        <v>2</v>
      </c>
      <c r="I323" s="609">
        <v>2062</v>
      </c>
      <c r="J323" s="592">
        <v>0.33301033591731266</v>
      </c>
      <c r="K323" s="592">
        <v>1031</v>
      </c>
      <c r="L323" s="609">
        <v>6</v>
      </c>
      <c r="M323" s="609">
        <v>6192</v>
      </c>
      <c r="N323" s="592">
        <v>1</v>
      </c>
      <c r="O323" s="592">
        <v>1032</v>
      </c>
      <c r="P323" s="609">
        <v>8</v>
      </c>
      <c r="Q323" s="609">
        <v>8272</v>
      </c>
      <c r="R323" s="597">
        <v>1.3359173126614987</v>
      </c>
      <c r="S323" s="610">
        <v>1034</v>
      </c>
    </row>
    <row r="324" spans="1:19" ht="14.4" customHeight="1" x14ac:dyDescent="0.3">
      <c r="A324" s="591" t="s">
        <v>1258</v>
      </c>
      <c r="B324" s="592" t="s">
        <v>1259</v>
      </c>
      <c r="C324" s="592" t="s">
        <v>470</v>
      </c>
      <c r="D324" s="592" t="s">
        <v>562</v>
      </c>
      <c r="E324" s="592" t="s">
        <v>1272</v>
      </c>
      <c r="F324" s="592" t="s">
        <v>1372</v>
      </c>
      <c r="G324" s="592" t="s">
        <v>1373</v>
      </c>
      <c r="H324" s="609">
        <v>1</v>
      </c>
      <c r="I324" s="609">
        <v>1273</v>
      </c>
      <c r="J324" s="592">
        <v>0.99843137254901959</v>
      </c>
      <c r="K324" s="592">
        <v>1273</v>
      </c>
      <c r="L324" s="609">
        <v>1</v>
      </c>
      <c r="M324" s="609">
        <v>1275</v>
      </c>
      <c r="N324" s="592">
        <v>1</v>
      </c>
      <c r="O324" s="592">
        <v>1275</v>
      </c>
      <c r="P324" s="609">
        <v>1</v>
      </c>
      <c r="Q324" s="609">
        <v>1278</v>
      </c>
      <c r="R324" s="597">
        <v>1.0023529411764707</v>
      </c>
      <c r="S324" s="610">
        <v>1278</v>
      </c>
    </row>
    <row r="325" spans="1:19" ht="14.4" customHeight="1" x14ac:dyDescent="0.3">
      <c r="A325" s="591" t="s">
        <v>1258</v>
      </c>
      <c r="B325" s="592" t="s">
        <v>1259</v>
      </c>
      <c r="C325" s="592" t="s">
        <v>470</v>
      </c>
      <c r="D325" s="592" t="s">
        <v>562</v>
      </c>
      <c r="E325" s="592" t="s">
        <v>1272</v>
      </c>
      <c r="F325" s="592" t="s">
        <v>1374</v>
      </c>
      <c r="G325" s="592" t="s">
        <v>1375</v>
      </c>
      <c r="H325" s="609"/>
      <c r="I325" s="609"/>
      <c r="J325" s="592"/>
      <c r="K325" s="592"/>
      <c r="L325" s="609">
        <v>1</v>
      </c>
      <c r="M325" s="609">
        <v>972</v>
      </c>
      <c r="N325" s="592">
        <v>1</v>
      </c>
      <c r="O325" s="592">
        <v>972</v>
      </c>
      <c r="P325" s="609"/>
      <c r="Q325" s="609"/>
      <c r="R325" s="597"/>
      <c r="S325" s="610"/>
    </row>
    <row r="326" spans="1:19" ht="14.4" customHeight="1" x14ac:dyDescent="0.3">
      <c r="A326" s="591" t="s">
        <v>1258</v>
      </c>
      <c r="B326" s="592" t="s">
        <v>1259</v>
      </c>
      <c r="C326" s="592" t="s">
        <v>470</v>
      </c>
      <c r="D326" s="592" t="s">
        <v>562</v>
      </c>
      <c r="E326" s="592" t="s">
        <v>1272</v>
      </c>
      <c r="F326" s="592" t="s">
        <v>1378</v>
      </c>
      <c r="G326" s="592" t="s">
        <v>1379</v>
      </c>
      <c r="H326" s="609">
        <v>2</v>
      </c>
      <c r="I326" s="609">
        <v>3354</v>
      </c>
      <c r="J326" s="592">
        <v>1.9988081048867699</v>
      </c>
      <c r="K326" s="592">
        <v>1677</v>
      </c>
      <c r="L326" s="609">
        <v>1</v>
      </c>
      <c r="M326" s="609">
        <v>1678</v>
      </c>
      <c r="N326" s="592">
        <v>1</v>
      </c>
      <c r="O326" s="592">
        <v>1678</v>
      </c>
      <c r="P326" s="609">
        <v>3</v>
      </c>
      <c r="Q326" s="609">
        <v>5040</v>
      </c>
      <c r="R326" s="597">
        <v>3.00357568533969</v>
      </c>
      <c r="S326" s="610">
        <v>1680</v>
      </c>
    </row>
    <row r="327" spans="1:19" ht="14.4" customHeight="1" x14ac:dyDescent="0.3">
      <c r="A327" s="591" t="s">
        <v>1258</v>
      </c>
      <c r="B327" s="592" t="s">
        <v>1259</v>
      </c>
      <c r="C327" s="592" t="s">
        <v>470</v>
      </c>
      <c r="D327" s="592" t="s">
        <v>562</v>
      </c>
      <c r="E327" s="592" t="s">
        <v>1272</v>
      </c>
      <c r="F327" s="592" t="s">
        <v>1380</v>
      </c>
      <c r="G327" s="592" t="s">
        <v>1381</v>
      </c>
      <c r="H327" s="609">
        <v>5</v>
      </c>
      <c r="I327" s="609">
        <v>6965</v>
      </c>
      <c r="J327" s="592">
        <v>0.99856630824372761</v>
      </c>
      <c r="K327" s="592">
        <v>1393</v>
      </c>
      <c r="L327" s="609">
        <v>5</v>
      </c>
      <c r="M327" s="609">
        <v>6975</v>
      </c>
      <c r="N327" s="592">
        <v>1</v>
      </c>
      <c r="O327" s="592">
        <v>1395</v>
      </c>
      <c r="P327" s="609">
        <v>5</v>
      </c>
      <c r="Q327" s="609">
        <v>6990</v>
      </c>
      <c r="R327" s="597">
        <v>1.0021505376344086</v>
      </c>
      <c r="S327" s="610">
        <v>1398</v>
      </c>
    </row>
    <row r="328" spans="1:19" ht="14.4" customHeight="1" x14ac:dyDescent="0.3">
      <c r="A328" s="591" t="s">
        <v>1258</v>
      </c>
      <c r="B328" s="592" t="s">
        <v>1259</v>
      </c>
      <c r="C328" s="592" t="s">
        <v>470</v>
      </c>
      <c r="D328" s="592" t="s">
        <v>562</v>
      </c>
      <c r="E328" s="592" t="s">
        <v>1272</v>
      </c>
      <c r="F328" s="592" t="s">
        <v>1303</v>
      </c>
      <c r="G328" s="592" t="s">
        <v>1304</v>
      </c>
      <c r="H328" s="609">
        <v>7</v>
      </c>
      <c r="I328" s="609">
        <v>233.33</v>
      </c>
      <c r="J328" s="592">
        <v>0.69999699996999976</v>
      </c>
      <c r="K328" s="592">
        <v>33.332857142857144</v>
      </c>
      <c r="L328" s="609">
        <v>10</v>
      </c>
      <c r="M328" s="609">
        <v>333.33</v>
      </c>
      <c r="N328" s="592">
        <v>1</v>
      </c>
      <c r="O328" s="592">
        <v>33.332999999999998</v>
      </c>
      <c r="P328" s="609">
        <v>23</v>
      </c>
      <c r="Q328" s="609">
        <v>766.67000000000007</v>
      </c>
      <c r="R328" s="597">
        <v>2.3000330003300036</v>
      </c>
      <c r="S328" s="610">
        <v>33.333478260869569</v>
      </c>
    </row>
    <row r="329" spans="1:19" ht="14.4" customHeight="1" x14ac:dyDescent="0.3">
      <c r="A329" s="591" t="s">
        <v>1258</v>
      </c>
      <c r="B329" s="592" t="s">
        <v>1259</v>
      </c>
      <c r="C329" s="592" t="s">
        <v>470</v>
      </c>
      <c r="D329" s="592" t="s">
        <v>562</v>
      </c>
      <c r="E329" s="592" t="s">
        <v>1272</v>
      </c>
      <c r="F329" s="592" t="s">
        <v>1307</v>
      </c>
      <c r="G329" s="592" t="s">
        <v>1308</v>
      </c>
      <c r="H329" s="609">
        <v>54</v>
      </c>
      <c r="I329" s="609">
        <v>4644</v>
      </c>
      <c r="J329" s="592">
        <v>1.173913043478261</v>
      </c>
      <c r="K329" s="592">
        <v>86</v>
      </c>
      <c r="L329" s="609">
        <v>46</v>
      </c>
      <c r="M329" s="609">
        <v>3956</v>
      </c>
      <c r="N329" s="592">
        <v>1</v>
      </c>
      <c r="O329" s="592">
        <v>86</v>
      </c>
      <c r="P329" s="609">
        <v>64</v>
      </c>
      <c r="Q329" s="609">
        <v>5504</v>
      </c>
      <c r="R329" s="597">
        <v>1.3913043478260869</v>
      </c>
      <c r="S329" s="610">
        <v>86</v>
      </c>
    </row>
    <row r="330" spans="1:19" ht="14.4" customHeight="1" x14ac:dyDescent="0.3">
      <c r="A330" s="591" t="s">
        <v>1258</v>
      </c>
      <c r="B330" s="592" t="s">
        <v>1259</v>
      </c>
      <c r="C330" s="592" t="s">
        <v>470</v>
      </c>
      <c r="D330" s="592" t="s">
        <v>562</v>
      </c>
      <c r="E330" s="592" t="s">
        <v>1272</v>
      </c>
      <c r="F330" s="592" t="s">
        <v>1318</v>
      </c>
      <c r="G330" s="592" t="s">
        <v>1319</v>
      </c>
      <c r="H330" s="609">
        <v>9</v>
      </c>
      <c r="I330" s="609">
        <v>1458</v>
      </c>
      <c r="J330" s="592">
        <v>9</v>
      </c>
      <c r="K330" s="592">
        <v>162</v>
      </c>
      <c r="L330" s="609">
        <v>1</v>
      </c>
      <c r="M330" s="609">
        <v>162</v>
      </c>
      <c r="N330" s="592">
        <v>1</v>
      </c>
      <c r="O330" s="592">
        <v>162</v>
      </c>
      <c r="P330" s="609">
        <v>5</v>
      </c>
      <c r="Q330" s="609">
        <v>790</v>
      </c>
      <c r="R330" s="597">
        <v>4.8765432098765435</v>
      </c>
      <c r="S330" s="610">
        <v>158</v>
      </c>
    </row>
    <row r="331" spans="1:19" ht="14.4" customHeight="1" x14ac:dyDescent="0.3">
      <c r="A331" s="591" t="s">
        <v>1258</v>
      </c>
      <c r="B331" s="592" t="s">
        <v>1259</v>
      </c>
      <c r="C331" s="592" t="s">
        <v>470</v>
      </c>
      <c r="D331" s="592" t="s">
        <v>562</v>
      </c>
      <c r="E331" s="592" t="s">
        <v>1272</v>
      </c>
      <c r="F331" s="592" t="s">
        <v>1392</v>
      </c>
      <c r="G331" s="592" t="s">
        <v>1393</v>
      </c>
      <c r="H331" s="609">
        <v>1</v>
      </c>
      <c r="I331" s="609">
        <v>721</v>
      </c>
      <c r="J331" s="592">
        <v>0.33287165281625114</v>
      </c>
      <c r="K331" s="592">
        <v>721</v>
      </c>
      <c r="L331" s="609">
        <v>3</v>
      </c>
      <c r="M331" s="609">
        <v>2166</v>
      </c>
      <c r="N331" s="592">
        <v>1</v>
      </c>
      <c r="O331" s="592">
        <v>722</v>
      </c>
      <c r="P331" s="609">
        <v>4</v>
      </c>
      <c r="Q331" s="609">
        <v>2892</v>
      </c>
      <c r="R331" s="597">
        <v>1.335180055401662</v>
      </c>
      <c r="S331" s="610">
        <v>723</v>
      </c>
    </row>
    <row r="332" spans="1:19" ht="14.4" customHeight="1" x14ac:dyDescent="0.3">
      <c r="A332" s="591" t="s">
        <v>1258</v>
      </c>
      <c r="B332" s="592" t="s">
        <v>1259</v>
      </c>
      <c r="C332" s="592" t="s">
        <v>470</v>
      </c>
      <c r="D332" s="592" t="s">
        <v>562</v>
      </c>
      <c r="E332" s="592" t="s">
        <v>1272</v>
      </c>
      <c r="F332" s="592" t="s">
        <v>1324</v>
      </c>
      <c r="G332" s="592" t="s">
        <v>1325</v>
      </c>
      <c r="H332" s="609">
        <v>8</v>
      </c>
      <c r="I332" s="609">
        <v>8504</v>
      </c>
      <c r="J332" s="592">
        <v>2.6666666666666665</v>
      </c>
      <c r="K332" s="592">
        <v>1063</v>
      </c>
      <c r="L332" s="609">
        <v>3</v>
      </c>
      <c r="M332" s="609">
        <v>3189</v>
      </c>
      <c r="N332" s="592">
        <v>1</v>
      </c>
      <c r="O332" s="592">
        <v>1063</v>
      </c>
      <c r="P332" s="609">
        <v>4</v>
      </c>
      <c r="Q332" s="609">
        <v>4256</v>
      </c>
      <c r="R332" s="597">
        <v>1.33458764502979</v>
      </c>
      <c r="S332" s="610">
        <v>1064</v>
      </c>
    </row>
    <row r="333" spans="1:19" ht="14.4" customHeight="1" x14ac:dyDescent="0.3">
      <c r="A333" s="591" t="s">
        <v>1258</v>
      </c>
      <c r="B333" s="592" t="s">
        <v>1259</v>
      </c>
      <c r="C333" s="592" t="s">
        <v>470</v>
      </c>
      <c r="D333" s="592" t="s">
        <v>562</v>
      </c>
      <c r="E333" s="592" t="s">
        <v>1272</v>
      </c>
      <c r="F333" s="592" t="s">
        <v>1394</v>
      </c>
      <c r="G333" s="592" t="s">
        <v>1395</v>
      </c>
      <c r="H333" s="609"/>
      <c r="I333" s="609"/>
      <c r="J333" s="592"/>
      <c r="K333" s="592"/>
      <c r="L333" s="609"/>
      <c r="M333" s="609"/>
      <c r="N333" s="592"/>
      <c r="O333" s="592"/>
      <c r="P333" s="609">
        <v>3</v>
      </c>
      <c r="Q333" s="609">
        <v>2151</v>
      </c>
      <c r="R333" s="597"/>
      <c r="S333" s="610">
        <v>717</v>
      </c>
    </row>
    <row r="334" spans="1:19" ht="14.4" customHeight="1" x14ac:dyDescent="0.3">
      <c r="A334" s="591" t="s">
        <v>1258</v>
      </c>
      <c r="B334" s="592" t="s">
        <v>1259</v>
      </c>
      <c r="C334" s="592" t="s">
        <v>470</v>
      </c>
      <c r="D334" s="592" t="s">
        <v>562</v>
      </c>
      <c r="E334" s="592" t="s">
        <v>1272</v>
      </c>
      <c r="F334" s="592" t="s">
        <v>1338</v>
      </c>
      <c r="G334" s="592" t="s">
        <v>1339</v>
      </c>
      <c r="H334" s="609">
        <v>3</v>
      </c>
      <c r="I334" s="609">
        <v>1908</v>
      </c>
      <c r="J334" s="592">
        <v>1.889108910891089</v>
      </c>
      <c r="K334" s="592">
        <v>636</v>
      </c>
      <c r="L334" s="609">
        <v>2</v>
      </c>
      <c r="M334" s="609">
        <v>1010</v>
      </c>
      <c r="N334" s="592">
        <v>1</v>
      </c>
      <c r="O334" s="592">
        <v>505</v>
      </c>
      <c r="P334" s="609">
        <v>3</v>
      </c>
      <c r="Q334" s="609">
        <v>1518</v>
      </c>
      <c r="R334" s="597">
        <v>1.502970297029703</v>
      </c>
      <c r="S334" s="610">
        <v>506</v>
      </c>
    </row>
    <row r="335" spans="1:19" ht="14.4" customHeight="1" x14ac:dyDescent="0.3">
      <c r="A335" s="591" t="s">
        <v>1258</v>
      </c>
      <c r="B335" s="592" t="s">
        <v>1259</v>
      </c>
      <c r="C335" s="592" t="s">
        <v>470</v>
      </c>
      <c r="D335" s="592" t="s">
        <v>562</v>
      </c>
      <c r="E335" s="592" t="s">
        <v>1272</v>
      </c>
      <c r="F335" s="592" t="s">
        <v>1398</v>
      </c>
      <c r="G335" s="592" t="s">
        <v>1399</v>
      </c>
      <c r="H335" s="609">
        <v>1</v>
      </c>
      <c r="I335" s="609">
        <v>1668</v>
      </c>
      <c r="J335" s="592">
        <v>0.33293413173652697</v>
      </c>
      <c r="K335" s="592">
        <v>1668</v>
      </c>
      <c r="L335" s="609">
        <v>3</v>
      </c>
      <c r="M335" s="609">
        <v>5010</v>
      </c>
      <c r="N335" s="592">
        <v>1</v>
      </c>
      <c r="O335" s="592">
        <v>1670</v>
      </c>
      <c r="P335" s="609">
        <v>2</v>
      </c>
      <c r="Q335" s="609">
        <v>3346</v>
      </c>
      <c r="R335" s="597">
        <v>0.66786427145708582</v>
      </c>
      <c r="S335" s="610">
        <v>1673</v>
      </c>
    </row>
    <row r="336" spans="1:19" ht="14.4" customHeight="1" x14ac:dyDescent="0.3">
      <c r="A336" s="591" t="s">
        <v>1258</v>
      </c>
      <c r="B336" s="592" t="s">
        <v>1259</v>
      </c>
      <c r="C336" s="592" t="s">
        <v>470</v>
      </c>
      <c r="D336" s="592" t="s">
        <v>562</v>
      </c>
      <c r="E336" s="592" t="s">
        <v>1272</v>
      </c>
      <c r="F336" s="592" t="s">
        <v>1340</v>
      </c>
      <c r="G336" s="592" t="s">
        <v>1341</v>
      </c>
      <c r="H336" s="609"/>
      <c r="I336" s="609"/>
      <c r="J336" s="592"/>
      <c r="K336" s="592"/>
      <c r="L336" s="609"/>
      <c r="M336" s="609"/>
      <c r="N336" s="592"/>
      <c r="O336" s="592"/>
      <c r="P336" s="609">
        <v>2</v>
      </c>
      <c r="Q336" s="609">
        <v>362</v>
      </c>
      <c r="R336" s="597"/>
      <c r="S336" s="610">
        <v>181</v>
      </c>
    </row>
    <row r="337" spans="1:19" ht="14.4" customHeight="1" x14ac:dyDescent="0.3">
      <c r="A337" s="591" t="s">
        <v>1258</v>
      </c>
      <c r="B337" s="592" t="s">
        <v>1259</v>
      </c>
      <c r="C337" s="592" t="s">
        <v>470</v>
      </c>
      <c r="D337" s="592" t="s">
        <v>562</v>
      </c>
      <c r="E337" s="592" t="s">
        <v>1272</v>
      </c>
      <c r="F337" s="592" t="s">
        <v>1344</v>
      </c>
      <c r="G337" s="592" t="s">
        <v>1345</v>
      </c>
      <c r="H337" s="609">
        <v>3</v>
      </c>
      <c r="I337" s="609">
        <v>741</v>
      </c>
      <c r="J337" s="592">
        <v>1.1951612903225806</v>
      </c>
      <c r="K337" s="592">
        <v>247</v>
      </c>
      <c r="L337" s="609">
        <v>2</v>
      </c>
      <c r="M337" s="609">
        <v>620</v>
      </c>
      <c r="N337" s="592">
        <v>1</v>
      </c>
      <c r="O337" s="592">
        <v>310</v>
      </c>
      <c r="P337" s="609">
        <v>3</v>
      </c>
      <c r="Q337" s="609">
        <v>933</v>
      </c>
      <c r="R337" s="597">
        <v>1.5048387096774194</v>
      </c>
      <c r="S337" s="610">
        <v>311</v>
      </c>
    </row>
    <row r="338" spans="1:19" ht="14.4" customHeight="1" x14ac:dyDescent="0.3">
      <c r="A338" s="591" t="s">
        <v>1258</v>
      </c>
      <c r="B338" s="592" t="s">
        <v>1259</v>
      </c>
      <c r="C338" s="592" t="s">
        <v>470</v>
      </c>
      <c r="D338" s="592" t="s">
        <v>562</v>
      </c>
      <c r="E338" s="592" t="s">
        <v>1272</v>
      </c>
      <c r="F338" s="592" t="s">
        <v>1400</v>
      </c>
      <c r="G338" s="592" t="s">
        <v>1401</v>
      </c>
      <c r="H338" s="609">
        <v>5</v>
      </c>
      <c r="I338" s="609">
        <v>18550</v>
      </c>
      <c r="J338" s="592">
        <v>4.9959601400484779</v>
      </c>
      <c r="K338" s="592">
        <v>3710</v>
      </c>
      <c r="L338" s="609">
        <v>1</v>
      </c>
      <c r="M338" s="609">
        <v>3713</v>
      </c>
      <c r="N338" s="592">
        <v>1</v>
      </c>
      <c r="O338" s="592">
        <v>3713</v>
      </c>
      <c r="P338" s="609">
        <v>3</v>
      </c>
      <c r="Q338" s="609">
        <v>11157</v>
      </c>
      <c r="R338" s="597">
        <v>3.0048478319418259</v>
      </c>
      <c r="S338" s="610">
        <v>3719</v>
      </c>
    </row>
    <row r="339" spans="1:19" ht="14.4" customHeight="1" x14ac:dyDescent="0.3">
      <c r="A339" s="591" t="s">
        <v>1258</v>
      </c>
      <c r="B339" s="592" t="s">
        <v>1259</v>
      </c>
      <c r="C339" s="592" t="s">
        <v>470</v>
      </c>
      <c r="D339" s="592" t="s">
        <v>562</v>
      </c>
      <c r="E339" s="592" t="s">
        <v>1272</v>
      </c>
      <c r="F339" s="592" t="s">
        <v>1350</v>
      </c>
      <c r="G339" s="592" t="s">
        <v>1351</v>
      </c>
      <c r="H339" s="609"/>
      <c r="I339" s="609"/>
      <c r="J339" s="592"/>
      <c r="K339" s="592"/>
      <c r="L339" s="609">
        <v>3</v>
      </c>
      <c r="M339" s="609">
        <v>993</v>
      </c>
      <c r="N339" s="592">
        <v>1</v>
      </c>
      <c r="O339" s="592">
        <v>331</v>
      </c>
      <c r="P339" s="609">
        <v>2</v>
      </c>
      <c r="Q339" s="609">
        <v>664</v>
      </c>
      <c r="R339" s="597">
        <v>0.66868076535750254</v>
      </c>
      <c r="S339" s="610">
        <v>332</v>
      </c>
    </row>
    <row r="340" spans="1:19" ht="14.4" customHeight="1" x14ac:dyDescent="0.3">
      <c r="A340" s="591" t="s">
        <v>1258</v>
      </c>
      <c r="B340" s="592" t="s">
        <v>1259</v>
      </c>
      <c r="C340" s="592" t="s">
        <v>470</v>
      </c>
      <c r="D340" s="592" t="s">
        <v>562</v>
      </c>
      <c r="E340" s="592" t="s">
        <v>1272</v>
      </c>
      <c r="F340" s="592" t="s">
        <v>1354</v>
      </c>
      <c r="G340" s="592" t="s">
        <v>1355</v>
      </c>
      <c r="H340" s="609"/>
      <c r="I340" s="609"/>
      <c r="J340" s="592"/>
      <c r="K340" s="592"/>
      <c r="L340" s="609">
        <v>3</v>
      </c>
      <c r="M340" s="609">
        <v>2520</v>
      </c>
      <c r="N340" s="592">
        <v>1</v>
      </c>
      <c r="O340" s="592">
        <v>840</v>
      </c>
      <c r="P340" s="609">
        <v>2</v>
      </c>
      <c r="Q340" s="609">
        <v>1682</v>
      </c>
      <c r="R340" s="597">
        <v>0.66746031746031742</v>
      </c>
      <c r="S340" s="610">
        <v>841</v>
      </c>
    </row>
    <row r="341" spans="1:19" ht="14.4" customHeight="1" x14ac:dyDescent="0.3">
      <c r="A341" s="591" t="s">
        <v>1258</v>
      </c>
      <c r="B341" s="592" t="s">
        <v>1259</v>
      </c>
      <c r="C341" s="592" t="s">
        <v>470</v>
      </c>
      <c r="D341" s="592" t="s">
        <v>562</v>
      </c>
      <c r="E341" s="592" t="s">
        <v>1272</v>
      </c>
      <c r="F341" s="592" t="s">
        <v>1408</v>
      </c>
      <c r="G341" s="592" t="s">
        <v>1409</v>
      </c>
      <c r="H341" s="609">
        <v>6</v>
      </c>
      <c r="I341" s="609">
        <v>7200</v>
      </c>
      <c r="J341" s="592">
        <v>5.9950041631973354</v>
      </c>
      <c r="K341" s="592">
        <v>1200</v>
      </c>
      <c r="L341" s="609">
        <v>1</v>
      </c>
      <c r="M341" s="609">
        <v>1201</v>
      </c>
      <c r="N341" s="592">
        <v>1</v>
      </c>
      <c r="O341" s="592">
        <v>1201</v>
      </c>
      <c r="P341" s="609">
        <v>5</v>
      </c>
      <c r="Q341" s="609">
        <v>6015</v>
      </c>
      <c r="R341" s="597">
        <v>5.0083263946711076</v>
      </c>
      <c r="S341" s="610">
        <v>1203</v>
      </c>
    </row>
    <row r="342" spans="1:19" ht="14.4" customHeight="1" x14ac:dyDescent="0.3">
      <c r="A342" s="591" t="s">
        <v>1258</v>
      </c>
      <c r="B342" s="592" t="s">
        <v>1259</v>
      </c>
      <c r="C342" s="592" t="s">
        <v>470</v>
      </c>
      <c r="D342" s="592" t="s">
        <v>562</v>
      </c>
      <c r="E342" s="592" t="s">
        <v>1272</v>
      </c>
      <c r="F342" s="592" t="s">
        <v>1416</v>
      </c>
      <c r="G342" s="592" t="s">
        <v>1417</v>
      </c>
      <c r="H342" s="609"/>
      <c r="I342" s="609"/>
      <c r="J342" s="592"/>
      <c r="K342" s="592"/>
      <c r="L342" s="609">
        <v>1</v>
      </c>
      <c r="M342" s="609">
        <v>2222</v>
      </c>
      <c r="N342" s="592">
        <v>1</v>
      </c>
      <c r="O342" s="592">
        <v>2222</v>
      </c>
      <c r="P342" s="609">
        <v>1</v>
      </c>
      <c r="Q342" s="609">
        <v>2225</v>
      </c>
      <c r="R342" s="597">
        <v>1.0013501350135015</v>
      </c>
      <c r="S342" s="610">
        <v>2225</v>
      </c>
    </row>
    <row r="343" spans="1:19" ht="14.4" customHeight="1" x14ac:dyDescent="0.3">
      <c r="A343" s="591" t="s">
        <v>1258</v>
      </c>
      <c r="B343" s="592" t="s">
        <v>1259</v>
      </c>
      <c r="C343" s="592" t="s">
        <v>470</v>
      </c>
      <c r="D343" s="592" t="s">
        <v>562</v>
      </c>
      <c r="E343" s="592" t="s">
        <v>1272</v>
      </c>
      <c r="F343" s="592" t="s">
        <v>1418</v>
      </c>
      <c r="G343" s="592" t="s">
        <v>1419</v>
      </c>
      <c r="H343" s="609"/>
      <c r="I343" s="609"/>
      <c r="J343" s="592"/>
      <c r="K343" s="592"/>
      <c r="L343" s="609"/>
      <c r="M343" s="609"/>
      <c r="N343" s="592"/>
      <c r="O343" s="592"/>
      <c r="P343" s="609">
        <v>1</v>
      </c>
      <c r="Q343" s="609">
        <v>819</v>
      </c>
      <c r="R343" s="597"/>
      <c r="S343" s="610">
        <v>819</v>
      </c>
    </row>
    <row r="344" spans="1:19" ht="14.4" customHeight="1" x14ac:dyDescent="0.3">
      <c r="A344" s="591" t="s">
        <v>1258</v>
      </c>
      <c r="B344" s="592" t="s">
        <v>1259</v>
      </c>
      <c r="C344" s="592" t="s">
        <v>470</v>
      </c>
      <c r="D344" s="592" t="s">
        <v>563</v>
      </c>
      <c r="E344" s="592" t="s">
        <v>1260</v>
      </c>
      <c r="F344" s="592" t="s">
        <v>1263</v>
      </c>
      <c r="G344" s="592" t="s">
        <v>1264</v>
      </c>
      <c r="H344" s="609">
        <v>2.4</v>
      </c>
      <c r="I344" s="609">
        <v>362.56</v>
      </c>
      <c r="J344" s="592"/>
      <c r="K344" s="592">
        <v>151.06666666666666</v>
      </c>
      <c r="L344" s="609"/>
      <c r="M344" s="609"/>
      <c r="N344" s="592"/>
      <c r="O344" s="592"/>
      <c r="P344" s="609">
        <v>0.3</v>
      </c>
      <c r="Q344" s="609">
        <v>20.91</v>
      </c>
      <c r="R344" s="597"/>
      <c r="S344" s="610">
        <v>69.7</v>
      </c>
    </row>
    <row r="345" spans="1:19" ht="14.4" customHeight="1" x14ac:dyDescent="0.3">
      <c r="A345" s="591" t="s">
        <v>1258</v>
      </c>
      <c r="B345" s="592" t="s">
        <v>1259</v>
      </c>
      <c r="C345" s="592" t="s">
        <v>470</v>
      </c>
      <c r="D345" s="592" t="s">
        <v>563</v>
      </c>
      <c r="E345" s="592" t="s">
        <v>1260</v>
      </c>
      <c r="F345" s="592" t="s">
        <v>1265</v>
      </c>
      <c r="G345" s="592" t="s">
        <v>1266</v>
      </c>
      <c r="H345" s="609"/>
      <c r="I345" s="609"/>
      <c r="J345" s="592"/>
      <c r="K345" s="592"/>
      <c r="L345" s="609"/>
      <c r="M345" s="609"/>
      <c r="N345" s="592"/>
      <c r="O345" s="592"/>
      <c r="P345" s="609">
        <v>0.2</v>
      </c>
      <c r="Q345" s="609">
        <v>73.540000000000006</v>
      </c>
      <c r="R345" s="597"/>
      <c r="S345" s="610">
        <v>367.7</v>
      </c>
    </row>
    <row r="346" spans="1:19" ht="14.4" customHeight="1" x14ac:dyDescent="0.3">
      <c r="A346" s="591" t="s">
        <v>1258</v>
      </c>
      <c r="B346" s="592" t="s">
        <v>1259</v>
      </c>
      <c r="C346" s="592" t="s">
        <v>470</v>
      </c>
      <c r="D346" s="592" t="s">
        <v>563</v>
      </c>
      <c r="E346" s="592" t="s">
        <v>1260</v>
      </c>
      <c r="F346" s="592" t="s">
        <v>1367</v>
      </c>
      <c r="G346" s="592" t="s">
        <v>1266</v>
      </c>
      <c r="H346" s="609"/>
      <c r="I346" s="609"/>
      <c r="J346" s="592"/>
      <c r="K346" s="592"/>
      <c r="L346" s="609"/>
      <c r="M346" s="609"/>
      <c r="N346" s="592"/>
      <c r="O346" s="592"/>
      <c r="P346" s="609">
        <v>0.2</v>
      </c>
      <c r="Q346" s="609">
        <v>73.540000000000006</v>
      </c>
      <c r="R346" s="597"/>
      <c r="S346" s="610">
        <v>367.7</v>
      </c>
    </row>
    <row r="347" spans="1:19" ht="14.4" customHeight="1" x14ac:dyDescent="0.3">
      <c r="A347" s="591" t="s">
        <v>1258</v>
      </c>
      <c r="B347" s="592" t="s">
        <v>1259</v>
      </c>
      <c r="C347" s="592" t="s">
        <v>470</v>
      </c>
      <c r="D347" s="592" t="s">
        <v>563</v>
      </c>
      <c r="E347" s="592" t="s">
        <v>1272</v>
      </c>
      <c r="F347" s="592" t="s">
        <v>1281</v>
      </c>
      <c r="G347" s="592" t="s">
        <v>1282</v>
      </c>
      <c r="H347" s="609">
        <v>5</v>
      </c>
      <c r="I347" s="609">
        <v>185</v>
      </c>
      <c r="J347" s="592"/>
      <c r="K347" s="592">
        <v>37</v>
      </c>
      <c r="L347" s="609"/>
      <c r="M347" s="609"/>
      <c r="N347" s="592"/>
      <c r="O347" s="592"/>
      <c r="P347" s="609">
        <v>3</v>
      </c>
      <c r="Q347" s="609">
        <v>111</v>
      </c>
      <c r="R347" s="597"/>
      <c r="S347" s="610">
        <v>37</v>
      </c>
    </row>
    <row r="348" spans="1:19" ht="14.4" customHeight="1" x14ac:dyDescent="0.3">
      <c r="A348" s="591" t="s">
        <v>1258</v>
      </c>
      <c r="B348" s="592" t="s">
        <v>1259</v>
      </c>
      <c r="C348" s="592" t="s">
        <v>470</v>
      </c>
      <c r="D348" s="592" t="s">
        <v>563</v>
      </c>
      <c r="E348" s="592" t="s">
        <v>1272</v>
      </c>
      <c r="F348" s="592" t="s">
        <v>1295</v>
      </c>
      <c r="G348" s="592" t="s">
        <v>1296</v>
      </c>
      <c r="H348" s="609">
        <v>1</v>
      </c>
      <c r="I348" s="609">
        <v>500</v>
      </c>
      <c r="J348" s="592"/>
      <c r="K348" s="592">
        <v>500</v>
      </c>
      <c r="L348" s="609"/>
      <c r="M348" s="609"/>
      <c r="N348" s="592"/>
      <c r="O348" s="592"/>
      <c r="P348" s="609">
        <v>1</v>
      </c>
      <c r="Q348" s="609">
        <v>502</v>
      </c>
      <c r="R348" s="597"/>
      <c r="S348" s="610">
        <v>502</v>
      </c>
    </row>
    <row r="349" spans="1:19" ht="14.4" customHeight="1" x14ac:dyDescent="0.3">
      <c r="A349" s="591" t="s">
        <v>1258</v>
      </c>
      <c r="B349" s="592" t="s">
        <v>1259</v>
      </c>
      <c r="C349" s="592" t="s">
        <v>470</v>
      </c>
      <c r="D349" s="592" t="s">
        <v>563</v>
      </c>
      <c r="E349" s="592" t="s">
        <v>1272</v>
      </c>
      <c r="F349" s="592" t="s">
        <v>1297</v>
      </c>
      <c r="G349" s="592" t="s">
        <v>1298</v>
      </c>
      <c r="H349" s="609">
        <v>7</v>
      </c>
      <c r="I349" s="609">
        <v>4753</v>
      </c>
      <c r="J349" s="592"/>
      <c r="K349" s="592">
        <v>679</v>
      </c>
      <c r="L349" s="609"/>
      <c r="M349" s="609"/>
      <c r="N349" s="592"/>
      <c r="O349" s="592"/>
      <c r="P349" s="609">
        <v>2</v>
      </c>
      <c r="Q349" s="609">
        <v>1360</v>
      </c>
      <c r="R349" s="597"/>
      <c r="S349" s="610">
        <v>680</v>
      </c>
    </row>
    <row r="350" spans="1:19" ht="14.4" customHeight="1" x14ac:dyDescent="0.3">
      <c r="A350" s="591" t="s">
        <v>1258</v>
      </c>
      <c r="B350" s="592" t="s">
        <v>1259</v>
      </c>
      <c r="C350" s="592" t="s">
        <v>470</v>
      </c>
      <c r="D350" s="592" t="s">
        <v>563</v>
      </c>
      <c r="E350" s="592" t="s">
        <v>1272</v>
      </c>
      <c r="F350" s="592" t="s">
        <v>1299</v>
      </c>
      <c r="G350" s="592" t="s">
        <v>1300</v>
      </c>
      <c r="H350" s="609">
        <v>1</v>
      </c>
      <c r="I350" s="609">
        <v>1031</v>
      </c>
      <c r="J350" s="592"/>
      <c r="K350" s="592">
        <v>1031</v>
      </c>
      <c r="L350" s="609"/>
      <c r="M350" s="609"/>
      <c r="N350" s="592"/>
      <c r="O350" s="592"/>
      <c r="P350" s="609"/>
      <c r="Q350" s="609"/>
      <c r="R350" s="597"/>
      <c r="S350" s="610"/>
    </row>
    <row r="351" spans="1:19" ht="14.4" customHeight="1" x14ac:dyDescent="0.3">
      <c r="A351" s="591" t="s">
        <v>1258</v>
      </c>
      <c r="B351" s="592" t="s">
        <v>1259</v>
      </c>
      <c r="C351" s="592" t="s">
        <v>470</v>
      </c>
      <c r="D351" s="592" t="s">
        <v>563</v>
      </c>
      <c r="E351" s="592" t="s">
        <v>1272</v>
      </c>
      <c r="F351" s="592" t="s">
        <v>1370</v>
      </c>
      <c r="G351" s="592" t="s">
        <v>1371</v>
      </c>
      <c r="H351" s="609"/>
      <c r="I351" s="609"/>
      <c r="J351" s="592"/>
      <c r="K351" s="592"/>
      <c r="L351" s="609"/>
      <c r="M351" s="609"/>
      <c r="N351" s="592"/>
      <c r="O351" s="592"/>
      <c r="P351" s="609">
        <v>2</v>
      </c>
      <c r="Q351" s="609">
        <v>4206</v>
      </c>
      <c r="R351" s="597"/>
      <c r="S351" s="610">
        <v>2103</v>
      </c>
    </row>
    <row r="352" spans="1:19" ht="14.4" customHeight="1" x14ac:dyDescent="0.3">
      <c r="A352" s="591" t="s">
        <v>1258</v>
      </c>
      <c r="B352" s="592" t="s">
        <v>1259</v>
      </c>
      <c r="C352" s="592" t="s">
        <v>470</v>
      </c>
      <c r="D352" s="592" t="s">
        <v>563</v>
      </c>
      <c r="E352" s="592" t="s">
        <v>1272</v>
      </c>
      <c r="F352" s="592" t="s">
        <v>1372</v>
      </c>
      <c r="G352" s="592" t="s">
        <v>1373</v>
      </c>
      <c r="H352" s="609"/>
      <c r="I352" s="609"/>
      <c r="J352" s="592"/>
      <c r="K352" s="592"/>
      <c r="L352" s="609"/>
      <c r="M352" s="609"/>
      <c r="N352" s="592"/>
      <c r="O352" s="592"/>
      <c r="P352" s="609">
        <v>1</v>
      </c>
      <c r="Q352" s="609">
        <v>1278</v>
      </c>
      <c r="R352" s="597"/>
      <c r="S352" s="610">
        <v>1278</v>
      </c>
    </row>
    <row r="353" spans="1:19" ht="14.4" customHeight="1" x14ac:dyDescent="0.3">
      <c r="A353" s="591" t="s">
        <v>1258</v>
      </c>
      <c r="B353" s="592" t="s">
        <v>1259</v>
      </c>
      <c r="C353" s="592" t="s">
        <v>470</v>
      </c>
      <c r="D353" s="592" t="s">
        <v>563</v>
      </c>
      <c r="E353" s="592" t="s">
        <v>1272</v>
      </c>
      <c r="F353" s="592" t="s">
        <v>1374</v>
      </c>
      <c r="G353" s="592" t="s">
        <v>1375</v>
      </c>
      <c r="H353" s="609"/>
      <c r="I353" s="609"/>
      <c r="J353" s="592"/>
      <c r="K353" s="592"/>
      <c r="L353" s="609"/>
      <c r="M353" s="609"/>
      <c r="N353" s="592"/>
      <c r="O353" s="592"/>
      <c r="P353" s="609">
        <v>1</v>
      </c>
      <c r="Q353" s="609">
        <v>975</v>
      </c>
      <c r="R353" s="597"/>
      <c r="S353" s="610">
        <v>975</v>
      </c>
    </row>
    <row r="354" spans="1:19" ht="14.4" customHeight="1" x14ac:dyDescent="0.3">
      <c r="A354" s="591" t="s">
        <v>1258</v>
      </c>
      <c r="B354" s="592" t="s">
        <v>1259</v>
      </c>
      <c r="C354" s="592" t="s">
        <v>470</v>
      </c>
      <c r="D354" s="592" t="s">
        <v>563</v>
      </c>
      <c r="E354" s="592" t="s">
        <v>1272</v>
      </c>
      <c r="F354" s="592" t="s">
        <v>1307</v>
      </c>
      <c r="G354" s="592" t="s">
        <v>1308</v>
      </c>
      <c r="H354" s="609">
        <v>5</v>
      </c>
      <c r="I354" s="609">
        <v>430</v>
      </c>
      <c r="J354" s="592"/>
      <c r="K354" s="592">
        <v>86</v>
      </c>
      <c r="L354" s="609"/>
      <c r="M354" s="609"/>
      <c r="N354" s="592"/>
      <c r="O354" s="592"/>
      <c r="P354" s="609">
        <v>3</v>
      </c>
      <c r="Q354" s="609">
        <v>258</v>
      </c>
      <c r="R354" s="597"/>
      <c r="S354" s="610">
        <v>86</v>
      </c>
    </row>
    <row r="355" spans="1:19" ht="14.4" customHeight="1" x14ac:dyDescent="0.3">
      <c r="A355" s="591" t="s">
        <v>1258</v>
      </c>
      <c r="B355" s="592" t="s">
        <v>1259</v>
      </c>
      <c r="C355" s="592" t="s">
        <v>470</v>
      </c>
      <c r="D355" s="592" t="s">
        <v>563</v>
      </c>
      <c r="E355" s="592" t="s">
        <v>1272</v>
      </c>
      <c r="F355" s="592" t="s">
        <v>1318</v>
      </c>
      <c r="G355" s="592" t="s">
        <v>1319</v>
      </c>
      <c r="H355" s="609"/>
      <c r="I355" s="609"/>
      <c r="J355" s="592"/>
      <c r="K355" s="592"/>
      <c r="L355" s="609"/>
      <c r="M355" s="609"/>
      <c r="N355" s="592"/>
      <c r="O355" s="592"/>
      <c r="P355" s="609">
        <v>1</v>
      </c>
      <c r="Q355" s="609">
        <v>158</v>
      </c>
      <c r="R355" s="597"/>
      <c r="S355" s="610">
        <v>158</v>
      </c>
    </row>
    <row r="356" spans="1:19" ht="14.4" customHeight="1" x14ac:dyDescent="0.3">
      <c r="A356" s="591" t="s">
        <v>1258</v>
      </c>
      <c r="B356" s="592" t="s">
        <v>1259</v>
      </c>
      <c r="C356" s="592" t="s">
        <v>470</v>
      </c>
      <c r="D356" s="592" t="s">
        <v>563</v>
      </c>
      <c r="E356" s="592" t="s">
        <v>1272</v>
      </c>
      <c r="F356" s="592" t="s">
        <v>1324</v>
      </c>
      <c r="G356" s="592" t="s">
        <v>1325</v>
      </c>
      <c r="H356" s="609"/>
      <c r="I356" s="609"/>
      <c r="J356" s="592"/>
      <c r="K356" s="592"/>
      <c r="L356" s="609"/>
      <c r="M356" s="609"/>
      <c r="N356" s="592"/>
      <c r="O356" s="592"/>
      <c r="P356" s="609">
        <v>1</v>
      </c>
      <c r="Q356" s="609">
        <v>1064</v>
      </c>
      <c r="R356" s="597"/>
      <c r="S356" s="610">
        <v>1064</v>
      </c>
    </row>
    <row r="357" spans="1:19" ht="14.4" customHeight="1" x14ac:dyDescent="0.3">
      <c r="A357" s="591" t="s">
        <v>1258</v>
      </c>
      <c r="B357" s="592" t="s">
        <v>1259</v>
      </c>
      <c r="C357" s="592" t="s">
        <v>470</v>
      </c>
      <c r="D357" s="592" t="s">
        <v>563</v>
      </c>
      <c r="E357" s="592" t="s">
        <v>1272</v>
      </c>
      <c r="F357" s="592" t="s">
        <v>1340</v>
      </c>
      <c r="G357" s="592" t="s">
        <v>1341</v>
      </c>
      <c r="H357" s="609"/>
      <c r="I357" s="609"/>
      <c r="J357" s="592"/>
      <c r="K357" s="592"/>
      <c r="L357" s="609"/>
      <c r="M357" s="609"/>
      <c r="N357" s="592"/>
      <c r="O357" s="592"/>
      <c r="P357" s="609">
        <v>1</v>
      </c>
      <c r="Q357" s="609">
        <v>181</v>
      </c>
      <c r="R357" s="597"/>
      <c r="S357" s="610">
        <v>181</v>
      </c>
    </row>
    <row r="358" spans="1:19" ht="14.4" customHeight="1" x14ac:dyDescent="0.3">
      <c r="A358" s="591" t="s">
        <v>1258</v>
      </c>
      <c r="B358" s="592" t="s">
        <v>1259</v>
      </c>
      <c r="C358" s="592" t="s">
        <v>470</v>
      </c>
      <c r="D358" s="592" t="s">
        <v>1254</v>
      </c>
      <c r="E358" s="592" t="s">
        <v>1260</v>
      </c>
      <c r="F358" s="592" t="s">
        <v>1261</v>
      </c>
      <c r="G358" s="592" t="s">
        <v>1262</v>
      </c>
      <c r="H358" s="609">
        <v>0.2</v>
      </c>
      <c r="I358" s="609">
        <v>23.22</v>
      </c>
      <c r="J358" s="592">
        <v>3.5714285714285712E-2</v>
      </c>
      <c r="K358" s="592">
        <v>116.1</v>
      </c>
      <c r="L358" s="609">
        <v>5.6</v>
      </c>
      <c r="M358" s="609">
        <v>650.16</v>
      </c>
      <c r="N358" s="592">
        <v>1</v>
      </c>
      <c r="O358" s="592">
        <v>116.10000000000001</v>
      </c>
      <c r="P358" s="609"/>
      <c r="Q358" s="609"/>
      <c r="R358" s="597"/>
      <c r="S358" s="610"/>
    </row>
    <row r="359" spans="1:19" ht="14.4" customHeight="1" x14ac:dyDescent="0.3">
      <c r="A359" s="591" t="s">
        <v>1258</v>
      </c>
      <c r="B359" s="592" t="s">
        <v>1259</v>
      </c>
      <c r="C359" s="592" t="s">
        <v>470</v>
      </c>
      <c r="D359" s="592" t="s">
        <v>1254</v>
      </c>
      <c r="E359" s="592" t="s">
        <v>1260</v>
      </c>
      <c r="F359" s="592" t="s">
        <v>1263</v>
      </c>
      <c r="G359" s="592" t="s">
        <v>1264</v>
      </c>
      <c r="H359" s="609">
        <v>0.30000000000000004</v>
      </c>
      <c r="I359" s="609">
        <v>45.31</v>
      </c>
      <c r="J359" s="592">
        <v>3.448590804265262E-2</v>
      </c>
      <c r="K359" s="592">
        <v>151.03333333333333</v>
      </c>
      <c r="L359" s="609">
        <v>8.6999999999999993</v>
      </c>
      <c r="M359" s="609">
        <v>1313.8700000000001</v>
      </c>
      <c r="N359" s="592">
        <v>1</v>
      </c>
      <c r="O359" s="592">
        <v>151.01954022988508</v>
      </c>
      <c r="P359" s="609"/>
      <c r="Q359" s="609"/>
      <c r="R359" s="597"/>
      <c r="S359" s="610"/>
    </row>
    <row r="360" spans="1:19" ht="14.4" customHeight="1" x14ac:dyDescent="0.3">
      <c r="A360" s="591" t="s">
        <v>1258</v>
      </c>
      <c r="B360" s="592" t="s">
        <v>1259</v>
      </c>
      <c r="C360" s="592" t="s">
        <v>470</v>
      </c>
      <c r="D360" s="592" t="s">
        <v>1254</v>
      </c>
      <c r="E360" s="592" t="s">
        <v>1260</v>
      </c>
      <c r="F360" s="592" t="s">
        <v>1265</v>
      </c>
      <c r="G360" s="592" t="s">
        <v>1266</v>
      </c>
      <c r="H360" s="609">
        <v>0.2</v>
      </c>
      <c r="I360" s="609">
        <v>50.71</v>
      </c>
      <c r="J360" s="592">
        <v>3.3333333333333333E-2</v>
      </c>
      <c r="K360" s="592">
        <v>253.54999999999998</v>
      </c>
      <c r="L360" s="609">
        <v>6.0000000000000009</v>
      </c>
      <c r="M360" s="609">
        <v>1521.3</v>
      </c>
      <c r="N360" s="592">
        <v>1</v>
      </c>
      <c r="O360" s="592">
        <v>253.54999999999995</v>
      </c>
      <c r="P360" s="609"/>
      <c r="Q360" s="609"/>
      <c r="R360" s="597"/>
      <c r="S360" s="610"/>
    </row>
    <row r="361" spans="1:19" ht="14.4" customHeight="1" x14ac:dyDescent="0.3">
      <c r="A361" s="591" t="s">
        <v>1258</v>
      </c>
      <c r="B361" s="592" t="s">
        <v>1259</v>
      </c>
      <c r="C361" s="592" t="s">
        <v>470</v>
      </c>
      <c r="D361" s="592" t="s">
        <v>1254</v>
      </c>
      <c r="E361" s="592" t="s">
        <v>1260</v>
      </c>
      <c r="F361" s="592" t="s">
        <v>1267</v>
      </c>
      <c r="G361" s="592" t="s">
        <v>503</v>
      </c>
      <c r="H361" s="609"/>
      <c r="I361" s="609"/>
      <c r="J361" s="592"/>
      <c r="K361" s="592"/>
      <c r="L361" s="609">
        <v>0.1</v>
      </c>
      <c r="M361" s="609">
        <v>13.55</v>
      </c>
      <c r="N361" s="592">
        <v>1</v>
      </c>
      <c r="O361" s="592">
        <v>135.5</v>
      </c>
      <c r="P361" s="609"/>
      <c r="Q361" s="609"/>
      <c r="R361" s="597"/>
      <c r="S361" s="610"/>
    </row>
    <row r="362" spans="1:19" ht="14.4" customHeight="1" x14ac:dyDescent="0.3">
      <c r="A362" s="591" t="s">
        <v>1258</v>
      </c>
      <c r="B362" s="592" t="s">
        <v>1259</v>
      </c>
      <c r="C362" s="592" t="s">
        <v>470</v>
      </c>
      <c r="D362" s="592" t="s">
        <v>1254</v>
      </c>
      <c r="E362" s="592" t="s">
        <v>1272</v>
      </c>
      <c r="F362" s="592" t="s">
        <v>1281</v>
      </c>
      <c r="G362" s="592" t="s">
        <v>1282</v>
      </c>
      <c r="H362" s="609"/>
      <c r="I362" s="609"/>
      <c r="J362" s="592"/>
      <c r="K362" s="592"/>
      <c r="L362" s="609">
        <v>2</v>
      </c>
      <c r="M362" s="609">
        <v>74</v>
      </c>
      <c r="N362" s="592">
        <v>1</v>
      </c>
      <c r="O362" s="592">
        <v>37</v>
      </c>
      <c r="P362" s="609"/>
      <c r="Q362" s="609"/>
      <c r="R362" s="597"/>
      <c r="S362" s="610"/>
    </row>
    <row r="363" spans="1:19" ht="14.4" customHeight="1" x14ac:dyDescent="0.3">
      <c r="A363" s="591" t="s">
        <v>1258</v>
      </c>
      <c r="B363" s="592" t="s">
        <v>1259</v>
      </c>
      <c r="C363" s="592" t="s">
        <v>470</v>
      </c>
      <c r="D363" s="592" t="s">
        <v>1254</v>
      </c>
      <c r="E363" s="592" t="s">
        <v>1272</v>
      </c>
      <c r="F363" s="592" t="s">
        <v>1283</v>
      </c>
      <c r="G363" s="592" t="s">
        <v>1284</v>
      </c>
      <c r="H363" s="609"/>
      <c r="I363" s="609"/>
      <c r="J363" s="592"/>
      <c r="K363" s="592"/>
      <c r="L363" s="609">
        <v>1</v>
      </c>
      <c r="M363" s="609">
        <v>5</v>
      </c>
      <c r="N363" s="592">
        <v>1</v>
      </c>
      <c r="O363" s="592">
        <v>5</v>
      </c>
      <c r="P363" s="609"/>
      <c r="Q363" s="609"/>
      <c r="R363" s="597"/>
      <c r="S363" s="610"/>
    </row>
    <row r="364" spans="1:19" ht="14.4" customHeight="1" x14ac:dyDescent="0.3">
      <c r="A364" s="591" t="s">
        <v>1258</v>
      </c>
      <c r="B364" s="592" t="s">
        <v>1259</v>
      </c>
      <c r="C364" s="592" t="s">
        <v>470</v>
      </c>
      <c r="D364" s="592" t="s">
        <v>1254</v>
      </c>
      <c r="E364" s="592" t="s">
        <v>1272</v>
      </c>
      <c r="F364" s="592" t="s">
        <v>1287</v>
      </c>
      <c r="G364" s="592" t="s">
        <v>1288</v>
      </c>
      <c r="H364" s="609"/>
      <c r="I364" s="609"/>
      <c r="J364" s="592"/>
      <c r="K364" s="592"/>
      <c r="L364" s="609">
        <v>6</v>
      </c>
      <c r="M364" s="609">
        <v>3996</v>
      </c>
      <c r="N364" s="592">
        <v>1</v>
      </c>
      <c r="O364" s="592">
        <v>666</v>
      </c>
      <c r="P364" s="609"/>
      <c r="Q364" s="609"/>
      <c r="R364" s="597"/>
      <c r="S364" s="610"/>
    </row>
    <row r="365" spans="1:19" ht="14.4" customHeight="1" x14ac:dyDescent="0.3">
      <c r="A365" s="591" t="s">
        <v>1258</v>
      </c>
      <c r="B365" s="592" t="s">
        <v>1259</v>
      </c>
      <c r="C365" s="592" t="s">
        <v>470</v>
      </c>
      <c r="D365" s="592" t="s">
        <v>1254</v>
      </c>
      <c r="E365" s="592" t="s">
        <v>1272</v>
      </c>
      <c r="F365" s="592" t="s">
        <v>1289</v>
      </c>
      <c r="G365" s="592" t="s">
        <v>1290</v>
      </c>
      <c r="H365" s="609"/>
      <c r="I365" s="609"/>
      <c r="J365" s="592"/>
      <c r="K365" s="592"/>
      <c r="L365" s="609">
        <v>2</v>
      </c>
      <c r="M365" s="609">
        <v>502</v>
      </c>
      <c r="N365" s="592">
        <v>1</v>
      </c>
      <c r="O365" s="592">
        <v>251</v>
      </c>
      <c r="P365" s="609"/>
      <c r="Q365" s="609"/>
      <c r="R365" s="597"/>
      <c r="S365" s="610"/>
    </row>
    <row r="366" spans="1:19" ht="14.4" customHeight="1" x14ac:dyDescent="0.3">
      <c r="A366" s="591" t="s">
        <v>1258</v>
      </c>
      <c r="B366" s="592" t="s">
        <v>1259</v>
      </c>
      <c r="C366" s="592" t="s">
        <v>470</v>
      </c>
      <c r="D366" s="592" t="s">
        <v>1254</v>
      </c>
      <c r="E366" s="592" t="s">
        <v>1272</v>
      </c>
      <c r="F366" s="592" t="s">
        <v>1291</v>
      </c>
      <c r="G366" s="592" t="s">
        <v>1292</v>
      </c>
      <c r="H366" s="609">
        <v>2</v>
      </c>
      <c r="I366" s="609">
        <v>252</v>
      </c>
      <c r="J366" s="592">
        <v>2.5000000000000001E-2</v>
      </c>
      <c r="K366" s="592">
        <v>126</v>
      </c>
      <c r="L366" s="609">
        <v>80</v>
      </c>
      <c r="M366" s="609">
        <v>10080</v>
      </c>
      <c r="N366" s="592">
        <v>1</v>
      </c>
      <c r="O366" s="592">
        <v>126</v>
      </c>
      <c r="P366" s="609"/>
      <c r="Q366" s="609"/>
      <c r="R366" s="597"/>
      <c r="S366" s="610"/>
    </row>
    <row r="367" spans="1:19" ht="14.4" customHeight="1" x14ac:dyDescent="0.3">
      <c r="A367" s="591" t="s">
        <v>1258</v>
      </c>
      <c r="B367" s="592" t="s">
        <v>1259</v>
      </c>
      <c r="C367" s="592" t="s">
        <v>470</v>
      </c>
      <c r="D367" s="592" t="s">
        <v>1254</v>
      </c>
      <c r="E367" s="592" t="s">
        <v>1272</v>
      </c>
      <c r="F367" s="592" t="s">
        <v>1293</v>
      </c>
      <c r="G367" s="592" t="s">
        <v>1294</v>
      </c>
      <c r="H367" s="609"/>
      <c r="I367" s="609"/>
      <c r="J367" s="592"/>
      <c r="K367" s="592"/>
      <c r="L367" s="609">
        <v>1</v>
      </c>
      <c r="M367" s="609">
        <v>541</v>
      </c>
      <c r="N367" s="592">
        <v>1</v>
      </c>
      <c r="O367" s="592">
        <v>541</v>
      </c>
      <c r="P367" s="609"/>
      <c r="Q367" s="609"/>
      <c r="R367" s="597"/>
      <c r="S367" s="610"/>
    </row>
    <row r="368" spans="1:19" ht="14.4" customHeight="1" x14ac:dyDescent="0.3">
      <c r="A368" s="591" t="s">
        <v>1258</v>
      </c>
      <c r="B368" s="592" t="s">
        <v>1259</v>
      </c>
      <c r="C368" s="592" t="s">
        <v>470</v>
      </c>
      <c r="D368" s="592" t="s">
        <v>1254</v>
      </c>
      <c r="E368" s="592" t="s">
        <v>1272</v>
      </c>
      <c r="F368" s="592" t="s">
        <v>1297</v>
      </c>
      <c r="G368" s="592" t="s">
        <v>1298</v>
      </c>
      <c r="H368" s="609"/>
      <c r="I368" s="609"/>
      <c r="J368" s="592"/>
      <c r="K368" s="592"/>
      <c r="L368" s="609">
        <v>101</v>
      </c>
      <c r="M368" s="609">
        <v>68579</v>
      </c>
      <c r="N368" s="592">
        <v>1</v>
      </c>
      <c r="O368" s="592">
        <v>679</v>
      </c>
      <c r="P368" s="609"/>
      <c r="Q368" s="609"/>
      <c r="R368" s="597"/>
      <c r="S368" s="610"/>
    </row>
    <row r="369" spans="1:19" ht="14.4" customHeight="1" x14ac:dyDescent="0.3">
      <c r="A369" s="591" t="s">
        <v>1258</v>
      </c>
      <c r="B369" s="592" t="s">
        <v>1259</v>
      </c>
      <c r="C369" s="592" t="s">
        <v>470</v>
      </c>
      <c r="D369" s="592" t="s">
        <v>1254</v>
      </c>
      <c r="E369" s="592" t="s">
        <v>1272</v>
      </c>
      <c r="F369" s="592" t="s">
        <v>1299</v>
      </c>
      <c r="G369" s="592" t="s">
        <v>1300</v>
      </c>
      <c r="H369" s="609"/>
      <c r="I369" s="609"/>
      <c r="J369" s="592"/>
      <c r="K369" s="592"/>
      <c r="L369" s="609">
        <v>10</v>
      </c>
      <c r="M369" s="609">
        <v>10320</v>
      </c>
      <c r="N369" s="592">
        <v>1</v>
      </c>
      <c r="O369" s="592">
        <v>1032</v>
      </c>
      <c r="P369" s="609"/>
      <c r="Q369" s="609"/>
      <c r="R369" s="597"/>
      <c r="S369" s="610"/>
    </row>
    <row r="370" spans="1:19" ht="14.4" customHeight="1" x14ac:dyDescent="0.3">
      <c r="A370" s="591" t="s">
        <v>1258</v>
      </c>
      <c r="B370" s="592" t="s">
        <v>1259</v>
      </c>
      <c r="C370" s="592" t="s">
        <v>470</v>
      </c>
      <c r="D370" s="592" t="s">
        <v>1254</v>
      </c>
      <c r="E370" s="592" t="s">
        <v>1272</v>
      </c>
      <c r="F370" s="592" t="s">
        <v>1370</v>
      </c>
      <c r="G370" s="592" t="s">
        <v>1371</v>
      </c>
      <c r="H370" s="609">
        <v>1</v>
      </c>
      <c r="I370" s="609">
        <v>2098</v>
      </c>
      <c r="J370" s="592"/>
      <c r="K370" s="592">
        <v>2098</v>
      </c>
      <c r="L370" s="609"/>
      <c r="M370" s="609"/>
      <c r="N370" s="592"/>
      <c r="O370" s="592"/>
      <c r="P370" s="609"/>
      <c r="Q370" s="609"/>
      <c r="R370" s="597"/>
      <c r="S370" s="610"/>
    </row>
    <row r="371" spans="1:19" ht="14.4" customHeight="1" x14ac:dyDescent="0.3">
      <c r="A371" s="591" t="s">
        <v>1258</v>
      </c>
      <c r="B371" s="592" t="s">
        <v>1259</v>
      </c>
      <c r="C371" s="592" t="s">
        <v>470</v>
      </c>
      <c r="D371" s="592" t="s">
        <v>1254</v>
      </c>
      <c r="E371" s="592" t="s">
        <v>1272</v>
      </c>
      <c r="F371" s="592" t="s">
        <v>1378</v>
      </c>
      <c r="G371" s="592" t="s">
        <v>1379</v>
      </c>
      <c r="H371" s="609"/>
      <c r="I371" s="609"/>
      <c r="J371" s="592"/>
      <c r="K371" s="592"/>
      <c r="L371" s="609">
        <v>1</v>
      </c>
      <c r="M371" s="609">
        <v>1678</v>
      </c>
      <c r="N371" s="592">
        <v>1</v>
      </c>
      <c r="O371" s="592">
        <v>1678</v>
      </c>
      <c r="P371" s="609"/>
      <c r="Q371" s="609"/>
      <c r="R371" s="597"/>
      <c r="S371" s="610"/>
    </row>
    <row r="372" spans="1:19" ht="14.4" customHeight="1" x14ac:dyDescent="0.3">
      <c r="A372" s="591" t="s">
        <v>1258</v>
      </c>
      <c r="B372" s="592" t="s">
        <v>1259</v>
      </c>
      <c r="C372" s="592" t="s">
        <v>470</v>
      </c>
      <c r="D372" s="592" t="s">
        <v>1254</v>
      </c>
      <c r="E372" s="592" t="s">
        <v>1272</v>
      </c>
      <c r="F372" s="592" t="s">
        <v>1380</v>
      </c>
      <c r="G372" s="592" t="s">
        <v>1381</v>
      </c>
      <c r="H372" s="609"/>
      <c r="I372" s="609"/>
      <c r="J372" s="592"/>
      <c r="K372" s="592"/>
      <c r="L372" s="609">
        <v>2</v>
      </c>
      <c r="M372" s="609">
        <v>2790</v>
      </c>
      <c r="N372" s="592">
        <v>1</v>
      </c>
      <c r="O372" s="592">
        <v>1395</v>
      </c>
      <c r="P372" s="609"/>
      <c r="Q372" s="609"/>
      <c r="R372" s="597"/>
      <c r="S372" s="610"/>
    </row>
    <row r="373" spans="1:19" ht="14.4" customHeight="1" x14ac:dyDescent="0.3">
      <c r="A373" s="591" t="s">
        <v>1258</v>
      </c>
      <c r="B373" s="592" t="s">
        <v>1259</v>
      </c>
      <c r="C373" s="592" t="s">
        <v>470</v>
      </c>
      <c r="D373" s="592" t="s">
        <v>1254</v>
      </c>
      <c r="E373" s="592" t="s">
        <v>1272</v>
      </c>
      <c r="F373" s="592" t="s">
        <v>1384</v>
      </c>
      <c r="G373" s="592" t="s">
        <v>1385</v>
      </c>
      <c r="H373" s="609"/>
      <c r="I373" s="609"/>
      <c r="J373" s="592"/>
      <c r="K373" s="592"/>
      <c r="L373" s="609">
        <v>1</v>
      </c>
      <c r="M373" s="609">
        <v>443</v>
      </c>
      <c r="N373" s="592">
        <v>1</v>
      </c>
      <c r="O373" s="592">
        <v>443</v>
      </c>
      <c r="P373" s="609"/>
      <c r="Q373" s="609"/>
      <c r="R373" s="597"/>
      <c r="S373" s="610"/>
    </row>
    <row r="374" spans="1:19" ht="14.4" customHeight="1" x14ac:dyDescent="0.3">
      <c r="A374" s="591" t="s">
        <v>1258</v>
      </c>
      <c r="B374" s="592" t="s">
        <v>1259</v>
      </c>
      <c r="C374" s="592" t="s">
        <v>470</v>
      </c>
      <c r="D374" s="592" t="s">
        <v>1254</v>
      </c>
      <c r="E374" s="592" t="s">
        <v>1272</v>
      </c>
      <c r="F374" s="592" t="s">
        <v>1303</v>
      </c>
      <c r="G374" s="592" t="s">
        <v>1304</v>
      </c>
      <c r="H374" s="609"/>
      <c r="I374" s="609"/>
      <c r="J374" s="592"/>
      <c r="K374" s="592"/>
      <c r="L374" s="609">
        <v>72</v>
      </c>
      <c r="M374" s="609">
        <v>2400</v>
      </c>
      <c r="N374" s="592">
        <v>1</v>
      </c>
      <c r="O374" s="592">
        <v>33.333333333333336</v>
      </c>
      <c r="P374" s="609"/>
      <c r="Q374" s="609"/>
      <c r="R374" s="597"/>
      <c r="S374" s="610"/>
    </row>
    <row r="375" spans="1:19" ht="14.4" customHeight="1" x14ac:dyDescent="0.3">
      <c r="A375" s="591" t="s">
        <v>1258</v>
      </c>
      <c r="B375" s="592" t="s">
        <v>1259</v>
      </c>
      <c r="C375" s="592" t="s">
        <v>470</v>
      </c>
      <c r="D375" s="592" t="s">
        <v>1254</v>
      </c>
      <c r="E375" s="592" t="s">
        <v>1272</v>
      </c>
      <c r="F375" s="592" t="s">
        <v>1307</v>
      </c>
      <c r="G375" s="592" t="s">
        <v>1308</v>
      </c>
      <c r="H375" s="609">
        <v>2</v>
      </c>
      <c r="I375" s="609">
        <v>172</v>
      </c>
      <c r="J375" s="592">
        <v>2.3529411764705882E-2</v>
      </c>
      <c r="K375" s="592">
        <v>86</v>
      </c>
      <c r="L375" s="609">
        <v>85</v>
      </c>
      <c r="M375" s="609">
        <v>7310</v>
      </c>
      <c r="N375" s="592">
        <v>1</v>
      </c>
      <c r="O375" s="592">
        <v>86</v>
      </c>
      <c r="P375" s="609"/>
      <c r="Q375" s="609"/>
      <c r="R375" s="597"/>
      <c r="S375" s="610"/>
    </row>
    <row r="376" spans="1:19" ht="14.4" customHeight="1" x14ac:dyDescent="0.3">
      <c r="A376" s="591" t="s">
        <v>1258</v>
      </c>
      <c r="B376" s="592" t="s">
        <v>1259</v>
      </c>
      <c r="C376" s="592" t="s">
        <v>470</v>
      </c>
      <c r="D376" s="592" t="s">
        <v>1254</v>
      </c>
      <c r="E376" s="592" t="s">
        <v>1272</v>
      </c>
      <c r="F376" s="592" t="s">
        <v>1309</v>
      </c>
      <c r="G376" s="592" t="s">
        <v>1310</v>
      </c>
      <c r="H376" s="609"/>
      <c r="I376" s="609"/>
      <c r="J376" s="592"/>
      <c r="K376" s="592"/>
      <c r="L376" s="609">
        <v>1</v>
      </c>
      <c r="M376" s="609">
        <v>32</v>
      </c>
      <c r="N376" s="592">
        <v>1</v>
      </c>
      <c r="O376" s="592">
        <v>32</v>
      </c>
      <c r="P376" s="609"/>
      <c r="Q376" s="609"/>
      <c r="R376" s="597"/>
      <c r="S376" s="610"/>
    </row>
    <row r="377" spans="1:19" ht="14.4" customHeight="1" x14ac:dyDescent="0.3">
      <c r="A377" s="591" t="s">
        <v>1258</v>
      </c>
      <c r="B377" s="592" t="s">
        <v>1259</v>
      </c>
      <c r="C377" s="592" t="s">
        <v>470</v>
      </c>
      <c r="D377" s="592" t="s">
        <v>1254</v>
      </c>
      <c r="E377" s="592" t="s">
        <v>1272</v>
      </c>
      <c r="F377" s="592" t="s">
        <v>1311</v>
      </c>
      <c r="G377" s="592" t="s">
        <v>1312</v>
      </c>
      <c r="H377" s="609"/>
      <c r="I377" s="609"/>
      <c r="J377" s="592"/>
      <c r="K377" s="592"/>
      <c r="L377" s="609">
        <v>1</v>
      </c>
      <c r="M377" s="609">
        <v>1528</v>
      </c>
      <c r="N377" s="592">
        <v>1</v>
      </c>
      <c r="O377" s="592">
        <v>1528</v>
      </c>
      <c r="P377" s="609"/>
      <c r="Q377" s="609"/>
      <c r="R377" s="597"/>
      <c r="S377" s="610"/>
    </row>
    <row r="378" spans="1:19" ht="14.4" customHeight="1" x14ac:dyDescent="0.3">
      <c r="A378" s="591" t="s">
        <v>1258</v>
      </c>
      <c r="B378" s="592" t="s">
        <v>1259</v>
      </c>
      <c r="C378" s="592" t="s">
        <v>470</v>
      </c>
      <c r="D378" s="592" t="s">
        <v>1254</v>
      </c>
      <c r="E378" s="592" t="s">
        <v>1272</v>
      </c>
      <c r="F378" s="592" t="s">
        <v>1324</v>
      </c>
      <c r="G378" s="592" t="s">
        <v>1325</v>
      </c>
      <c r="H378" s="609">
        <v>1</v>
      </c>
      <c r="I378" s="609">
        <v>1063</v>
      </c>
      <c r="J378" s="592">
        <v>0.25</v>
      </c>
      <c r="K378" s="592">
        <v>1063</v>
      </c>
      <c r="L378" s="609">
        <v>4</v>
      </c>
      <c r="M378" s="609">
        <v>4252</v>
      </c>
      <c r="N378" s="592">
        <v>1</v>
      </c>
      <c r="O378" s="592">
        <v>1063</v>
      </c>
      <c r="P378" s="609"/>
      <c r="Q378" s="609"/>
      <c r="R378" s="597"/>
      <c r="S378" s="610"/>
    </row>
    <row r="379" spans="1:19" ht="14.4" customHeight="1" x14ac:dyDescent="0.3">
      <c r="A379" s="591" t="s">
        <v>1258</v>
      </c>
      <c r="B379" s="592" t="s">
        <v>1259</v>
      </c>
      <c r="C379" s="592" t="s">
        <v>470</v>
      </c>
      <c r="D379" s="592" t="s">
        <v>1254</v>
      </c>
      <c r="E379" s="592" t="s">
        <v>1272</v>
      </c>
      <c r="F379" s="592" t="s">
        <v>1326</v>
      </c>
      <c r="G379" s="592" t="s">
        <v>1327</v>
      </c>
      <c r="H379" s="609"/>
      <c r="I379" s="609"/>
      <c r="J379" s="592"/>
      <c r="K379" s="592"/>
      <c r="L379" s="609">
        <v>1</v>
      </c>
      <c r="M379" s="609">
        <v>123</v>
      </c>
      <c r="N379" s="592">
        <v>1</v>
      </c>
      <c r="O379" s="592">
        <v>123</v>
      </c>
      <c r="P379" s="609"/>
      <c r="Q379" s="609"/>
      <c r="R379" s="597"/>
      <c r="S379" s="610"/>
    </row>
    <row r="380" spans="1:19" ht="14.4" customHeight="1" x14ac:dyDescent="0.3">
      <c r="A380" s="591" t="s">
        <v>1258</v>
      </c>
      <c r="B380" s="592" t="s">
        <v>1259</v>
      </c>
      <c r="C380" s="592" t="s">
        <v>470</v>
      </c>
      <c r="D380" s="592" t="s">
        <v>1254</v>
      </c>
      <c r="E380" s="592" t="s">
        <v>1272</v>
      </c>
      <c r="F380" s="592" t="s">
        <v>1394</v>
      </c>
      <c r="G380" s="592" t="s">
        <v>1395</v>
      </c>
      <c r="H380" s="609">
        <v>1</v>
      </c>
      <c r="I380" s="609">
        <v>716</v>
      </c>
      <c r="J380" s="592">
        <v>5.5555555555555552E-2</v>
      </c>
      <c r="K380" s="592">
        <v>716</v>
      </c>
      <c r="L380" s="609">
        <v>18</v>
      </c>
      <c r="M380" s="609">
        <v>12888</v>
      </c>
      <c r="N380" s="592">
        <v>1</v>
      </c>
      <c r="O380" s="592">
        <v>716</v>
      </c>
      <c r="P380" s="609"/>
      <c r="Q380" s="609"/>
      <c r="R380" s="597"/>
      <c r="S380" s="610"/>
    </row>
    <row r="381" spans="1:19" ht="14.4" customHeight="1" x14ac:dyDescent="0.3">
      <c r="A381" s="591" t="s">
        <v>1258</v>
      </c>
      <c r="B381" s="592" t="s">
        <v>1259</v>
      </c>
      <c r="C381" s="592" t="s">
        <v>470</v>
      </c>
      <c r="D381" s="592" t="s">
        <v>1254</v>
      </c>
      <c r="E381" s="592" t="s">
        <v>1272</v>
      </c>
      <c r="F381" s="592" t="s">
        <v>1330</v>
      </c>
      <c r="G381" s="592" t="s">
        <v>1331</v>
      </c>
      <c r="H381" s="609"/>
      <c r="I381" s="609"/>
      <c r="J381" s="592"/>
      <c r="K381" s="592"/>
      <c r="L381" s="609">
        <v>1</v>
      </c>
      <c r="M381" s="609">
        <v>183</v>
      </c>
      <c r="N381" s="592">
        <v>1</v>
      </c>
      <c r="O381" s="592">
        <v>183</v>
      </c>
      <c r="P381" s="609"/>
      <c r="Q381" s="609"/>
      <c r="R381" s="597"/>
      <c r="S381" s="610"/>
    </row>
    <row r="382" spans="1:19" ht="14.4" customHeight="1" x14ac:dyDescent="0.3">
      <c r="A382" s="591" t="s">
        <v>1258</v>
      </c>
      <c r="B382" s="592" t="s">
        <v>1259</v>
      </c>
      <c r="C382" s="592" t="s">
        <v>470</v>
      </c>
      <c r="D382" s="592" t="s">
        <v>1254</v>
      </c>
      <c r="E382" s="592" t="s">
        <v>1272</v>
      </c>
      <c r="F382" s="592" t="s">
        <v>1336</v>
      </c>
      <c r="G382" s="592" t="s">
        <v>1337</v>
      </c>
      <c r="H382" s="609"/>
      <c r="I382" s="609"/>
      <c r="J382" s="592"/>
      <c r="K382" s="592"/>
      <c r="L382" s="609">
        <v>1</v>
      </c>
      <c r="M382" s="609">
        <v>390</v>
      </c>
      <c r="N382" s="592">
        <v>1</v>
      </c>
      <c r="O382" s="592">
        <v>390</v>
      </c>
      <c r="P382" s="609"/>
      <c r="Q382" s="609"/>
      <c r="R382" s="597"/>
      <c r="S382" s="610"/>
    </row>
    <row r="383" spans="1:19" ht="14.4" customHeight="1" x14ac:dyDescent="0.3">
      <c r="A383" s="591" t="s">
        <v>1258</v>
      </c>
      <c r="B383" s="592" t="s">
        <v>1259</v>
      </c>
      <c r="C383" s="592" t="s">
        <v>470</v>
      </c>
      <c r="D383" s="592" t="s">
        <v>1254</v>
      </c>
      <c r="E383" s="592" t="s">
        <v>1272</v>
      </c>
      <c r="F383" s="592" t="s">
        <v>1398</v>
      </c>
      <c r="G383" s="592" t="s">
        <v>1399</v>
      </c>
      <c r="H383" s="609"/>
      <c r="I383" s="609"/>
      <c r="J383" s="592"/>
      <c r="K383" s="592"/>
      <c r="L383" s="609">
        <v>2</v>
      </c>
      <c r="M383" s="609">
        <v>3340</v>
      </c>
      <c r="N383" s="592">
        <v>1</v>
      </c>
      <c r="O383" s="592">
        <v>1670</v>
      </c>
      <c r="P383" s="609"/>
      <c r="Q383" s="609"/>
      <c r="R383" s="597"/>
      <c r="S383" s="610"/>
    </row>
    <row r="384" spans="1:19" ht="14.4" customHeight="1" x14ac:dyDescent="0.3">
      <c r="A384" s="591" t="s">
        <v>1258</v>
      </c>
      <c r="B384" s="592" t="s">
        <v>1259</v>
      </c>
      <c r="C384" s="592" t="s">
        <v>470</v>
      </c>
      <c r="D384" s="592" t="s">
        <v>1254</v>
      </c>
      <c r="E384" s="592" t="s">
        <v>1272</v>
      </c>
      <c r="F384" s="592" t="s">
        <v>1340</v>
      </c>
      <c r="G384" s="592" t="s">
        <v>1341</v>
      </c>
      <c r="H384" s="609"/>
      <c r="I384" s="609"/>
      <c r="J384" s="592"/>
      <c r="K384" s="592"/>
      <c r="L384" s="609">
        <v>3</v>
      </c>
      <c r="M384" s="609">
        <v>360</v>
      </c>
      <c r="N384" s="592">
        <v>1</v>
      </c>
      <c r="O384" s="592">
        <v>120</v>
      </c>
      <c r="P384" s="609"/>
      <c r="Q384" s="609"/>
      <c r="R384" s="597"/>
      <c r="S384" s="610"/>
    </row>
    <row r="385" spans="1:19" ht="14.4" customHeight="1" x14ac:dyDescent="0.3">
      <c r="A385" s="591" t="s">
        <v>1258</v>
      </c>
      <c r="B385" s="592" t="s">
        <v>1259</v>
      </c>
      <c r="C385" s="592" t="s">
        <v>470</v>
      </c>
      <c r="D385" s="592" t="s">
        <v>1254</v>
      </c>
      <c r="E385" s="592" t="s">
        <v>1272</v>
      </c>
      <c r="F385" s="592" t="s">
        <v>1344</v>
      </c>
      <c r="G385" s="592" t="s">
        <v>1345</v>
      </c>
      <c r="H385" s="609"/>
      <c r="I385" s="609"/>
      <c r="J385" s="592"/>
      <c r="K385" s="592"/>
      <c r="L385" s="609">
        <v>4</v>
      </c>
      <c r="M385" s="609">
        <v>1240</v>
      </c>
      <c r="N385" s="592">
        <v>1</v>
      </c>
      <c r="O385" s="592">
        <v>310</v>
      </c>
      <c r="P385" s="609"/>
      <c r="Q385" s="609"/>
      <c r="R385" s="597"/>
      <c r="S385" s="610"/>
    </row>
    <row r="386" spans="1:19" ht="14.4" customHeight="1" x14ac:dyDescent="0.3">
      <c r="A386" s="591" t="s">
        <v>1258</v>
      </c>
      <c r="B386" s="592" t="s">
        <v>1259</v>
      </c>
      <c r="C386" s="592" t="s">
        <v>470</v>
      </c>
      <c r="D386" s="592" t="s">
        <v>1254</v>
      </c>
      <c r="E386" s="592" t="s">
        <v>1272</v>
      </c>
      <c r="F386" s="592" t="s">
        <v>1348</v>
      </c>
      <c r="G386" s="592" t="s">
        <v>1349</v>
      </c>
      <c r="H386" s="609"/>
      <c r="I386" s="609"/>
      <c r="J386" s="592"/>
      <c r="K386" s="592"/>
      <c r="L386" s="609">
        <v>1</v>
      </c>
      <c r="M386" s="609">
        <v>892</v>
      </c>
      <c r="N386" s="592">
        <v>1</v>
      </c>
      <c r="O386" s="592">
        <v>892</v>
      </c>
      <c r="P386" s="609"/>
      <c r="Q386" s="609"/>
      <c r="R386" s="597"/>
      <c r="S386" s="610"/>
    </row>
    <row r="387" spans="1:19" ht="14.4" customHeight="1" x14ac:dyDescent="0.3">
      <c r="A387" s="591" t="s">
        <v>1258</v>
      </c>
      <c r="B387" s="592" t="s">
        <v>1259</v>
      </c>
      <c r="C387" s="592" t="s">
        <v>470</v>
      </c>
      <c r="D387" s="592" t="s">
        <v>1254</v>
      </c>
      <c r="E387" s="592" t="s">
        <v>1272</v>
      </c>
      <c r="F387" s="592" t="s">
        <v>1350</v>
      </c>
      <c r="G387" s="592" t="s">
        <v>1351</v>
      </c>
      <c r="H387" s="609"/>
      <c r="I387" s="609"/>
      <c r="J387" s="592"/>
      <c r="K387" s="592"/>
      <c r="L387" s="609">
        <v>1</v>
      </c>
      <c r="M387" s="609">
        <v>331</v>
      </c>
      <c r="N387" s="592">
        <v>1</v>
      </c>
      <c r="O387" s="592">
        <v>331</v>
      </c>
      <c r="P387" s="609"/>
      <c r="Q387" s="609"/>
      <c r="R387" s="597"/>
      <c r="S387" s="610"/>
    </row>
    <row r="388" spans="1:19" ht="14.4" customHeight="1" x14ac:dyDescent="0.3">
      <c r="A388" s="591" t="s">
        <v>1258</v>
      </c>
      <c r="B388" s="592" t="s">
        <v>1259</v>
      </c>
      <c r="C388" s="592" t="s">
        <v>470</v>
      </c>
      <c r="D388" s="592" t="s">
        <v>1254</v>
      </c>
      <c r="E388" s="592" t="s">
        <v>1272</v>
      </c>
      <c r="F388" s="592" t="s">
        <v>1354</v>
      </c>
      <c r="G388" s="592" t="s">
        <v>1355</v>
      </c>
      <c r="H388" s="609"/>
      <c r="I388" s="609"/>
      <c r="J388" s="592"/>
      <c r="K388" s="592"/>
      <c r="L388" s="609">
        <v>3</v>
      </c>
      <c r="M388" s="609">
        <v>2520</v>
      </c>
      <c r="N388" s="592">
        <v>1</v>
      </c>
      <c r="O388" s="592">
        <v>840</v>
      </c>
      <c r="P388" s="609"/>
      <c r="Q388" s="609"/>
      <c r="R388" s="597"/>
      <c r="S388" s="610"/>
    </row>
    <row r="389" spans="1:19" ht="14.4" customHeight="1" x14ac:dyDescent="0.3">
      <c r="A389" s="591" t="s">
        <v>1258</v>
      </c>
      <c r="B389" s="592" t="s">
        <v>1259</v>
      </c>
      <c r="C389" s="592" t="s">
        <v>470</v>
      </c>
      <c r="D389" s="592" t="s">
        <v>1254</v>
      </c>
      <c r="E389" s="592" t="s">
        <v>1272</v>
      </c>
      <c r="F389" s="592" t="s">
        <v>1360</v>
      </c>
      <c r="G389" s="592" t="s">
        <v>1347</v>
      </c>
      <c r="H389" s="609"/>
      <c r="I389" s="609"/>
      <c r="J389" s="592"/>
      <c r="K389" s="592"/>
      <c r="L389" s="609">
        <v>4</v>
      </c>
      <c r="M389" s="609">
        <v>3300</v>
      </c>
      <c r="N389" s="592">
        <v>1</v>
      </c>
      <c r="O389" s="592">
        <v>825</v>
      </c>
      <c r="P389" s="609"/>
      <c r="Q389" s="609"/>
      <c r="R389" s="597"/>
      <c r="S389" s="610"/>
    </row>
    <row r="390" spans="1:19" ht="14.4" customHeight="1" x14ac:dyDescent="0.3">
      <c r="A390" s="591" t="s">
        <v>1258</v>
      </c>
      <c r="B390" s="592" t="s">
        <v>1259</v>
      </c>
      <c r="C390" s="592" t="s">
        <v>470</v>
      </c>
      <c r="D390" s="592" t="s">
        <v>1255</v>
      </c>
      <c r="E390" s="592" t="s">
        <v>1260</v>
      </c>
      <c r="F390" s="592" t="s">
        <v>1261</v>
      </c>
      <c r="G390" s="592" t="s">
        <v>1262</v>
      </c>
      <c r="H390" s="609"/>
      <c r="I390" s="609"/>
      <c r="J390" s="592"/>
      <c r="K390" s="592"/>
      <c r="L390" s="609">
        <v>0.2</v>
      </c>
      <c r="M390" s="609">
        <v>23.22</v>
      </c>
      <c r="N390" s="592">
        <v>1</v>
      </c>
      <c r="O390" s="592">
        <v>116.1</v>
      </c>
      <c r="P390" s="609"/>
      <c r="Q390" s="609"/>
      <c r="R390" s="597"/>
      <c r="S390" s="610"/>
    </row>
    <row r="391" spans="1:19" ht="14.4" customHeight="1" x14ac:dyDescent="0.3">
      <c r="A391" s="591" t="s">
        <v>1258</v>
      </c>
      <c r="B391" s="592" t="s">
        <v>1259</v>
      </c>
      <c r="C391" s="592" t="s">
        <v>470</v>
      </c>
      <c r="D391" s="592" t="s">
        <v>1255</v>
      </c>
      <c r="E391" s="592" t="s">
        <v>1260</v>
      </c>
      <c r="F391" s="592" t="s">
        <v>1263</v>
      </c>
      <c r="G391" s="592" t="s">
        <v>1264</v>
      </c>
      <c r="H391" s="609">
        <v>10.3</v>
      </c>
      <c r="I391" s="609">
        <v>1555.31</v>
      </c>
      <c r="J391" s="592">
        <v>1.9434087217293512</v>
      </c>
      <c r="K391" s="592">
        <v>151.0009708737864</v>
      </c>
      <c r="L391" s="609">
        <v>5.3</v>
      </c>
      <c r="M391" s="609">
        <v>800.30000000000007</v>
      </c>
      <c r="N391" s="592">
        <v>1</v>
      </c>
      <c r="O391" s="592">
        <v>151.00000000000003</v>
      </c>
      <c r="P391" s="609"/>
      <c r="Q391" s="609"/>
      <c r="R391" s="597"/>
      <c r="S391" s="610"/>
    </row>
    <row r="392" spans="1:19" ht="14.4" customHeight="1" x14ac:dyDescent="0.3">
      <c r="A392" s="591" t="s">
        <v>1258</v>
      </c>
      <c r="B392" s="592" t="s">
        <v>1259</v>
      </c>
      <c r="C392" s="592" t="s">
        <v>470</v>
      </c>
      <c r="D392" s="592" t="s">
        <v>1255</v>
      </c>
      <c r="E392" s="592" t="s">
        <v>1260</v>
      </c>
      <c r="F392" s="592" t="s">
        <v>1265</v>
      </c>
      <c r="G392" s="592" t="s">
        <v>1266</v>
      </c>
      <c r="H392" s="609">
        <v>6.7</v>
      </c>
      <c r="I392" s="609">
        <v>1698.78</v>
      </c>
      <c r="J392" s="592">
        <v>2.2333267600078881</v>
      </c>
      <c r="K392" s="592">
        <v>253.54925373134327</v>
      </c>
      <c r="L392" s="609">
        <v>3.0000000000000004</v>
      </c>
      <c r="M392" s="609">
        <v>760.65</v>
      </c>
      <c r="N392" s="592">
        <v>1</v>
      </c>
      <c r="O392" s="592">
        <v>253.54999999999995</v>
      </c>
      <c r="P392" s="609"/>
      <c r="Q392" s="609"/>
      <c r="R392" s="597"/>
      <c r="S392" s="610"/>
    </row>
    <row r="393" spans="1:19" ht="14.4" customHeight="1" x14ac:dyDescent="0.3">
      <c r="A393" s="591" t="s">
        <v>1258</v>
      </c>
      <c r="B393" s="592" t="s">
        <v>1259</v>
      </c>
      <c r="C393" s="592" t="s">
        <v>470</v>
      </c>
      <c r="D393" s="592" t="s">
        <v>1255</v>
      </c>
      <c r="E393" s="592" t="s">
        <v>1260</v>
      </c>
      <c r="F393" s="592" t="s">
        <v>1267</v>
      </c>
      <c r="G393" s="592" t="s">
        <v>503</v>
      </c>
      <c r="H393" s="609"/>
      <c r="I393" s="609"/>
      <c r="J393" s="592"/>
      <c r="K393" s="592"/>
      <c r="L393" s="609">
        <v>0.2</v>
      </c>
      <c r="M393" s="609">
        <v>27.1</v>
      </c>
      <c r="N393" s="592">
        <v>1</v>
      </c>
      <c r="O393" s="592">
        <v>135.5</v>
      </c>
      <c r="P393" s="609"/>
      <c r="Q393" s="609"/>
      <c r="R393" s="597"/>
      <c r="S393" s="610"/>
    </row>
    <row r="394" spans="1:19" ht="14.4" customHeight="1" x14ac:dyDescent="0.3">
      <c r="A394" s="591" t="s">
        <v>1258</v>
      </c>
      <c r="B394" s="592" t="s">
        <v>1259</v>
      </c>
      <c r="C394" s="592" t="s">
        <v>470</v>
      </c>
      <c r="D394" s="592" t="s">
        <v>1255</v>
      </c>
      <c r="E394" s="592" t="s">
        <v>1272</v>
      </c>
      <c r="F394" s="592" t="s">
        <v>1277</v>
      </c>
      <c r="G394" s="592" t="s">
        <v>1278</v>
      </c>
      <c r="H394" s="609">
        <v>2</v>
      </c>
      <c r="I394" s="609">
        <v>212</v>
      </c>
      <c r="J394" s="592">
        <v>2</v>
      </c>
      <c r="K394" s="592">
        <v>106</v>
      </c>
      <c r="L394" s="609">
        <v>1</v>
      </c>
      <c r="M394" s="609">
        <v>106</v>
      </c>
      <c r="N394" s="592">
        <v>1</v>
      </c>
      <c r="O394" s="592">
        <v>106</v>
      </c>
      <c r="P394" s="609"/>
      <c r="Q394" s="609"/>
      <c r="R394" s="597"/>
      <c r="S394" s="610"/>
    </row>
    <row r="395" spans="1:19" ht="14.4" customHeight="1" x14ac:dyDescent="0.3">
      <c r="A395" s="591" t="s">
        <v>1258</v>
      </c>
      <c r="B395" s="592" t="s">
        <v>1259</v>
      </c>
      <c r="C395" s="592" t="s">
        <v>470</v>
      </c>
      <c r="D395" s="592" t="s">
        <v>1255</v>
      </c>
      <c r="E395" s="592" t="s">
        <v>1272</v>
      </c>
      <c r="F395" s="592" t="s">
        <v>1281</v>
      </c>
      <c r="G395" s="592" t="s">
        <v>1282</v>
      </c>
      <c r="H395" s="609">
        <v>4</v>
      </c>
      <c r="I395" s="609">
        <v>148</v>
      </c>
      <c r="J395" s="592">
        <v>4</v>
      </c>
      <c r="K395" s="592">
        <v>37</v>
      </c>
      <c r="L395" s="609">
        <v>1</v>
      </c>
      <c r="M395" s="609">
        <v>37</v>
      </c>
      <c r="N395" s="592">
        <v>1</v>
      </c>
      <c r="O395" s="592">
        <v>37</v>
      </c>
      <c r="P395" s="609"/>
      <c r="Q395" s="609"/>
      <c r="R395" s="597"/>
      <c r="S395" s="610"/>
    </row>
    <row r="396" spans="1:19" ht="14.4" customHeight="1" x14ac:dyDescent="0.3">
      <c r="A396" s="591" t="s">
        <v>1258</v>
      </c>
      <c r="B396" s="592" t="s">
        <v>1259</v>
      </c>
      <c r="C396" s="592" t="s">
        <v>470</v>
      </c>
      <c r="D396" s="592" t="s">
        <v>1255</v>
      </c>
      <c r="E396" s="592" t="s">
        <v>1272</v>
      </c>
      <c r="F396" s="592" t="s">
        <v>1283</v>
      </c>
      <c r="G396" s="592" t="s">
        <v>1284</v>
      </c>
      <c r="H396" s="609">
        <v>1</v>
      </c>
      <c r="I396" s="609">
        <v>5</v>
      </c>
      <c r="J396" s="592"/>
      <c r="K396" s="592">
        <v>5</v>
      </c>
      <c r="L396" s="609"/>
      <c r="M396" s="609"/>
      <c r="N396" s="592"/>
      <c r="O396" s="592"/>
      <c r="P396" s="609"/>
      <c r="Q396" s="609"/>
      <c r="R396" s="597"/>
      <c r="S396" s="610"/>
    </row>
    <row r="397" spans="1:19" ht="14.4" customHeight="1" x14ac:dyDescent="0.3">
      <c r="A397" s="591" t="s">
        <v>1258</v>
      </c>
      <c r="B397" s="592" t="s">
        <v>1259</v>
      </c>
      <c r="C397" s="592" t="s">
        <v>470</v>
      </c>
      <c r="D397" s="592" t="s">
        <v>1255</v>
      </c>
      <c r="E397" s="592" t="s">
        <v>1272</v>
      </c>
      <c r="F397" s="592" t="s">
        <v>1287</v>
      </c>
      <c r="G397" s="592" t="s">
        <v>1288</v>
      </c>
      <c r="H397" s="609">
        <v>3</v>
      </c>
      <c r="I397" s="609">
        <v>1995</v>
      </c>
      <c r="J397" s="592"/>
      <c r="K397" s="592">
        <v>665</v>
      </c>
      <c r="L397" s="609"/>
      <c r="M397" s="609"/>
      <c r="N397" s="592"/>
      <c r="O397" s="592"/>
      <c r="P397" s="609"/>
      <c r="Q397" s="609"/>
      <c r="R397" s="597"/>
      <c r="S397" s="610"/>
    </row>
    <row r="398" spans="1:19" ht="14.4" customHeight="1" x14ac:dyDescent="0.3">
      <c r="A398" s="591" t="s">
        <v>1258</v>
      </c>
      <c r="B398" s="592" t="s">
        <v>1259</v>
      </c>
      <c r="C398" s="592" t="s">
        <v>470</v>
      </c>
      <c r="D398" s="592" t="s">
        <v>1255</v>
      </c>
      <c r="E398" s="592" t="s">
        <v>1272</v>
      </c>
      <c r="F398" s="592" t="s">
        <v>1289</v>
      </c>
      <c r="G398" s="592" t="s">
        <v>1290</v>
      </c>
      <c r="H398" s="609">
        <v>7</v>
      </c>
      <c r="I398" s="609">
        <v>1757</v>
      </c>
      <c r="J398" s="592">
        <v>1.75</v>
      </c>
      <c r="K398" s="592">
        <v>251</v>
      </c>
      <c r="L398" s="609">
        <v>4</v>
      </c>
      <c r="M398" s="609">
        <v>1004</v>
      </c>
      <c r="N398" s="592">
        <v>1</v>
      </c>
      <c r="O398" s="592">
        <v>251</v>
      </c>
      <c r="P398" s="609"/>
      <c r="Q398" s="609"/>
      <c r="R398" s="597"/>
      <c r="S398" s="610"/>
    </row>
    <row r="399" spans="1:19" ht="14.4" customHeight="1" x14ac:dyDescent="0.3">
      <c r="A399" s="591" t="s">
        <v>1258</v>
      </c>
      <c r="B399" s="592" t="s">
        <v>1259</v>
      </c>
      <c r="C399" s="592" t="s">
        <v>470</v>
      </c>
      <c r="D399" s="592" t="s">
        <v>1255</v>
      </c>
      <c r="E399" s="592" t="s">
        <v>1272</v>
      </c>
      <c r="F399" s="592" t="s">
        <v>1291</v>
      </c>
      <c r="G399" s="592" t="s">
        <v>1292</v>
      </c>
      <c r="H399" s="609">
        <v>107</v>
      </c>
      <c r="I399" s="609">
        <v>13482</v>
      </c>
      <c r="J399" s="592">
        <v>2.0576923076923075</v>
      </c>
      <c r="K399" s="592">
        <v>126</v>
      </c>
      <c r="L399" s="609">
        <v>52</v>
      </c>
      <c r="M399" s="609">
        <v>6552</v>
      </c>
      <c r="N399" s="592">
        <v>1</v>
      </c>
      <c r="O399" s="592">
        <v>126</v>
      </c>
      <c r="P399" s="609"/>
      <c r="Q399" s="609"/>
      <c r="R399" s="597"/>
      <c r="S399" s="610"/>
    </row>
    <row r="400" spans="1:19" ht="14.4" customHeight="1" x14ac:dyDescent="0.3">
      <c r="A400" s="591" t="s">
        <v>1258</v>
      </c>
      <c r="B400" s="592" t="s">
        <v>1259</v>
      </c>
      <c r="C400" s="592" t="s">
        <v>470</v>
      </c>
      <c r="D400" s="592" t="s">
        <v>1255</v>
      </c>
      <c r="E400" s="592" t="s">
        <v>1272</v>
      </c>
      <c r="F400" s="592" t="s">
        <v>1293</v>
      </c>
      <c r="G400" s="592" t="s">
        <v>1294</v>
      </c>
      <c r="H400" s="609">
        <v>3</v>
      </c>
      <c r="I400" s="609">
        <v>1620</v>
      </c>
      <c r="J400" s="592">
        <v>2.9944547134935307</v>
      </c>
      <c r="K400" s="592">
        <v>540</v>
      </c>
      <c r="L400" s="609">
        <v>1</v>
      </c>
      <c r="M400" s="609">
        <v>541</v>
      </c>
      <c r="N400" s="592">
        <v>1</v>
      </c>
      <c r="O400" s="592">
        <v>541</v>
      </c>
      <c r="P400" s="609"/>
      <c r="Q400" s="609"/>
      <c r="R400" s="597"/>
      <c r="S400" s="610"/>
    </row>
    <row r="401" spans="1:19" ht="14.4" customHeight="1" x14ac:dyDescent="0.3">
      <c r="A401" s="591" t="s">
        <v>1258</v>
      </c>
      <c r="B401" s="592" t="s">
        <v>1259</v>
      </c>
      <c r="C401" s="592" t="s">
        <v>470</v>
      </c>
      <c r="D401" s="592" t="s">
        <v>1255</v>
      </c>
      <c r="E401" s="592" t="s">
        <v>1272</v>
      </c>
      <c r="F401" s="592" t="s">
        <v>1368</v>
      </c>
      <c r="G401" s="592" t="s">
        <v>1369</v>
      </c>
      <c r="H401" s="609">
        <v>1</v>
      </c>
      <c r="I401" s="609">
        <v>1543</v>
      </c>
      <c r="J401" s="592"/>
      <c r="K401" s="592">
        <v>1543</v>
      </c>
      <c r="L401" s="609"/>
      <c r="M401" s="609"/>
      <c r="N401" s="592"/>
      <c r="O401" s="592"/>
      <c r="P401" s="609"/>
      <c r="Q401" s="609"/>
      <c r="R401" s="597"/>
      <c r="S401" s="610"/>
    </row>
    <row r="402" spans="1:19" ht="14.4" customHeight="1" x14ac:dyDescent="0.3">
      <c r="A402" s="591" t="s">
        <v>1258</v>
      </c>
      <c r="B402" s="592" t="s">
        <v>1259</v>
      </c>
      <c r="C402" s="592" t="s">
        <v>470</v>
      </c>
      <c r="D402" s="592" t="s">
        <v>1255</v>
      </c>
      <c r="E402" s="592" t="s">
        <v>1272</v>
      </c>
      <c r="F402" s="592" t="s">
        <v>1295</v>
      </c>
      <c r="G402" s="592" t="s">
        <v>1296</v>
      </c>
      <c r="H402" s="609">
        <v>24</v>
      </c>
      <c r="I402" s="609">
        <v>12000</v>
      </c>
      <c r="J402" s="592">
        <v>2.6613439787092483</v>
      </c>
      <c r="K402" s="592">
        <v>500</v>
      </c>
      <c r="L402" s="609">
        <v>9</v>
      </c>
      <c r="M402" s="609">
        <v>4509</v>
      </c>
      <c r="N402" s="592">
        <v>1</v>
      </c>
      <c r="O402" s="592">
        <v>501</v>
      </c>
      <c r="P402" s="609"/>
      <c r="Q402" s="609"/>
      <c r="R402" s="597"/>
      <c r="S402" s="610"/>
    </row>
    <row r="403" spans="1:19" ht="14.4" customHeight="1" x14ac:dyDescent="0.3">
      <c r="A403" s="591" t="s">
        <v>1258</v>
      </c>
      <c r="B403" s="592" t="s">
        <v>1259</v>
      </c>
      <c r="C403" s="592" t="s">
        <v>470</v>
      </c>
      <c r="D403" s="592" t="s">
        <v>1255</v>
      </c>
      <c r="E403" s="592" t="s">
        <v>1272</v>
      </c>
      <c r="F403" s="592" t="s">
        <v>1297</v>
      </c>
      <c r="G403" s="592" t="s">
        <v>1298</v>
      </c>
      <c r="H403" s="609">
        <v>54</v>
      </c>
      <c r="I403" s="609">
        <v>36666</v>
      </c>
      <c r="J403" s="592">
        <v>1.4594594594594594</v>
      </c>
      <c r="K403" s="592">
        <v>679</v>
      </c>
      <c r="L403" s="609">
        <v>37</v>
      </c>
      <c r="M403" s="609">
        <v>25123</v>
      </c>
      <c r="N403" s="592">
        <v>1</v>
      </c>
      <c r="O403" s="592">
        <v>679</v>
      </c>
      <c r="P403" s="609"/>
      <c r="Q403" s="609"/>
      <c r="R403" s="597"/>
      <c r="S403" s="610"/>
    </row>
    <row r="404" spans="1:19" ht="14.4" customHeight="1" x14ac:dyDescent="0.3">
      <c r="A404" s="591" t="s">
        <v>1258</v>
      </c>
      <c r="B404" s="592" t="s">
        <v>1259</v>
      </c>
      <c r="C404" s="592" t="s">
        <v>470</v>
      </c>
      <c r="D404" s="592" t="s">
        <v>1255</v>
      </c>
      <c r="E404" s="592" t="s">
        <v>1272</v>
      </c>
      <c r="F404" s="592" t="s">
        <v>1299</v>
      </c>
      <c r="G404" s="592" t="s">
        <v>1300</v>
      </c>
      <c r="H404" s="609">
        <v>25</v>
      </c>
      <c r="I404" s="609">
        <v>25775</v>
      </c>
      <c r="J404" s="592">
        <v>1.4691632466940265</v>
      </c>
      <c r="K404" s="592">
        <v>1031</v>
      </c>
      <c r="L404" s="609">
        <v>17</v>
      </c>
      <c r="M404" s="609">
        <v>17544</v>
      </c>
      <c r="N404" s="592">
        <v>1</v>
      </c>
      <c r="O404" s="592">
        <v>1032</v>
      </c>
      <c r="P404" s="609"/>
      <c r="Q404" s="609"/>
      <c r="R404" s="597"/>
      <c r="S404" s="610"/>
    </row>
    <row r="405" spans="1:19" ht="14.4" customHeight="1" x14ac:dyDescent="0.3">
      <c r="A405" s="591" t="s">
        <v>1258</v>
      </c>
      <c r="B405" s="592" t="s">
        <v>1259</v>
      </c>
      <c r="C405" s="592" t="s">
        <v>470</v>
      </c>
      <c r="D405" s="592" t="s">
        <v>1255</v>
      </c>
      <c r="E405" s="592" t="s">
        <v>1272</v>
      </c>
      <c r="F405" s="592" t="s">
        <v>1370</v>
      </c>
      <c r="G405" s="592" t="s">
        <v>1371</v>
      </c>
      <c r="H405" s="609">
        <v>3</v>
      </c>
      <c r="I405" s="609">
        <v>6294</v>
      </c>
      <c r="J405" s="592"/>
      <c r="K405" s="592">
        <v>2098</v>
      </c>
      <c r="L405" s="609"/>
      <c r="M405" s="609"/>
      <c r="N405" s="592"/>
      <c r="O405" s="592"/>
      <c r="P405" s="609"/>
      <c r="Q405" s="609"/>
      <c r="R405" s="597"/>
      <c r="S405" s="610"/>
    </row>
    <row r="406" spans="1:19" ht="14.4" customHeight="1" x14ac:dyDescent="0.3">
      <c r="A406" s="591" t="s">
        <v>1258</v>
      </c>
      <c r="B406" s="592" t="s">
        <v>1259</v>
      </c>
      <c r="C406" s="592" t="s">
        <v>470</v>
      </c>
      <c r="D406" s="592" t="s">
        <v>1255</v>
      </c>
      <c r="E406" s="592" t="s">
        <v>1272</v>
      </c>
      <c r="F406" s="592" t="s">
        <v>1372</v>
      </c>
      <c r="G406" s="592" t="s">
        <v>1373</v>
      </c>
      <c r="H406" s="609">
        <v>1</v>
      </c>
      <c r="I406" s="609">
        <v>1273</v>
      </c>
      <c r="J406" s="592"/>
      <c r="K406" s="592">
        <v>1273</v>
      </c>
      <c r="L406" s="609"/>
      <c r="M406" s="609"/>
      <c r="N406" s="592"/>
      <c r="O406" s="592"/>
      <c r="P406" s="609"/>
      <c r="Q406" s="609"/>
      <c r="R406" s="597"/>
      <c r="S406" s="610"/>
    </row>
    <row r="407" spans="1:19" ht="14.4" customHeight="1" x14ac:dyDescent="0.3">
      <c r="A407" s="591" t="s">
        <v>1258</v>
      </c>
      <c r="B407" s="592" t="s">
        <v>1259</v>
      </c>
      <c r="C407" s="592" t="s">
        <v>470</v>
      </c>
      <c r="D407" s="592" t="s">
        <v>1255</v>
      </c>
      <c r="E407" s="592" t="s">
        <v>1272</v>
      </c>
      <c r="F407" s="592" t="s">
        <v>1374</v>
      </c>
      <c r="G407" s="592" t="s">
        <v>1375</v>
      </c>
      <c r="H407" s="609"/>
      <c r="I407" s="609"/>
      <c r="J407" s="592"/>
      <c r="K407" s="592"/>
      <c r="L407" s="609">
        <v>2</v>
      </c>
      <c r="M407" s="609">
        <v>1944</v>
      </c>
      <c r="N407" s="592">
        <v>1</v>
      </c>
      <c r="O407" s="592">
        <v>972</v>
      </c>
      <c r="P407" s="609"/>
      <c r="Q407" s="609"/>
      <c r="R407" s="597"/>
      <c r="S407" s="610"/>
    </row>
    <row r="408" spans="1:19" ht="14.4" customHeight="1" x14ac:dyDescent="0.3">
      <c r="A408" s="591" t="s">
        <v>1258</v>
      </c>
      <c r="B408" s="592" t="s">
        <v>1259</v>
      </c>
      <c r="C408" s="592" t="s">
        <v>470</v>
      </c>
      <c r="D408" s="592" t="s">
        <v>1255</v>
      </c>
      <c r="E408" s="592" t="s">
        <v>1272</v>
      </c>
      <c r="F408" s="592" t="s">
        <v>1378</v>
      </c>
      <c r="G408" s="592" t="s">
        <v>1379</v>
      </c>
      <c r="H408" s="609">
        <v>1</v>
      </c>
      <c r="I408" s="609">
        <v>1677</v>
      </c>
      <c r="J408" s="592">
        <v>0.99940405244338493</v>
      </c>
      <c r="K408" s="592">
        <v>1677</v>
      </c>
      <c r="L408" s="609">
        <v>1</v>
      </c>
      <c r="M408" s="609">
        <v>1678</v>
      </c>
      <c r="N408" s="592">
        <v>1</v>
      </c>
      <c r="O408" s="592">
        <v>1678</v>
      </c>
      <c r="P408" s="609"/>
      <c r="Q408" s="609"/>
      <c r="R408" s="597"/>
      <c r="S408" s="610"/>
    </row>
    <row r="409" spans="1:19" ht="14.4" customHeight="1" x14ac:dyDescent="0.3">
      <c r="A409" s="591" t="s">
        <v>1258</v>
      </c>
      <c r="B409" s="592" t="s">
        <v>1259</v>
      </c>
      <c r="C409" s="592" t="s">
        <v>470</v>
      </c>
      <c r="D409" s="592" t="s">
        <v>1255</v>
      </c>
      <c r="E409" s="592" t="s">
        <v>1272</v>
      </c>
      <c r="F409" s="592" t="s">
        <v>1380</v>
      </c>
      <c r="G409" s="592" t="s">
        <v>1381</v>
      </c>
      <c r="H409" s="609">
        <v>1</v>
      </c>
      <c r="I409" s="609">
        <v>1393</v>
      </c>
      <c r="J409" s="592">
        <v>0.4992831541218638</v>
      </c>
      <c r="K409" s="592">
        <v>1393</v>
      </c>
      <c r="L409" s="609">
        <v>2</v>
      </c>
      <c r="M409" s="609">
        <v>2790</v>
      </c>
      <c r="N409" s="592">
        <v>1</v>
      </c>
      <c r="O409" s="592">
        <v>1395</v>
      </c>
      <c r="P409" s="609"/>
      <c r="Q409" s="609"/>
      <c r="R409" s="597"/>
      <c r="S409" s="610"/>
    </row>
    <row r="410" spans="1:19" ht="14.4" customHeight="1" x14ac:dyDescent="0.3">
      <c r="A410" s="591" t="s">
        <v>1258</v>
      </c>
      <c r="B410" s="592" t="s">
        <v>1259</v>
      </c>
      <c r="C410" s="592" t="s">
        <v>470</v>
      </c>
      <c r="D410" s="592" t="s">
        <v>1255</v>
      </c>
      <c r="E410" s="592" t="s">
        <v>1272</v>
      </c>
      <c r="F410" s="592" t="s">
        <v>1390</v>
      </c>
      <c r="G410" s="592" t="s">
        <v>1391</v>
      </c>
      <c r="H410" s="609"/>
      <c r="I410" s="609"/>
      <c r="J410" s="592"/>
      <c r="K410" s="592"/>
      <c r="L410" s="609">
        <v>1</v>
      </c>
      <c r="M410" s="609">
        <v>1124</v>
      </c>
      <c r="N410" s="592">
        <v>1</v>
      </c>
      <c r="O410" s="592">
        <v>1124</v>
      </c>
      <c r="P410" s="609"/>
      <c r="Q410" s="609"/>
      <c r="R410" s="597"/>
      <c r="S410" s="610"/>
    </row>
    <row r="411" spans="1:19" ht="14.4" customHeight="1" x14ac:dyDescent="0.3">
      <c r="A411" s="591" t="s">
        <v>1258</v>
      </c>
      <c r="B411" s="592" t="s">
        <v>1259</v>
      </c>
      <c r="C411" s="592" t="s">
        <v>470</v>
      </c>
      <c r="D411" s="592" t="s">
        <v>1255</v>
      </c>
      <c r="E411" s="592" t="s">
        <v>1272</v>
      </c>
      <c r="F411" s="592" t="s">
        <v>1303</v>
      </c>
      <c r="G411" s="592" t="s">
        <v>1304</v>
      </c>
      <c r="H411" s="609">
        <v>75</v>
      </c>
      <c r="I411" s="609">
        <v>2499.9899999999998</v>
      </c>
      <c r="J411" s="592">
        <v>1.5306092461413185</v>
      </c>
      <c r="K411" s="592">
        <v>33.333199999999998</v>
      </c>
      <c r="L411" s="609">
        <v>49</v>
      </c>
      <c r="M411" s="609">
        <v>1633.33</v>
      </c>
      <c r="N411" s="592">
        <v>1</v>
      </c>
      <c r="O411" s="592">
        <v>33.333265306122449</v>
      </c>
      <c r="P411" s="609"/>
      <c r="Q411" s="609"/>
      <c r="R411" s="597"/>
      <c r="S411" s="610"/>
    </row>
    <row r="412" spans="1:19" ht="14.4" customHeight="1" x14ac:dyDescent="0.3">
      <c r="A412" s="591" t="s">
        <v>1258</v>
      </c>
      <c r="B412" s="592" t="s">
        <v>1259</v>
      </c>
      <c r="C412" s="592" t="s">
        <v>470</v>
      </c>
      <c r="D412" s="592" t="s">
        <v>1255</v>
      </c>
      <c r="E412" s="592" t="s">
        <v>1272</v>
      </c>
      <c r="F412" s="592" t="s">
        <v>1307</v>
      </c>
      <c r="G412" s="592" t="s">
        <v>1308</v>
      </c>
      <c r="H412" s="609">
        <v>112</v>
      </c>
      <c r="I412" s="609">
        <v>9632</v>
      </c>
      <c r="J412" s="592">
        <v>2</v>
      </c>
      <c r="K412" s="592">
        <v>86</v>
      </c>
      <c r="L412" s="609">
        <v>56</v>
      </c>
      <c r="M412" s="609">
        <v>4816</v>
      </c>
      <c r="N412" s="592">
        <v>1</v>
      </c>
      <c r="O412" s="592">
        <v>86</v>
      </c>
      <c r="P412" s="609"/>
      <c r="Q412" s="609"/>
      <c r="R412" s="597"/>
      <c r="S412" s="610"/>
    </row>
    <row r="413" spans="1:19" ht="14.4" customHeight="1" x14ac:dyDescent="0.3">
      <c r="A413" s="591" t="s">
        <v>1258</v>
      </c>
      <c r="B413" s="592" t="s">
        <v>1259</v>
      </c>
      <c r="C413" s="592" t="s">
        <v>470</v>
      </c>
      <c r="D413" s="592" t="s">
        <v>1255</v>
      </c>
      <c r="E413" s="592" t="s">
        <v>1272</v>
      </c>
      <c r="F413" s="592" t="s">
        <v>1309</v>
      </c>
      <c r="G413" s="592" t="s">
        <v>1310</v>
      </c>
      <c r="H413" s="609">
        <v>1</v>
      </c>
      <c r="I413" s="609">
        <v>32</v>
      </c>
      <c r="J413" s="592"/>
      <c r="K413" s="592">
        <v>32</v>
      </c>
      <c r="L413" s="609"/>
      <c r="M413" s="609"/>
      <c r="N413" s="592"/>
      <c r="O413" s="592"/>
      <c r="P413" s="609"/>
      <c r="Q413" s="609"/>
      <c r="R413" s="597"/>
      <c r="S413" s="610"/>
    </row>
    <row r="414" spans="1:19" ht="14.4" customHeight="1" x14ac:dyDescent="0.3">
      <c r="A414" s="591" t="s">
        <v>1258</v>
      </c>
      <c r="B414" s="592" t="s">
        <v>1259</v>
      </c>
      <c r="C414" s="592" t="s">
        <v>470</v>
      </c>
      <c r="D414" s="592" t="s">
        <v>1255</v>
      </c>
      <c r="E414" s="592" t="s">
        <v>1272</v>
      </c>
      <c r="F414" s="592" t="s">
        <v>1317</v>
      </c>
      <c r="G414" s="592" t="s">
        <v>1294</v>
      </c>
      <c r="H414" s="609">
        <v>1</v>
      </c>
      <c r="I414" s="609">
        <v>688</v>
      </c>
      <c r="J414" s="592"/>
      <c r="K414" s="592">
        <v>688</v>
      </c>
      <c r="L414" s="609"/>
      <c r="M414" s="609"/>
      <c r="N414" s="592"/>
      <c r="O414" s="592"/>
      <c r="P414" s="609"/>
      <c r="Q414" s="609"/>
      <c r="R414" s="597"/>
      <c r="S414" s="610"/>
    </row>
    <row r="415" spans="1:19" ht="14.4" customHeight="1" x14ac:dyDescent="0.3">
      <c r="A415" s="591" t="s">
        <v>1258</v>
      </c>
      <c r="B415" s="592" t="s">
        <v>1259</v>
      </c>
      <c r="C415" s="592" t="s">
        <v>470</v>
      </c>
      <c r="D415" s="592" t="s">
        <v>1255</v>
      </c>
      <c r="E415" s="592" t="s">
        <v>1272</v>
      </c>
      <c r="F415" s="592" t="s">
        <v>1318</v>
      </c>
      <c r="G415" s="592" t="s">
        <v>1319</v>
      </c>
      <c r="H415" s="609">
        <v>2</v>
      </c>
      <c r="I415" s="609">
        <v>324</v>
      </c>
      <c r="J415" s="592">
        <v>2</v>
      </c>
      <c r="K415" s="592">
        <v>162</v>
      </c>
      <c r="L415" s="609">
        <v>1</v>
      </c>
      <c r="M415" s="609">
        <v>162</v>
      </c>
      <c r="N415" s="592">
        <v>1</v>
      </c>
      <c r="O415" s="592">
        <v>162</v>
      </c>
      <c r="P415" s="609"/>
      <c r="Q415" s="609"/>
      <c r="R415" s="597"/>
      <c r="S415" s="610"/>
    </row>
    <row r="416" spans="1:19" ht="14.4" customHeight="1" x14ac:dyDescent="0.3">
      <c r="A416" s="591" t="s">
        <v>1258</v>
      </c>
      <c r="B416" s="592" t="s">
        <v>1259</v>
      </c>
      <c r="C416" s="592" t="s">
        <v>470</v>
      </c>
      <c r="D416" s="592" t="s">
        <v>1255</v>
      </c>
      <c r="E416" s="592" t="s">
        <v>1272</v>
      </c>
      <c r="F416" s="592" t="s">
        <v>1392</v>
      </c>
      <c r="G416" s="592" t="s">
        <v>1393</v>
      </c>
      <c r="H416" s="609">
        <v>2</v>
      </c>
      <c r="I416" s="609">
        <v>1442</v>
      </c>
      <c r="J416" s="592"/>
      <c r="K416" s="592">
        <v>721</v>
      </c>
      <c r="L416" s="609"/>
      <c r="M416" s="609"/>
      <c r="N416" s="592"/>
      <c r="O416" s="592"/>
      <c r="P416" s="609"/>
      <c r="Q416" s="609"/>
      <c r="R416" s="597"/>
      <c r="S416" s="610"/>
    </row>
    <row r="417" spans="1:19" ht="14.4" customHeight="1" x14ac:dyDescent="0.3">
      <c r="A417" s="591" t="s">
        <v>1258</v>
      </c>
      <c r="B417" s="592" t="s">
        <v>1259</v>
      </c>
      <c r="C417" s="592" t="s">
        <v>470</v>
      </c>
      <c r="D417" s="592" t="s">
        <v>1255</v>
      </c>
      <c r="E417" s="592" t="s">
        <v>1272</v>
      </c>
      <c r="F417" s="592" t="s">
        <v>1324</v>
      </c>
      <c r="G417" s="592" t="s">
        <v>1325</v>
      </c>
      <c r="H417" s="609">
        <v>14</v>
      </c>
      <c r="I417" s="609">
        <v>14882</v>
      </c>
      <c r="J417" s="592">
        <v>2.8</v>
      </c>
      <c r="K417" s="592">
        <v>1063</v>
      </c>
      <c r="L417" s="609">
        <v>5</v>
      </c>
      <c r="M417" s="609">
        <v>5315</v>
      </c>
      <c r="N417" s="592">
        <v>1</v>
      </c>
      <c r="O417" s="592">
        <v>1063</v>
      </c>
      <c r="P417" s="609"/>
      <c r="Q417" s="609"/>
      <c r="R417" s="597"/>
      <c r="S417" s="610"/>
    </row>
    <row r="418" spans="1:19" ht="14.4" customHeight="1" x14ac:dyDescent="0.3">
      <c r="A418" s="591" t="s">
        <v>1258</v>
      </c>
      <c r="B418" s="592" t="s">
        <v>1259</v>
      </c>
      <c r="C418" s="592" t="s">
        <v>470</v>
      </c>
      <c r="D418" s="592" t="s">
        <v>1255</v>
      </c>
      <c r="E418" s="592" t="s">
        <v>1272</v>
      </c>
      <c r="F418" s="592" t="s">
        <v>1394</v>
      </c>
      <c r="G418" s="592" t="s">
        <v>1395</v>
      </c>
      <c r="H418" s="609">
        <v>6</v>
      </c>
      <c r="I418" s="609">
        <v>4296</v>
      </c>
      <c r="J418" s="592">
        <v>6</v>
      </c>
      <c r="K418" s="592">
        <v>716</v>
      </c>
      <c r="L418" s="609">
        <v>1</v>
      </c>
      <c r="M418" s="609">
        <v>716</v>
      </c>
      <c r="N418" s="592">
        <v>1</v>
      </c>
      <c r="O418" s="592">
        <v>716</v>
      </c>
      <c r="P418" s="609"/>
      <c r="Q418" s="609"/>
      <c r="R418" s="597"/>
      <c r="S418" s="610"/>
    </row>
    <row r="419" spans="1:19" ht="14.4" customHeight="1" x14ac:dyDescent="0.3">
      <c r="A419" s="591" t="s">
        <v>1258</v>
      </c>
      <c r="B419" s="592" t="s">
        <v>1259</v>
      </c>
      <c r="C419" s="592" t="s">
        <v>470</v>
      </c>
      <c r="D419" s="592" t="s">
        <v>1255</v>
      </c>
      <c r="E419" s="592" t="s">
        <v>1272</v>
      </c>
      <c r="F419" s="592" t="s">
        <v>1328</v>
      </c>
      <c r="G419" s="592" t="s">
        <v>1329</v>
      </c>
      <c r="H419" s="609">
        <v>2</v>
      </c>
      <c r="I419" s="609">
        <v>182</v>
      </c>
      <c r="J419" s="592">
        <v>2</v>
      </c>
      <c r="K419" s="592">
        <v>91</v>
      </c>
      <c r="L419" s="609">
        <v>1</v>
      </c>
      <c r="M419" s="609">
        <v>91</v>
      </c>
      <c r="N419" s="592">
        <v>1</v>
      </c>
      <c r="O419" s="592">
        <v>91</v>
      </c>
      <c r="P419" s="609"/>
      <c r="Q419" s="609"/>
      <c r="R419" s="597"/>
      <c r="S419" s="610"/>
    </row>
    <row r="420" spans="1:19" ht="14.4" customHeight="1" x14ac:dyDescent="0.3">
      <c r="A420" s="591" t="s">
        <v>1258</v>
      </c>
      <c r="B420" s="592" t="s">
        <v>1259</v>
      </c>
      <c r="C420" s="592" t="s">
        <v>470</v>
      </c>
      <c r="D420" s="592" t="s">
        <v>1255</v>
      </c>
      <c r="E420" s="592" t="s">
        <v>1272</v>
      </c>
      <c r="F420" s="592" t="s">
        <v>1340</v>
      </c>
      <c r="G420" s="592" t="s">
        <v>1341</v>
      </c>
      <c r="H420" s="609">
        <v>8</v>
      </c>
      <c r="I420" s="609">
        <v>960</v>
      </c>
      <c r="J420" s="592">
        <v>2</v>
      </c>
      <c r="K420" s="592">
        <v>120</v>
      </c>
      <c r="L420" s="609">
        <v>4</v>
      </c>
      <c r="M420" s="609">
        <v>480</v>
      </c>
      <c r="N420" s="592">
        <v>1</v>
      </c>
      <c r="O420" s="592">
        <v>120</v>
      </c>
      <c r="P420" s="609"/>
      <c r="Q420" s="609"/>
      <c r="R420" s="597"/>
      <c r="S420" s="610"/>
    </row>
    <row r="421" spans="1:19" ht="14.4" customHeight="1" x14ac:dyDescent="0.3">
      <c r="A421" s="591" t="s">
        <v>1258</v>
      </c>
      <c r="B421" s="592" t="s">
        <v>1259</v>
      </c>
      <c r="C421" s="592" t="s">
        <v>470</v>
      </c>
      <c r="D421" s="592" t="s">
        <v>1255</v>
      </c>
      <c r="E421" s="592" t="s">
        <v>1272</v>
      </c>
      <c r="F421" s="592" t="s">
        <v>1344</v>
      </c>
      <c r="G421" s="592" t="s">
        <v>1345</v>
      </c>
      <c r="H421" s="609">
        <v>17</v>
      </c>
      <c r="I421" s="609">
        <v>4199</v>
      </c>
      <c r="J421" s="592">
        <v>1.9350230414746543</v>
      </c>
      <c r="K421" s="592">
        <v>247</v>
      </c>
      <c r="L421" s="609">
        <v>7</v>
      </c>
      <c r="M421" s="609">
        <v>2170</v>
      </c>
      <c r="N421" s="592">
        <v>1</v>
      </c>
      <c r="O421" s="592">
        <v>310</v>
      </c>
      <c r="P421" s="609"/>
      <c r="Q421" s="609"/>
      <c r="R421" s="597"/>
      <c r="S421" s="610"/>
    </row>
    <row r="422" spans="1:19" ht="14.4" customHeight="1" x14ac:dyDescent="0.3">
      <c r="A422" s="591" t="s">
        <v>1258</v>
      </c>
      <c r="B422" s="592" t="s">
        <v>1259</v>
      </c>
      <c r="C422" s="592" t="s">
        <v>470</v>
      </c>
      <c r="D422" s="592" t="s">
        <v>1255</v>
      </c>
      <c r="E422" s="592" t="s">
        <v>1272</v>
      </c>
      <c r="F422" s="592" t="s">
        <v>1400</v>
      </c>
      <c r="G422" s="592" t="s">
        <v>1401</v>
      </c>
      <c r="H422" s="609">
        <v>1</v>
      </c>
      <c r="I422" s="609">
        <v>3710</v>
      </c>
      <c r="J422" s="592">
        <v>0.99919202800969564</v>
      </c>
      <c r="K422" s="592">
        <v>3710</v>
      </c>
      <c r="L422" s="609">
        <v>1</v>
      </c>
      <c r="M422" s="609">
        <v>3713</v>
      </c>
      <c r="N422" s="592">
        <v>1</v>
      </c>
      <c r="O422" s="592">
        <v>3713</v>
      </c>
      <c r="P422" s="609"/>
      <c r="Q422" s="609"/>
      <c r="R422" s="597"/>
      <c r="S422" s="610"/>
    </row>
    <row r="423" spans="1:19" ht="14.4" customHeight="1" x14ac:dyDescent="0.3">
      <c r="A423" s="591" t="s">
        <v>1258</v>
      </c>
      <c r="B423" s="592" t="s">
        <v>1259</v>
      </c>
      <c r="C423" s="592" t="s">
        <v>470</v>
      </c>
      <c r="D423" s="592" t="s">
        <v>1255</v>
      </c>
      <c r="E423" s="592" t="s">
        <v>1272</v>
      </c>
      <c r="F423" s="592" t="s">
        <v>1402</v>
      </c>
      <c r="G423" s="592" t="s">
        <v>1403</v>
      </c>
      <c r="H423" s="609">
        <v>2</v>
      </c>
      <c r="I423" s="609">
        <v>3468</v>
      </c>
      <c r="J423" s="592">
        <v>1.9988472622478386</v>
      </c>
      <c r="K423" s="592">
        <v>1734</v>
      </c>
      <c r="L423" s="609">
        <v>1</v>
      </c>
      <c r="M423" s="609">
        <v>1735</v>
      </c>
      <c r="N423" s="592">
        <v>1</v>
      </c>
      <c r="O423" s="592">
        <v>1735</v>
      </c>
      <c r="P423" s="609"/>
      <c r="Q423" s="609"/>
      <c r="R423" s="597"/>
      <c r="S423" s="610"/>
    </row>
    <row r="424" spans="1:19" ht="14.4" customHeight="1" x14ac:dyDescent="0.3">
      <c r="A424" s="591" t="s">
        <v>1258</v>
      </c>
      <c r="B424" s="592" t="s">
        <v>1259</v>
      </c>
      <c r="C424" s="592" t="s">
        <v>470</v>
      </c>
      <c r="D424" s="592" t="s">
        <v>1255</v>
      </c>
      <c r="E424" s="592" t="s">
        <v>1272</v>
      </c>
      <c r="F424" s="592" t="s">
        <v>1354</v>
      </c>
      <c r="G424" s="592" t="s">
        <v>1355</v>
      </c>
      <c r="H424" s="609">
        <v>14</v>
      </c>
      <c r="I424" s="609">
        <v>11760</v>
      </c>
      <c r="J424" s="592">
        <v>2</v>
      </c>
      <c r="K424" s="592">
        <v>840</v>
      </c>
      <c r="L424" s="609">
        <v>7</v>
      </c>
      <c r="M424" s="609">
        <v>5880</v>
      </c>
      <c r="N424" s="592">
        <v>1</v>
      </c>
      <c r="O424" s="592">
        <v>840</v>
      </c>
      <c r="P424" s="609"/>
      <c r="Q424" s="609"/>
      <c r="R424" s="597"/>
      <c r="S424" s="610"/>
    </row>
    <row r="425" spans="1:19" ht="14.4" customHeight="1" x14ac:dyDescent="0.3">
      <c r="A425" s="591" t="s">
        <v>1258</v>
      </c>
      <c r="B425" s="592" t="s">
        <v>1259</v>
      </c>
      <c r="C425" s="592" t="s">
        <v>470</v>
      </c>
      <c r="D425" s="592" t="s">
        <v>1255</v>
      </c>
      <c r="E425" s="592" t="s">
        <v>1272</v>
      </c>
      <c r="F425" s="592" t="s">
        <v>1408</v>
      </c>
      <c r="G425" s="592" t="s">
        <v>1409</v>
      </c>
      <c r="H425" s="609">
        <v>1</v>
      </c>
      <c r="I425" s="609">
        <v>1200</v>
      </c>
      <c r="J425" s="592">
        <v>0.49958368026644462</v>
      </c>
      <c r="K425" s="592">
        <v>1200</v>
      </c>
      <c r="L425" s="609">
        <v>2</v>
      </c>
      <c r="M425" s="609">
        <v>2402</v>
      </c>
      <c r="N425" s="592">
        <v>1</v>
      </c>
      <c r="O425" s="592">
        <v>1201</v>
      </c>
      <c r="P425" s="609"/>
      <c r="Q425" s="609"/>
      <c r="R425" s="597"/>
      <c r="S425" s="610"/>
    </row>
    <row r="426" spans="1:19" ht="14.4" customHeight="1" x14ac:dyDescent="0.3">
      <c r="A426" s="591" t="s">
        <v>1258</v>
      </c>
      <c r="B426" s="592" t="s">
        <v>1259</v>
      </c>
      <c r="C426" s="592" t="s">
        <v>470</v>
      </c>
      <c r="D426" s="592" t="s">
        <v>1255</v>
      </c>
      <c r="E426" s="592" t="s">
        <v>1272</v>
      </c>
      <c r="F426" s="592" t="s">
        <v>1410</v>
      </c>
      <c r="G426" s="592" t="s">
        <v>1411</v>
      </c>
      <c r="H426" s="609">
        <v>1</v>
      </c>
      <c r="I426" s="609">
        <v>1369</v>
      </c>
      <c r="J426" s="592"/>
      <c r="K426" s="592">
        <v>1369</v>
      </c>
      <c r="L426" s="609"/>
      <c r="M426" s="609"/>
      <c r="N426" s="592"/>
      <c r="O426" s="592"/>
      <c r="P426" s="609"/>
      <c r="Q426" s="609"/>
      <c r="R426" s="597"/>
      <c r="S426" s="610"/>
    </row>
    <row r="427" spans="1:19" ht="14.4" customHeight="1" x14ac:dyDescent="0.3">
      <c r="A427" s="591" t="s">
        <v>1258</v>
      </c>
      <c r="B427" s="592" t="s">
        <v>1259</v>
      </c>
      <c r="C427" s="592" t="s">
        <v>470</v>
      </c>
      <c r="D427" s="592" t="s">
        <v>1255</v>
      </c>
      <c r="E427" s="592" t="s">
        <v>1272</v>
      </c>
      <c r="F427" s="592" t="s">
        <v>1412</v>
      </c>
      <c r="G427" s="592" t="s">
        <v>1413</v>
      </c>
      <c r="H427" s="609">
        <v>3</v>
      </c>
      <c r="I427" s="609">
        <v>5517</v>
      </c>
      <c r="J427" s="592"/>
      <c r="K427" s="592">
        <v>1839</v>
      </c>
      <c r="L427" s="609"/>
      <c r="M427" s="609"/>
      <c r="N427" s="592"/>
      <c r="O427" s="592"/>
      <c r="P427" s="609"/>
      <c r="Q427" s="609"/>
      <c r="R427" s="597"/>
      <c r="S427" s="610"/>
    </row>
    <row r="428" spans="1:19" ht="14.4" customHeight="1" x14ac:dyDescent="0.3">
      <c r="A428" s="591" t="s">
        <v>1258</v>
      </c>
      <c r="B428" s="592" t="s">
        <v>1259</v>
      </c>
      <c r="C428" s="592" t="s">
        <v>470</v>
      </c>
      <c r="D428" s="592" t="s">
        <v>1255</v>
      </c>
      <c r="E428" s="592" t="s">
        <v>1272</v>
      </c>
      <c r="F428" s="592" t="s">
        <v>1360</v>
      </c>
      <c r="G428" s="592" t="s">
        <v>1347</v>
      </c>
      <c r="H428" s="609">
        <v>2</v>
      </c>
      <c r="I428" s="609">
        <v>1818</v>
      </c>
      <c r="J428" s="592"/>
      <c r="K428" s="592">
        <v>909</v>
      </c>
      <c r="L428" s="609"/>
      <c r="M428" s="609"/>
      <c r="N428" s="592"/>
      <c r="O428" s="592"/>
      <c r="P428" s="609"/>
      <c r="Q428" s="609"/>
      <c r="R428" s="597"/>
      <c r="S428" s="610"/>
    </row>
    <row r="429" spans="1:19" ht="14.4" customHeight="1" x14ac:dyDescent="0.3">
      <c r="A429" s="591" t="s">
        <v>1258</v>
      </c>
      <c r="B429" s="592" t="s">
        <v>1259</v>
      </c>
      <c r="C429" s="592" t="s">
        <v>470</v>
      </c>
      <c r="D429" s="592" t="s">
        <v>1255</v>
      </c>
      <c r="E429" s="592" t="s">
        <v>1272</v>
      </c>
      <c r="F429" s="592" t="s">
        <v>1416</v>
      </c>
      <c r="G429" s="592" t="s">
        <v>1417</v>
      </c>
      <c r="H429" s="609">
        <v>2</v>
      </c>
      <c r="I429" s="609">
        <v>4440</v>
      </c>
      <c r="J429" s="592"/>
      <c r="K429" s="592">
        <v>2220</v>
      </c>
      <c r="L429" s="609"/>
      <c r="M429" s="609"/>
      <c r="N429" s="592"/>
      <c r="O429" s="592"/>
      <c r="P429" s="609"/>
      <c r="Q429" s="609"/>
      <c r="R429" s="597"/>
      <c r="S429" s="610"/>
    </row>
    <row r="430" spans="1:19" ht="14.4" customHeight="1" x14ac:dyDescent="0.3">
      <c r="A430" s="591" t="s">
        <v>1258</v>
      </c>
      <c r="B430" s="592" t="s">
        <v>1259</v>
      </c>
      <c r="C430" s="592" t="s">
        <v>470</v>
      </c>
      <c r="D430" s="592" t="s">
        <v>565</v>
      </c>
      <c r="E430" s="592" t="s">
        <v>1260</v>
      </c>
      <c r="F430" s="592" t="s">
        <v>1263</v>
      </c>
      <c r="G430" s="592" t="s">
        <v>1264</v>
      </c>
      <c r="H430" s="609">
        <v>0.1</v>
      </c>
      <c r="I430" s="609">
        <v>15.1</v>
      </c>
      <c r="J430" s="592">
        <v>5.5545337502299057E-2</v>
      </c>
      <c r="K430" s="592">
        <v>151</v>
      </c>
      <c r="L430" s="609">
        <v>1.8</v>
      </c>
      <c r="M430" s="609">
        <v>271.85000000000002</v>
      </c>
      <c r="N430" s="592">
        <v>1</v>
      </c>
      <c r="O430" s="592">
        <v>151.0277777777778</v>
      </c>
      <c r="P430" s="609">
        <v>1.2</v>
      </c>
      <c r="Q430" s="609">
        <v>83.649999999999991</v>
      </c>
      <c r="R430" s="597">
        <v>0.30770645576604738</v>
      </c>
      <c r="S430" s="610">
        <v>69.708333333333329</v>
      </c>
    </row>
    <row r="431" spans="1:19" ht="14.4" customHeight="1" x14ac:dyDescent="0.3">
      <c r="A431" s="591" t="s">
        <v>1258</v>
      </c>
      <c r="B431" s="592" t="s">
        <v>1259</v>
      </c>
      <c r="C431" s="592" t="s">
        <v>470</v>
      </c>
      <c r="D431" s="592" t="s">
        <v>565</v>
      </c>
      <c r="E431" s="592" t="s">
        <v>1272</v>
      </c>
      <c r="F431" s="592" t="s">
        <v>1281</v>
      </c>
      <c r="G431" s="592" t="s">
        <v>1282</v>
      </c>
      <c r="H431" s="609">
        <v>14</v>
      </c>
      <c r="I431" s="609">
        <v>518</v>
      </c>
      <c r="J431" s="592">
        <v>0.66666666666666663</v>
      </c>
      <c r="K431" s="592">
        <v>37</v>
      </c>
      <c r="L431" s="609">
        <v>21</v>
      </c>
      <c r="M431" s="609">
        <v>777</v>
      </c>
      <c r="N431" s="592">
        <v>1</v>
      </c>
      <c r="O431" s="592">
        <v>37</v>
      </c>
      <c r="P431" s="609">
        <v>38</v>
      </c>
      <c r="Q431" s="609">
        <v>1406</v>
      </c>
      <c r="R431" s="597">
        <v>1.8095238095238095</v>
      </c>
      <c r="S431" s="610">
        <v>37</v>
      </c>
    </row>
    <row r="432" spans="1:19" ht="14.4" customHeight="1" x14ac:dyDescent="0.3">
      <c r="A432" s="591" t="s">
        <v>1258</v>
      </c>
      <c r="B432" s="592" t="s">
        <v>1259</v>
      </c>
      <c r="C432" s="592" t="s">
        <v>470</v>
      </c>
      <c r="D432" s="592" t="s">
        <v>565</v>
      </c>
      <c r="E432" s="592" t="s">
        <v>1272</v>
      </c>
      <c r="F432" s="592" t="s">
        <v>1287</v>
      </c>
      <c r="G432" s="592" t="s">
        <v>1288</v>
      </c>
      <c r="H432" s="609">
        <v>1</v>
      </c>
      <c r="I432" s="609">
        <v>665</v>
      </c>
      <c r="J432" s="592"/>
      <c r="K432" s="592">
        <v>665</v>
      </c>
      <c r="L432" s="609"/>
      <c r="M432" s="609"/>
      <c r="N432" s="592"/>
      <c r="O432" s="592"/>
      <c r="P432" s="609">
        <v>2</v>
      </c>
      <c r="Q432" s="609">
        <v>1332</v>
      </c>
      <c r="R432" s="597"/>
      <c r="S432" s="610">
        <v>666</v>
      </c>
    </row>
    <row r="433" spans="1:19" ht="14.4" customHeight="1" x14ac:dyDescent="0.3">
      <c r="A433" s="591" t="s">
        <v>1258</v>
      </c>
      <c r="B433" s="592" t="s">
        <v>1259</v>
      </c>
      <c r="C433" s="592" t="s">
        <v>470</v>
      </c>
      <c r="D433" s="592" t="s">
        <v>565</v>
      </c>
      <c r="E433" s="592" t="s">
        <v>1272</v>
      </c>
      <c r="F433" s="592" t="s">
        <v>1291</v>
      </c>
      <c r="G433" s="592" t="s">
        <v>1292</v>
      </c>
      <c r="H433" s="609">
        <v>1</v>
      </c>
      <c r="I433" s="609">
        <v>126</v>
      </c>
      <c r="J433" s="592">
        <v>0.5</v>
      </c>
      <c r="K433" s="592">
        <v>126</v>
      </c>
      <c r="L433" s="609">
        <v>2</v>
      </c>
      <c r="M433" s="609">
        <v>252</v>
      </c>
      <c r="N433" s="592">
        <v>1</v>
      </c>
      <c r="O433" s="592">
        <v>126</v>
      </c>
      <c r="P433" s="609">
        <v>1</v>
      </c>
      <c r="Q433" s="609">
        <v>127</v>
      </c>
      <c r="R433" s="597">
        <v>0.50396825396825395</v>
      </c>
      <c r="S433" s="610">
        <v>127</v>
      </c>
    </row>
    <row r="434" spans="1:19" ht="14.4" customHeight="1" x14ac:dyDescent="0.3">
      <c r="A434" s="591" t="s">
        <v>1258</v>
      </c>
      <c r="B434" s="592" t="s">
        <v>1259</v>
      </c>
      <c r="C434" s="592" t="s">
        <v>470</v>
      </c>
      <c r="D434" s="592" t="s">
        <v>565</v>
      </c>
      <c r="E434" s="592" t="s">
        <v>1272</v>
      </c>
      <c r="F434" s="592" t="s">
        <v>1295</v>
      </c>
      <c r="G434" s="592" t="s">
        <v>1296</v>
      </c>
      <c r="H434" s="609">
        <v>17</v>
      </c>
      <c r="I434" s="609">
        <v>8500</v>
      </c>
      <c r="J434" s="592">
        <v>1.3050821434054967</v>
      </c>
      <c r="K434" s="592">
        <v>500</v>
      </c>
      <c r="L434" s="609">
        <v>13</v>
      </c>
      <c r="M434" s="609">
        <v>6513</v>
      </c>
      <c r="N434" s="592">
        <v>1</v>
      </c>
      <c r="O434" s="592">
        <v>501</v>
      </c>
      <c r="P434" s="609">
        <v>27</v>
      </c>
      <c r="Q434" s="609">
        <v>13554</v>
      </c>
      <c r="R434" s="597">
        <v>2.0810686319668354</v>
      </c>
      <c r="S434" s="610">
        <v>502</v>
      </c>
    </row>
    <row r="435" spans="1:19" ht="14.4" customHeight="1" x14ac:dyDescent="0.3">
      <c r="A435" s="591" t="s">
        <v>1258</v>
      </c>
      <c r="B435" s="592" t="s">
        <v>1259</v>
      </c>
      <c r="C435" s="592" t="s">
        <v>470</v>
      </c>
      <c r="D435" s="592" t="s">
        <v>565</v>
      </c>
      <c r="E435" s="592" t="s">
        <v>1272</v>
      </c>
      <c r="F435" s="592" t="s">
        <v>1297</v>
      </c>
      <c r="G435" s="592" t="s">
        <v>1298</v>
      </c>
      <c r="H435" s="609">
        <v>4</v>
      </c>
      <c r="I435" s="609">
        <v>2716</v>
      </c>
      <c r="J435" s="592">
        <v>0.25</v>
      </c>
      <c r="K435" s="592">
        <v>679</v>
      </c>
      <c r="L435" s="609">
        <v>16</v>
      </c>
      <c r="M435" s="609">
        <v>10864</v>
      </c>
      <c r="N435" s="592">
        <v>1</v>
      </c>
      <c r="O435" s="592">
        <v>679</v>
      </c>
      <c r="P435" s="609">
        <v>20</v>
      </c>
      <c r="Q435" s="609">
        <v>13600</v>
      </c>
      <c r="R435" s="597">
        <v>1.251840942562592</v>
      </c>
      <c r="S435" s="610">
        <v>680</v>
      </c>
    </row>
    <row r="436" spans="1:19" ht="14.4" customHeight="1" x14ac:dyDescent="0.3">
      <c r="A436" s="591" t="s">
        <v>1258</v>
      </c>
      <c r="B436" s="592" t="s">
        <v>1259</v>
      </c>
      <c r="C436" s="592" t="s">
        <v>470</v>
      </c>
      <c r="D436" s="592" t="s">
        <v>565</v>
      </c>
      <c r="E436" s="592" t="s">
        <v>1272</v>
      </c>
      <c r="F436" s="592" t="s">
        <v>1299</v>
      </c>
      <c r="G436" s="592" t="s">
        <v>1300</v>
      </c>
      <c r="H436" s="609">
        <v>10</v>
      </c>
      <c r="I436" s="609">
        <v>10310</v>
      </c>
      <c r="J436" s="592">
        <v>0.71359357696566994</v>
      </c>
      <c r="K436" s="592">
        <v>1031</v>
      </c>
      <c r="L436" s="609">
        <v>14</v>
      </c>
      <c r="M436" s="609">
        <v>14448</v>
      </c>
      <c r="N436" s="592">
        <v>1</v>
      </c>
      <c r="O436" s="592">
        <v>1032</v>
      </c>
      <c r="P436" s="609">
        <v>15</v>
      </c>
      <c r="Q436" s="609">
        <v>15510</v>
      </c>
      <c r="R436" s="597">
        <v>1.0735049833887043</v>
      </c>
      <c r="S436" s="610">
        <v>1034</v>
      </c>
    </row>
    <row r="437" spans="1:19" ht="14.4" customHeight="1" x14ac:dyDescent="0.3">
      <c r="A437" s="591" t="s">
        <v>1258</v>
      </c>
      <c r="B437" s="592" t="s">
        <v>1259</v>
      </c>
      <c r="C437" s="592" t="s">
        <v>470</v>
      </c>
      <c r="D437" s="592" t="s">
        <v>565</v>
      </c>
      <c r="E437" s="592" t="s">
        <v>1272</v>
      </c>
      <c r="F437" s="592" t="s">
        <v>1370</v>
      </c>
      <c r="G437" s="592" t="s">
        <v>1371</v>
      </c>
      <c r="H437" s="609">
        <v>1</v>
      </c>
      <c r="I437" s="609">
        <v>2098</v>
      </c>
      <c r="J437" s="592">
        <v>0.99904761904761907</v>
      </c>
      <c r="K437" s="592">
        <v>2098</v>
      </c>
      <c r="L437" s="609">
        <v>1</v>
      </c>
      <c r="M437" s="609">
        <v>2100</v>
      </c>
      <c r="N437" s="592">
        <v>1</v>
      </c>
      <c r="O437" s="592">
        <v>2100</v>
      </c>
      <c r="P437" s="609"/>
      <c r="Q437" s="609"/>
      <c r="R437" s="597"/>
      <c r="S437" s="610"/>
    </row>
    <row r="438" spans="1:19" ht="14.4" customHeight="1" x14ac:dyDescent="0.3">
      <c r="A438" s="591" t="s">
        <v>1258</v>
      </c>
      <c r="B438" s="592" t="s">
        <v>1259</v>
      </c>
      <c r="C438" s="592" t="s">
        <v>470</v>
      </c>
      <c r="D438" s="592" t="s">
        <v>565</v>
      </c>
      <c r="E438" s="592" t="s">
        <v>1272</v>
      </c>
      <c r="F438" s="592" t="s">
        <v>1372</v>
      </c>
      <c r="G438" s="592" t="s">
        <v>1373</v>
      </c>
      <c r="H438" s="609"/>
      <c r="I438" s="609"/>
      <c r="J438" s="592"/>
      <c r="K438" s="592"/>
      <c r="L438" s="609"/>
      <c r="M438" s="609"/>
      <c r="N438" s="592"/>
      <c r="O438" s="592"/>
      <c r="P438" s="609">
        <v>1</v>
      </c>
      <c r="Q438" s="609">
        <v>1278</v>
      </c>
      <c r="R438" s="597"/>
      <c r="S438" s="610">
        <v>1278</v>
      </c>
    </row>
    <row r="439" spans="1:19" ht="14.4" customHeight="1" x14ac:dyDescent="0.3">
      <c r="A439" s="591" t="s">
        <v>1258</v>
      </c>
      <c r="B439" s="592" t="s">
        <v>1259</v>
      </c>
      <c r="C439" s="592" t="s">
        <v>470</v>
      </c>
      <c r="D439" s="592" t="s">
        <v>565</v>
      </c>
      <c r="E439" s="592" t="s">
        <v>1272</v>
      </c>
      <c r="F439" s="592" t="s">
        <v>1303</v>
      </c>
      <c r="G439" s="592" t="s">
        <v>1304</v>
      </c>
      <c r="H439" s="609">
        <v>1</v>
      </c>
      <c r="I439" s="609">
        <v>33.33</v>
      </c>
      <c r="J439" s="592">
        <v>0.49992500374981247</v>
      </c>
      <c r="K439" s="592">
        <v>33.33</v>
      </c>
      <c r="L439" s="609">
        <v>2</v>
      </c>
      <c r="M439" s="609">
        <v>66.67</v>
      </c>
      <c r="N439" s="592">
        <v>1</v>
      </c>
      <c r="O439" s="592">
        <v>33.335000000000001</v>
      </c>
      <c r="P439" s="609">
        <v>1</v>
      </c>
      <c r="Q439" s="609">
        <v>33.33</v>
      </c>
      <c r="R439" s="597">
        <v>0.49992500374981247</v>
      </c>
      <c r="S439" s="610">
        <v>33.33</v>
      </c>
    </row>
    <row r="440" spans="1:19" ht="14.4" customHeight="1" x14ac:dyDescent="0.3">
      <c r="A440" s="591" t="s">
        <v>1258</v>
      </c>
      <c r="B440" s="592" t="s">
        <v>1259</v>
      </c>
      <c r="C440" s="592" t="s">
        <v>470</v>
      </c>
      <c r="D440" s="592" t="s">
        <v>565</v>
      </c>
      <c r="E440" s="592" t="s">
        <v>1272</v>
      </c>
      <c r="F440" s="592" t="s">
        <v>1307</v>
      </c>
      <c r="G440" s="592" t="s">
        <v>1308</v>
      </c>
      <c r="H440" s="609">
        <v>14</v>
      </c>
      <c r="I440" s="609">
        <v>1204</v>
      </c>
      <c r="J440" s="592">
        <v>0.66666666666666663</v>
      </c>
      <c r="K440" s="592">
        <v>86</v>
      </c>
      <c r="L440" s="609">
        <v>21</v>
      </c>
      <c r="M440" s="609">
        <v>1806</v>
      </c>
      <c r="N440" s="592">
        <v>1</v>
      </c>
      <c r="O440" s="592">
        <v>86</v>
      </c>
      <c r="P440" s="609">
        <v>32</v>
      </c>
      <c r="Q440" s="609">
        <v>2752</v>
      </c>
      <c r="R440" s="597">
        <v>1.5238095238095237</v>
      </c>
      <c r="S440" s="610">
        <v>86</v>
      </c>
    </row>
    <row r="441" spans="1:19" ht="14.4" customHeight="1" x14ac:dyDescent="0.3">
      <c r="A441" s="591" t="s">
        <v>1258</v>
      </c>
      <c r="B441" s="592" t="s">
        <v>1259</v>
      </c>
      <c r="C441" s="592" t="s">
        <v>470</v>
      </c>
      <c r="D441" s="592" t="s">
        <v>565</v>
      </c>
      <c r="E441" s="592" t="s">
        <v>1272</v>
      </c>
      <c r="F441" s="592" t="s">
        <v>1309</v>
      </c>
      <c r="G441" s="592" t="s">
        <v>1310</v>
      </c>
      <c r="H441" s="609">
        <v>1</v>
      </c>
      <c r="I441" s="609">
        <v>32</v>
      </c>
      <c r="J441" s="592"/>
      <c r="K441" s="592">
        <v>32</v>
      </c>
      <c r="L441" s="609"/>
      <c r="M441" s="609"/>
      <c r="N441" s="592"/>
      <c r="O441" s="592"/>
      <c r="P441" s="609"/>
      <c r="Q441" s="609"/>
      <c r="R441" s="597"/>
      <c r="S441" s="610"/>
    </row>
    <row r="442" spans="1:19" ht="14.4" customHeight="1" x14ac:dyDescent="0.3">
      <c r="A442" s="591" t="s">
        <v>1258</v>
      </c>
      <c r="B442" s="592" t="s">
        <v>1259</v>
      </c>
      <c r="C442" s="592" t="s">
        <v>470</v>
      </c>
      <c r="D442" s="592" t="s">
        <v>565</v>
      </c>
      <c r="E442" s="592" t="s">
        <v>1272</v>
      </c>
      <c r="F442" s="592" t="s">
        <v>1311</v>
      </c>
      <c r="G442" s="592" t="s">
        <v>1312</v>
      </c>
      <c r="H442" s="609"/>
      <c r="I442" s="609"/>
      <c r="J442" s="592"/>
      <c r="K442" s="592"/>
      <c r="L442" s="609">
        <v>1</v>
      </c>
      <c r="M442" s="609">
        <v>1528</v>
      </c>
      <c r="N442" s="592">
        <v>1</v>
      </c>
      <c r="O442" s="592">
        <v>1528</v>
      </c>
      <c r="P442" s="609"/>
      <c r="Q442" s="609"/>
      <c r="R442" s="597"/>
      <c r="S442" s="610"/>
    </row>
    <row r="443" spans="1:19" ht="14.4" customHeight="1" x14ac:dyDescent="0.3">
      <c r="A443" s="591" t="s">
        <v>1258</v>
      </c>
      <c r="B443" s="592" t="s">
        <v>1259</v>
      </c>
      <c r="C443" s="592" t="s">
        <v>470</v>
      </c>
      <c r="D443" s="592" t="s">
        <v>565</v>
      </c>
      <c r="E443" s="592" t="s">
        <v>1272</v>
      </c>
      <c r="F443" s="592" t="s">
        <v>1317</v>
      </c>
      <c r="G443" s="592" t="s">
        <v>1294</v>
      </c>
      <c r="H443" s="609"/>
      <c r="I443" s="609"/>
      <c r="J443" s="592"/>
      <c r="K443" s="592"/>
      <c r="L443" s="609"/>
      <c r="M443" s="609"/>
      <c r="N443" s="592"/>
      <c r="O443" s="592"/>
      <c r="P443" s="609">
        <v>1</v>
      </c>
      <c r="Q443" s="609">
        <v>689</v>
      </c>
      <c r="R443" s="597"/>
      <c r="S443" s="610">
        <v>689</v>
      </c>
    </row>
    <row r="444" spans="1:19" ht="14.4" customHeight="1" x14ac:dyDescent="0.3">
      <c r="A444" s="591" t="s">
        <v>1258</v>
      </c>
      <c r="B444" s="592" t="s">
        <v>1259</v>
      </c>
      <c r="C444" s="592" t="s">
        <v>470</v>
      </c>
      <c r="D444" s="592" t="s">
        <v>565</v>
      </c>
      <c r="E444" s="592" t="s">
        <v>1272</v>
      </c>
      <c r="F444" s="592" t="s">
        <v>1394</v>
      </c>
      <c r="G444" s="592" t="s">
        <v>1395</v>
      </c>
      <c r="H444" s="609">
        <v>1</v>
      </c>
      <c r="I444" s="609">
        <v>716</v>
      </c>
      <c r="J444" s="592">
        <v>1</v>
      </c>
      <c r="K444" s="592">
        <v>716</v>
      </c>
      <c r="L444" s="609">
        <v>1</v>
      </c>
      <c r="M444" s="609">
        <v>716</v>
      </c>
      <c r="N444" s="592">
        <v>1</v>
      </c>
      <c r="O444" s="592">
        <v>716</v>
      </c>
      <c r="P444" s="609"/>
      <c r="Q444" s="609"/>
      <c r="R444" s="597"/>
      <c r="S444" s="610"/>
    </row>
    <row r="445" spans="1:19" ht="14.4" customHeight="1" x14ac:dyDescent="0.3">
      <c r="A445" s="591" t="s">
        <v>1258</v>
      </c>
      <c r="B445" s="592" t="s">
        <v>1259</v>
      </c>
      <c r="C445" s="592" t="s">
        <v>470</v>
      </c>
      <c r="D445" s="592" t="s">
        <v>565</v>
      </c>
      <c r="E445" s="592" t="s">
        <v>1272</v>
      </c>
      <c r="F445" s="592" t="s">
        <v>1336</v>
      </c>
      <c r="G445" s="592" t="s">
        <v>1337</v>
      </c>
      <c r="H445" s="609"/>
      <c r="I445" s="609"/>
      <c r="J445" s="592"/>
      <c r="K445" s="592"/>
      <c r="L445" s="609">
        <v>1</v>
      </c>
      <c r="M445" s="609">
        <v>390</v>
      </c>
      <c r="N445" s="592">
        <v>1</v>
      </c>
      <c r="O445" s="592">
        <v>390</v>
      </c>
      <c r="P445" s="609">
        <v>1</v>
      </c>
      <c r="Q445" s="609">
        <v>391</v>
      </c>
      <c r="R445" s="597">
        <v>1.0025641025641026</v>
      </c>
      <c r="S445" s="610">
        <v>391</v>
      </c>
    </row>
    <row r="446" spans="1:19" ht="14.4" customHeight="1" x14ac:dyDescent="0.3">
      <c r="A446" s="591" t="s">
        <v>1258</v>
      </c>
      <c r="B446" s="592" t="s">
        <v>1259</v>
      </c>
      <c r="C446" s="592" t="s">
        <v>470</v>
      </c>
      <c r="D446" s="592" t="s">
        <v>565</v>
      </c>
      <c r="E446" s="592" t="s">
        <v>1272</v>
      </c>
      <c r="F446" s="592" t="s">
        <v>1338</v>
      </c>
      <c r="G446" s="592" t="s">
        <v>1339</v>
      </c>
      <c r="H446" s="609"/>
      <c r="I446" s="609"/>
      <c r="J446" s="592"/>
      <c r="K446" s="592"/>
      <c r="L446" s="609"/>
      <c r="M446" s="609"/>
      <c r="N446" s="592"/>
      <c r="O446" s="592"/>
      <c r="P446" s="609">
        <v>3</v>
      </c>
      <c r="Q446" s="609">
        <v>1518</v>
      </c>
      <c r="R446" s="597"/>
      <c r="S446" s="610">
        <v>506</v>
      </c>
    </row>
    <row r="447" spans="1:19" ht="14.4" customHeight="1" x14ac:dyDescent="0.3">
      <c r="A447" s="591" t="s">
        <v>1258</v>
      </c>
      <c r="B447" s="592" t="s">
        <v>1259</v>
      </c>
      <c r="C447" s="592" t="s">
        <v>470</v>
      </c>
      <c r="D447" s="592" t="s">
        <v>565</v>
      </c>
      <c r="E447" s="592" t="s">
        <v>1272</v>
      </c>
      <c r="F447" s="592" t="s">
        <v>1340</v>
      </c>
      <c r="G447" s="592" t="s">
        <v>1341</v>
      </c>
      <c r="H447" s="609">
        <v>1</v>
      </c>
      <c r="I447" s="609">
        <v>120</v>
      </c>
      <c r="J447" s="592"/>
      <c r="K447" s="592">
        <v>120</v>
      </c>
      <c r="L447" s="609"/>
      <c r="M447" s="609"/>
      <c r="N447" s="592"/>
      <c r="O447" s="592"/>
      <c r="P447" s="609"/>
      <c r="Q447" s="609"/>
      <c r="R447" s="597"/>
      <c r="S447" s="610"/>
    </row>
    <row r="448" spans="1:19" ht="14.4" customHeight="1" x14ac:dyDescent="0.3">
      <c r="A448" s="591" t="s">
        <v>1258</v>
      </c>
      <c r="B448" s="592" t="s">
        <v>1259</v>
      </c>
      <c r="C448" s="592" t="s">
        <v>470</v>
      </c>
      <c r="D448" s="592" t="s">
        <v>565</v>
      </c>
      <c r="E448" s="592" t="s">
        <v>1272</v>
      </c>
      <c r="F448" s="592" t="s">
        <v>1344</v>
      </c>
      <c r="G448" s="592" t="s">
        <v>1345</v>
      </c>
      <c r="H448" s="609"/>
      <c r="I448" s="609"/>
      <c r="J448" s="592"/>
      <c r="K448" s="592"/>
      <c r="L448" s="609"/>
      <c r="M448" s="609"/>
      <c r="N448" s="592"/>
      <c r="O448" s="592"/>
      <c r="P448" s="609">
        <v>4</v>
      </c>
      <c r="Q448" s="609">
        <v>1244</v>
      </c>
      <c r="R448" s="597"/>
      <c r="S448" s="610">
        <v>311</v>
      </c>
    </row>
    <row r="449" spans="1:19" ht="14.4" customHeight="1" x14ac:dyDescent="0.3">
      <c r="A449" s="591" t="s">
        <v>1258</v>
      </c>
      <c r="B449" s="592" t="s">
        <v>1259</v>
      </c>
      <c r="C449" s="592" t="s">
        <v>470</v>
      </c>
      <c r="D449" s="592" t="s">
        <v>565</v>
      </c>
      <c r="E449" s="592" t="s">
        <v>1272</v>
      </c>
      <c r="F449" s="592" t="s">
        <v>1400</v>
      </c>
      <c r="G449" s="592" t="s">
        <v>1401</v>
      </c>
      <c r="H449" s="609"/>
      <c r="I449" s="609"/>
      <c r="J449" s="592"/>
      <c r="K449" s="592"/>
      <c r="L449" s="609">
        <v>1</v>
      </c>
      <c r="M449" s="609">
        <v>3713</v>
      </c>
      <c r="N449" s="592">
        <v>1</v>
      </c>
      <c r="O449" s="592">
        <v>3713</v>
      </c>
      <c r="P449" s="609"/>
      <c r="Q449" s="609"/>
      <c r="R449" s="597"/>
      <c r="S449" s="610"/>
    </row>
    <row r="450" spans="1:19" ht="14.4" customHeight="1" x14ac:dyDescent="0.3">
      <c r="A450" s="591" t="s">
        <v>1258</v>
      </c>
      <c r="B450" s="592" t="s">
        <v>1259</v>
      </c>
      <c r="C450" s="592" t="s">
        <v>470</v>
      </c>
      <c r="D450" s="592" t="s">
        <v>565</v>
      </c>
      <c r="E450" s="592" t="s">
        <v>1272</v>
      </c>
      <c r="F450" s="592" t="s">
        <v>1402</v>
      </c>
      <c r="G450" s="592" t="s">
        <v>1403</v>
      </c>
      <c r="H450" s="609"/>
      <c r="I450" s="609"/>
      <c r="J450" s="592"/>
      <c r="K450" s="592"/>
      <c r="L450" s="609">
        <v>1</v>
      </c>
      <c r="M450" s="609">
        <v>1735</v>
      </c>
      <c r="N450" s="592">
        <v>1</v>
      </c>
      <c r="O450" s="592">
        <v>1735</v>
      </c>
      <c r="P450" s="609"/>
      <c r="Q450" s="609"/>
      <c r="R450" s="597"/>
      <c r="S450" s="610"/>
    </row>
    <row r="451" spans="1:19" ht="14.4" customHeight="1" x14ac:dyDescent="0.3">
      <c r="A451" s="591" t="s">
        <v>1258</v>
      </c>
      <c r="B451" s="592" t="s">
        <v>1259</v>
      </c>
      <c r="C451" s="592" t="s">
        <v>470</v>
      </c>
      <c r="D451" s="592" t="s">
        <v>565</v>
      </c>
      <c r="E451" s="592" t="s">
        <v>1272</v>
      </c>
      <c r="F451" s="592" t="s">
        <v>1354</v>
      </c>
      <c r="G451" s="592" t="s">
        <v>1355</v>
      </c>
      <c r="H451" s="609"/>
      <c r="I451" s="609"/>
      <c r="J451" s="592"/>
      <c r="K451" s="592"/>
      <c r="L451" s="609"/>
      <c r="M451" s="609"/>
      <c r="N451" s="592"/>
      <c r="O451" s="592"/>
      <c r="P451" s="609">
        <v>3</v>
      </c>
      <c r="Q451" s="609">
        <v>2523</v>
      </c>
      <c r="R451" s="597"/>
      <c r="S451" s="610">
        <v>841</v>
      </c>
    </row>
    <row r="452" spans="1:19" ht="14.4" customHeight="1" x14ac:dyDescent="0.3">
      <c r="A452" s="591" t="s">
        <v>1258</v>
      </c>
      <c r="B452" s="592" t="s">
        <v>1259</v>
      </c>
      <c r="C452" s="592" t="s">
        <v>470</v>
      </c>
      <c r="D452" s="592" t="s">
        <v>565</v>
      </c>
      <c r="E452" s="592" t="s">
        <v>1272</v>
      </c>
      <c r="F452" s="592" t="s">
        <v>1408</v>
      </c>
      <c r="G452" s="592" t="s">
        <v>1409</v>
      </c>
      <c r="H452" s="609"/>
      <c r="I452" s="609"/>
      <c r="J452" s="592"/>
      <c r="K452" s="592"/>
      <c r="L452" s="609"/>
      <c r="M452" s="609"/>
      <c r="N452" s="592"/>
      <c r="O452" s="592"/>
      <c r="P452" s="609">
        <v>1</v>
      </c>
      <c r="Q452" s="609">
        <v>1203</v>
      </c>
      <c r="R452" s="597"/>
      <c r="S452" s="610">
        <v>1203</v>
      </c>
    </row>
    <row r="453" spans="1:19" ht="14.4" customHeight="1" x14ac:dyDescent="0.3">
      <c r="A453" s="591" t="s">
        <v>1258</v>
      </c>
      <c r="B453" s="592" t="s">
        <v>1259</v>
      </c>
      <c r="C453" s="592" t="s">
        <v>470</v>
      </c>
      <c r="D453" s="592" t="s">
        <v>1256</v>
      </c>
      <c r="E453" s="592" t="s">
        <v>1260</v>
      </c>
      <c r="F453" s="592" t="s">
        <v>1263</v>
      </c>
      <c r="G453" s="592" t="s">
        <v>1264</v>
      </c>
      <c r="H453" s="609">
        <v>1.4000000000000001</v>
      </c>
      <c r="I453" s="609">
        <v>211.4</v>
      </c>
      <c r="J453" s="592">
        <v>2.3333333333333335</v>
      </c>
      <c r="K453" s="592">
        <v>151</v>
      </c>
      <c r="L453" s="609">
        <v>0.6</v>
      </c>
      <c r="M453" s="609">
        <v>90.6</v>
      </c>
      <c r="N453" s="592">
        <v>1</v>
      </c>
      <c r="O453" s="592">
        <v>151</v>
      </c>
      <c r="P453" s="609"/>
      <c r="Q453" s="609"/>
      <c r="R453" s="597"/>
      <c r="S453" s="610"/>
    </row>
    <row r="454" spans="1:19" ht="14.4" customHeight="1" x14ac:dyDescent="0.3">
      <c r="A454" s="591" t="s">
        <v>1258</v>
      </c>
      <c r="B454" s="592" t="s">
        <v>1259</v>
      </c>
      <c r="C454" s="592" t="s">
        <v>470</v>
      </c>
      <c r="D454" s="592" t="s">
        <v>1256</v>
      </c>
      <c r="E454" s="592" t="s">
        <v>1272</v>
      </c>
      <c r="F454" s="592" t="s">
        <v>1291</v>
      </c>
      <c r="G454" s="592" t="s">
        <v>1292</v>
      </c>
      <c r="H454" s="609">
        <v>4</v>
      </c>
      <c r="I454" s="609">
        <v>504</v>
      </c>
      <c r="J454" s="592"/>
      <c r="K454" s="592">
        <v>126</v>
      </c>
      <c r="L454" s="609"/>
      <c r="M454" s="609"/>
      <c r="N454" s="592"/>
      <c r="O454" s="592"/>
      <c r="P454" s="609"/>
      <c r="Q454" s="609"/>
      <c r="R454" s="597"/>
      <c r="S454" s="610"/>
    </row>
    <row r="455" spans="1:19" ht="14.4" customHeight="1" x14ac:dyDescent="0.3">
      <c r="A455" s="591" t="s">
        <v>1258</v>
      </c>
      <c r="B455" s="592" t="s">
        <v>1259</v>
      </c>
      <c r="C455" s="592" t="s">
        <v>470</v>
      </c>
      <c r="D455" s="592" t="s">
        <v>1256</v>
      </c>
      <c r="E455" s="592" t="s">
        <v>1272</v>
      </c>
      <c r="F455" s="592" t="s">
        <v>1295</v>
      </c>
      <c r="G455" s="592" t="s">
        <v>1296</v>
      </c>
      <c r="H455" s="609">
        <v>11</v>
      </c>
      <c r="I455" s="609">
        <v>5500</v>
      </c>
      <c r="J455" s="592">
        <v>2.1956087824351296</v>
      </c>
      <c r="K455" s="592">
        <v>500</v>
      </c>
      <c r="L455" s="609">
        <v>5</v>
      </c>
      <c r="M455" s="609">
        <v>2505</v>
      </c>
      <c r="N455" s="592">
        <v>1</v>
      </c>
      <c r="O455" s="592">
        <v>501</v>
      </c>
      <c r="P455" s="609"/>
      <c r="Q455" s="609"/>
      <c r="R455" s="597"/>
      <c r="S455" s="610"/>
    </row>
    <row r="456" spans="1:19" ht="14.4" customHeight="1" x14ac:dyDescent="0.3">
      <c r="A456" s="591" t="s">
        <v>1258</v>
      </c>
      <c r="B456" s="592" t="s">
        <v>1259</v>
      </c>
      <c r="C456" s="592" t="s">
        <v>470</v>
      </c>
      <c r="D456" s="592" t="s">
        <v>1256</v>
      </c>
      <c r="E456" s="592" t="s">
        <v>1272</v>
      </c>
      <c r="F456" s="592" t="s">
        <v>1297</v>
      </c>
      <c r="G456" s="592" t="s">
        <v>1298</v>
      </c>
      <c r="H456" s="609">
        <v>2</v>
      </c>
      <c r="I456" s="609">
        <v>1358</v>
      </c>
      <c r="J456" s="592"/>
      <c r="K456" s="592">
        <v>679</v>
      </c>
      <c r="L456" s="609"/>
      <c r="M456" s="609"/>
      <c r="N456" s="592"/>
      <c r="O456" s="592"/>
      <c r="P456" s="609"/>
      <c r="Q456" s="609"/>
      <c r="R456" s="597"/>
      <c r="S456" s="610"/>
    </row>
    <row r="457" spans="1:19" ht="14.4" customHeight="1" x14ac:dyDescent="0.3">
      <c r="A457" s="591" t="s">
        <v>1258</v>
      </c>
      <c r="B457" s="592" t="s">
        <v>1259</v>
      </c>
      <c r="C457" s="592" t="s">
        <v>470</v>
      </c>
      <c r="D457" s="592" t="s">
        <v>1256</v>
      </c>
      <c r="E457" s="592" t="s">
        <v>1272</v>
      </c>
      <c r="F457" s="592" t="s">
        <v>1299</v>
      </c>
      <c r="G457" s="592" t="s">
        <v>1300</v>
      </c>
      <c r="H457" s="609">
        <v>12</v>
      </c>
      <c r="I457" s="609">
        <v>12372</v>
      </c>
      <c r="J457" s="592">
        <v>3.9961240310077519</v>
      </c>
      <c r="K457" s="592">
        <v>1031</v>
      </c>
      <c r="L457" s="609">
        <v>3</v>
      </c>
      <c r="M457" s="609">
        <v>3096</v>
      </c>
      <c r="N457" s="592">
        <v>1</v>
      </c>
      <c r="O457" s="592">
        <v>1032</v>
      </c>
      <c r="P457" s="609"/>
      <c r="Q457" s="609"/>
      <c r="R457" s="597"/>
      <c r="S457" s="610"/>
    </row>
    <row r="458" spans="1:19" ht="14.4" customHeight="1" x14ac:dyDescent="0.3">
      <c r="A458" s="591" t="s">
        <v>1258</v>
      </c>
      <c r="B458" s="592" t="s">
        <v>1259</v>
      </c>
      <c r="C458" s="592" t="s">
        <v>470</v>
      </c>
      <c r="D458" s="592" t="s">
        <v>1256</v>
      </c>
      <c r="E458" s="592" t="s">
        <v>1272</v>
      </c>
      <c r="F458" s="592" t="s">
        <v>1370</v>
      </c>
      <c r="G458" s="592" t="s">
        <v>1371</v>
      </c>
      <c r="H458" s="609"/>
      <c r="I458" s="609"/>
      <c r="J458" s="592"/>
      <c r="K458" s="592"/>
      <c r="L458" s="609">
        <v>1</v>
      </c>
      <c r="M458" s="609">
        <v>2100</v>
      </c>
      <c r="N458" s="592">
        <v>1</v>
      </c>
      <c r="O458" s="592">
        <v>2100</v>
      </c>
      <c r="P458" s="609"/>
      <c r="Q458" s="609"/>
      <c r="R458" s="597"/>
      <c r="S458" s="610"/>
    </row>
    <row r="459" spans="1:19" ht="14.4" customHeight="1" x14ac:dyDescent="0.3">
      <c r="A459" s="591" t="s">
        <v>1258</v>
      </c>
      <c r="B459" s="592" t="s">
        <v>1259</v>
      </c>
      <c r="C459" s="592" t="s">
        <v>470</v>
      </c>
      <c r="D459" s="592" t="s">
        <v>1256</v>
      </c>
      <c r="E459" s="592" t="s">
        <v>1272</v>
      </c>
      <c r="F459" s="592" t="s">
        <v>1388</v>
      </c>
      <c r="G459" s="592" t="s">
        <v>1389</v>
      </c>
      <c r="H459" s="609"/>
      <c r="I459" s="609"/>
      <c r="J459" s="592"/>
      <c r="K459" s="592"/>
      <c r="L459" s="609">
        <v>1</v>
      </c>
      <c r="M459" s="609">
        <v>972</v>
      </c>
      <c r="N459" s="592">
        <v>1</v>
      </c>
      <c r="O459" s="592">
        <v>972</v>
      </c>
      <c r="P459" s="609"/>
      <c r="Q459" s="609"/>
      <c r="R459" s="597"/>
      <c r="S459" s="610"/>
    </row>
    <row r="460" spans="1:19" ht="14.4" customHeight="1" x14ac:dyDescent="0.3">
      <c r="A460" s="591" t="s">
        <v>1258</v>
      </c>
      <c r="B460" s="592" t="s">
        <v>1259</v>
      </c>
      <c r="C460" s="592" t="s">
        <v>470</v>
      </c>
      <c r="D460" s="592" t="s">
        <v>1256</v>
      </c>
      <c r="E460" s="592" t="s">
        <v>1272</v>
      </c>
      <c r="F460" s="592" t="s">
        <v>1303</v>
      </c>
      <c r="G460" s="592" t="s">
        <v>1304</v>
      </c>
      <c r="H460" s="609">
        <v>4</v>
      </c>
      <c r="I460" s="609">
        <v>133.32999999999998</v>
      </c>
      <c r="J460" s="592"/>
      <c r="K460" s="592">
        <v>33.332499999999996</v>
      </c>
      <c r="L460" s="609"/>
      <c r="M460" s="609"/>
      <c r="N460" s="592"/>
      <c r="O460" s="592"/>
      <c r="P460" s="609"/>
      <c r="Q460" s="609"/>
      <c r="R460" s="597"/>
      <c r="S460" s="610"/>
    </row>
    <row r="461" spans="1:19" ht="14.4" customHeight="1" x14ac:dyDescent="0.3">
      <c r="A461" s="591" t="s">
        <v>1258</v>
      </c>
      <c r="B461" s="592" t="s">
        <v>1259</v>
      </c>
      <c r="C461" s="592" t="s">
        <v>470</v>
      </c>
      <c r="D461" s="592" t="s">
        <v>1256</v>
      </c>
      <c r="E461" s="592" t="s">
        <v>1272</v>
      </c>
      <c r="F461" s="592" t="s">
        <v>1307</v>
      </c>
      <c r="G461" s="592" t="s">
        <v>1308</v>
      </c>
      <c r="H461" s="609">
        <v>13</v>
      </c>
      <c r="I461" s="609">
        <v>1118</v>
      </c>
      <c r="J461" s="592">
        <v>2.1666666666666665</v>
      </c>
      <c r="K461" s="592">
        <v>86</v>
      </c>
      <c r="L461" s="609">
        <v>6</v>
      </c>
      <c r="M461" s="609">
        <v>516</v>
      </c>
      <c r="N461" s="592">
        <v>1</v>
      </c>
      <c r="O461" s="592">
        <v>86</v>
      </c>
      <c r="P461" s="609"/>
      <c r="Q461" s="609"/>
      <c r="R461" s="597"/>
      <c r="S461" s="610"/>
    </row>
    <row r="462" spans="1:19" ht="14.4" customHeight="1" x14ac:dyDescent="0.3">
      <c r="A462" s="591" t="s">
        <v>1258</v>
      </c>
      <c r="B462" s="592" t="s">
        <v>1259</v>
      </c>
      <c r="C462" s="592" t="s">
        <v>470</v>
      </c>
      <c r="D462" s="592" t="s">
        <v>1256</v>
      </c>
      <c r="E462" s="592" t="s">
        <v>1272</v>
      </c>
      <c r="F462" s="592" t="s">
        <v>1332</v>
      </c>
      <c r="G462" s="592" t="s">
        <v>1333</v>
      </c>
      <c r="H462" s="609">
        <v>1</v>
      </c>
      <c r="I462" s="609">
        <v>648</v>
      </c>
      <c r="J462" s="592"/>
      <c r="K462" s="592">
        <v>648</v>
      </c>
      <c r="L462" s="609"/>
      <c r="M462" s="609"/>
      <c r="N462" s="592"/>
      <c r="O462" s="592"/>
      <c r="P462" s="609"/>
      <c r="Q462" s="609"/>
      <c r="R462" s="597"/>
      <c r="S462" s="610"/>
    </row>
    <row r="463" spans="1:19" ht="14.4" customHeight="1" x14ac:dyDescent="0.3">
      <c r="A463" s="591" t="s">
        <v>1258</v>
      </c>
      <c r="B463" s="592" t="s">
        <v>1259</v>
      </c>
      <c r="C463" s="592" t="s">
        <v>470</v>
      </c>
      <c r="D463" s="592" t="s">
        <v>1256</v>
      </c>
      <c r="E463" s="592" t="s">
        <v>1272</v>
      </c>
      <c r="F463" s="592" t="s">
        <v>1340</v>
      </c>
      <c r="G463" s="592" t="s">
        <v>1341</v>
      </c>
      <c r="H463" s="609">
        <v>1</v>
      </c>
      <c r="I463" s="609">
        <v>120</v>
      </c>
      <c r="J463" s="592"/>
      <c r="K463" s="592">
        <v>120</v>
      </c>
      <c r="L463" s="609"/>
      <c r="M463" s="609"/>
      <c r="N463" s="592"/>
      <c r="O463" s="592"/>
      <c r="P463" s="609"/>
      <c r="Q463" s="609"/>
      <c r="R463" s="597"/>
      <c r="S463" s="610"/>
    </row>
    <row r="464" spans="1:19" ht="14.4" customHeight="1" x14ac:dyDescent="0.3">
      <c r="A464" s="591" t="s">
        <v>1258</v>
      </c>
      <c r="B464" s="592" t="s">
        <v>1259</v>
      </c>
      <c r="C464" s="592" t="s">
        <v>470</v>
      </c>
      <c r="D464" s="592" t="s">
        <v>1256</v>
      </c>
      <c r="E464" s="592" t="s">
        <v>1272</v>
      </c>
      <c r="F464" s="592" t="s">
        <v>1344</v>
      </c>
      <c r="G464" s="592" t="s">
        <v>1345</v>
      </c>
      <c r="H464" s="609">
        <v>1</v>
      </c>
      <c r="I464" s="609">
        <v>247</v>
      </c>
      <c r="J464" s="592"/>
      <c r="K464" s="592">
        <v>247</v>
      </c>
      <c r="L464" s="609"/>
      <c r="M464" s="609"/>
      <c r="N464" s="592"/>
      <c r="O464" s="592"/>
      <c r="P464" s="609"/>
      <c r="Q464" s="609"/>
      <c r="R464" s="597"/>
      <c r="S464" s="610"/>
    </row>
    <row r="465" spans="1:19" ht="14.4" customHeight="1" x14ac:dyDescent="0.3">
      <c r="A465" s="591" t="s">
        <v>1258</v>
      </c>
      <c r="B465" s="592" t="s">
        <v>1259</v>
      </c>
      <c r="C465" s="592" t="s">
        <v>470</v>
      </c>
      <c r="D465" s="592" t="s">
        <v>1256</v>
      </c>
      <c r="E465" s="592" t="s">
        <v>1272</v>
      </c>
      <c r="F465" s="592" t="s">
        <v>1400</v>
      </c>
      <c r="G465" s="592" t="s">
        <v>1401</v>
      </c>
      <c r="H465" s="609">
        <v>1</v>
      </c>
      <c r="I465" s="609">
        <v>3710</v>
      </c>
      <c r="J465" s="592"/>
      <c r="K465" s="592">
        <v>3710</v>
      </c>
      <c r="L465" s="609"/>
      <c r="M465" s="609"/>
      <c r="N465" s="592"/>
      <c r="O465" s="592"/>
      <c r="P465" s="609"/>
      <c r="Q465" s="609"/>
      <c r="R465" s="597"/>
      <c r="S465" s="610"/>
    </row>
    <row r="466" spans="1:19" ht="14.4" customHeight="1" x14ac:dyDescent="0.3">
      <c r="A466" s="591" t="s">
        <v>1258</v>
      </c>
      <c r="B466" s="592" t="s">
        <v>1259</v>
      </c>
      <c r="C466" s="592" t="s">
        <v>470</v>
      </c>
      <c r="D466" s="592" t="s">
        <v>1256</v>
      </c>
      <c r="E466" s="592" t="s">
        <v>1272</v>
      </c>
      <c r="F466" s="592" t="s">
        <v>1354</v>
      </c>
      <c r="G466" s="592" t="s">
        <v>1355</v>
      </c>
      <c r="H466" s="609">
        <v>1</v>
      </c>
      <c r="I466" s="609">
        <v>840</v>
      </c>
      <c r="J466" s="592">
        <v>0.5</v>
      </c>
      <c r="K466" s="592">
        <v>840</v>
      </c>
      <c r="L466" s="609">
        <v>2</v>
      </c>
      <c r="M466" s="609">
        <v>1680</v>
      </c>
      <c r="N466" s="592">
        <v>1</v>
      </c>
      <c r="O466" s="592">
        <v>840</v>
      </c>
      <c r="P466" s="609"/>
      <c r="Q466" s="609"/>
      <c r="R466" s="597"/>
      <c r="S466" s="610"/>
    </row>
    <row r="467" spans="1:19" ht="14.4" customHeight="1" x14ac:dyDescent="0.3">
      <c r="A467" s="591" t="s">
        <v>1258</v>
      </c>
      <c r="B467" s="592" t="s">
        <v>1259</v>
      </c>
      <c r="C467" s="592" t="s">
        <v>470</v>
      </c>
      <c r="D467" s="592" t="s">
        <v>1256</v>
      </c>
      <c r="E467" s="592" t="s">
        <v>1272</v>
      </c>
      <c r="F467" s="592" t="s">
        <v>1416</v>
      </c>
      <c r="G467" s="592" t="s">
        <v>1417</v>
      </c>
      <c r="H467" s="609">
        <v>2</v>
      </c>
      <c r="I467" s="609">
        <v>4440</v>
      </c>
      <c r="J467" s="592"/>
      <c r="K467" s="592">
        <v>2220</v>
      </c>
      <c r="L467" s="609"/>
      <c r="M467" s="609"/>
      <c r="N467" s="592"/>
      <c r="O467" s="592"/>
      <c r="P467" s="609"/>
      <c r="Q467" s="609"/>
      <c r="R467" s="597"/>
      <c r="S467" s="610"/>
    </row>
    <row r="468" spans="1:19" ht="14.4" customHeight="1" x14ac:dyDescent="0.3">
      <c r="A468" s="591" t="s">
        <v>1258</v>
      </c>
      <c r="B468" s="592" t="s">
        <v>1259</v>
      </c>
      <c r="C468" s="592" t="s">
        <v>470</v>
      </c>
      <c r="D468" s="592" t="s">
        <v>566</v>
      </c>
      <c r="E468" s="592" t="s">
        <v>1260</v>
      </c>
      <c r="F468" s="592" t="s">
        <v>1261</v>
      </c>
      <c r="G468" s="592" t="s">
        <v>1262</v>
      </c>
      <c r="H468" s="609"/>
      <c r="I468" s="609"/>
      <c r="J468" s="592"/>
      <c r="K468" s="592"/>
      <c r="L468" s="609"/>
      <c r="M468" s="609"/>
      <c r="N468" s="592"/>
      <c r="O468" s="592"/>
      <c r="P468" s="609">
        <v>0.2</v>
      </c>
      <c r="Q468" s="609">
        <v>23.22</v>
      </c>
      <c r="R468" s="597"/>
      <c r="S468" s="610">
        <v>116.1</v>
      </c>
    </row>
    <row r="469" spans="1:19" ht="14.4" customHeight="1" x14ac:dyDescent="0.3">
      <c r="A469" s="591" t="s">
        <v>1258</v>
      </c>
      <c r="B469" s="592" t="s">
        <v>1259</v>
      </c>
      <c r="C469" s="592" t="s">
        <v>470</v>
      </c>
      <c r="D469" s="592" t="s">
        <v>566</v>
      </c>
      <c r="E469" s="592" t="s">
        <v>1260</v>
      </c>
      <c r="F469" s="592" t="s">
        <v>1263</v>
      </c>
      <c r="G469" s="592" t="s">
        <v>1264</v>
      </c>
      <c r="H469" s="609">
        <v>1.5000000000000002</v>
      </c>
      <c r="I469" s="609">
        <v>226.49999999999997</v>
      </c>
      <c r="J469" s="592">
        <v>0.45447249087042013</v>
      </c>
      <c r="K469" s="592">
        <v>150.99999999999997</v>
      </c>
      <c r="L469" s="609">
        <v>3.3000000000000007</v>
      </c>
      <c r="M469" s="609">
        <v>498.38</v>
      </c>
      <c r="N469" s="592">
        <v>1</v>
      </c>
      <c r="O469" s="592">
        <v>151.0242424242424</v>
      </c>
      <c r="P469" s="609">
        <v>2.5</v>
      </c>
      <c r="Q469" s="609">
        <v>174.25</v>
      </c>
      <c r="R469" s="597">
        <v>0.34963281030538945</v>
      </c>
      <c r="S469" s="610">
        <v>69.7</v>
      </c>
    </row>
    <row r="470" spans="1:19" ht="14.4" customHeight="1" x14ac:dyDescent="0.3">
      <c r="A470" s="591" t="s">
        <v>1258</v>
      </c>
      <c r="B470" s="592" t="s">
        <v>1259</v>
      </c>
      <c r="C470" s="592" t="s">
        <v>470</v>
      </c>
      <c r="D470" s="592" t="s">
        <v>566</v>
      </c>
      <c r="E470" s="592" t="s">
        <v>1260</v>
      </c>
      <c r="F470" s="592" t="s">
        <v>1265</v>
      </c>
      <c r="G470" s="592" t="s">
        <v>1266</v>
      </c>
      <c r="H470" s="609">
        <v>3.0000000000000004</v>
      </c>
      <c r="I470" s="609">
        <v>760.65</v>
      </c>
      <c r="J470" s="592">
        <v>0.71428571428571419</v>
      </c>
      <c r="K470" s="592">
        <v>253.54999999999995</v>
      </c>
      <c r="L470" s="609">
        <v>4.1999999999999993</v>
      </c>
      <c r="M470" s="609">
        <v>1064.9100000000001</v>
      </c>
      <c r="N470" s="592">
        <v>1</v>
      </c>
      <c r="O470" s="592">
        <v>253.55000000000007</v>
      </c>
      <c r="P470" s="609">
        <v>4.1999999999999993</v>
      </c>
      <c r="Q470" s="609">
        <v>1544.3400000000001</v>
      </c>
      <c r="R470" s="597">
        <v>1.4502070597515284</v>
      </c>
      <c r="S470" s="610">
        <v>367.7000000000001</v>
      </c>
    </row>
    <row r="471" spans="1:19" ht="14.4" customHeight="1" x14ac:dyDescent="0.3">
      <c r="A471" s="591" t="s">
        <v>1258</v>
      </c>
      <c r="B471" s="592" t="s">
        <v>1259</v>
      </c>
      <c r="C471" s="592" t="s">
        <v>470</v>
      </c>
      <c r="D471" s="592" t="s">
        <v>566</v>
      </c>
      <c r="E471" s="592" t="s">
        <v>1272</v>
      </c>
      <c r="F471" s="592" t="s">
        <v>1277</v>
      </c>
      <c r="G471" s="592" t="s">
        <v>1278</v>
      </c>
      <c r="H471" s="609"/>
      <c r="I471" s="609"/>
      <c r="J471" s="592"/>
      <c r="K471" s="592"/>
      <c r="L471" s="609">
        <v>3</v>
      </c>
      <c r="M471" s="609">
        <v>318</v>
      </c>
      <c r="N471" s="592">
        <v>1</v>
      </c>
      <c r="O471" s="592">
        <v>106</v>
      </c>
      <c r="P471" s="609"/>
      <c r="Q471" s="609"/>
      <c r="R471" s="597"/>
      <c r="S471" s="610"/>
    </row>
    <row r="472" spans="1:19" ht="14.4" customHeight="1" x14ac:dyDescent="0.3">
      <c r="A472" s="591" t="s">
        <v>1258</v>
      </c>
      <c r="B472" s="592" t="s">
        <v>1259</v>
      </c>
      <c r="C472" s="592" t="s">
        <v>470</v>
      </c>
      <c r="D472" s="592" t="s">
        <v>566</v>
      </c>
      <c r="E472" s="592" t="s">
        <v>1272</v>
      </c>
      <c r="F472" s="592" t="s">
        <v>1281</v>
      </c>
      <c r="G472" s="592" t="s">
        <v>1282</v>
      </c>
      <c r="H472" s="609">
        <v>2</v>
      </c>
      <c r="I472" s="609">
        <v>74</v>
      </c>
      <c r="J472" s="592">
        <v>0.5</v>
      </c>
      <c r="K472" s="592">
        <v>37</v>
      </c>
      <c r="L472" s="609">
        <v>4</v>
      </c>
      <c r="M472" s="609">
        <v>148</v>
      </c>
      <c r="N472" s="592">
        <v>1</v>
      </c>
      <c r="O472" s="592">
        <v>37</v>
      </c>
      <c r="P472" s="609">
        <v>2</v>
      </c>
      <c r="Q472" s="609">
        <v>74</v>
      </c>
      <c r="R472" s="597">
        <v>0.5</v>
      </c>
      <c r="S472" s="610">
        <v>37</v>
      </c>
    </row>
    <row r="473" spans="1:19" ht="14.4" customHeight="1" x14ac:dyDescent="0.3">
      <c r="A473" s="591" t="s">
        <v>1258</v>
      </c>
      <c r="B473" s="592" t="s">
        <v>1259</v>
      </c>
      <c r="C473" s="592" t="s">
        <v>470</v>
      </c>
      <c r="D473" s="592" t="s">
        <v>566</v>
      </c>
      <c r="E473" s="592" t="s">
        <v>1272</v>
      </c>
      <c r="F473" s="592" t="s">
        <v>1289</v>
      </c>
      <c r="G473" s="592" t="s">
        <v>1290</v>
      </c>
      <c r="H473" s="609">
        <v>2</v>
      </c>
      <c r="I473" s="609">
        <v>502</v>
      </c>
      <c r="J473" s="592"/>
      <c r="K473" s="592">
        <v>251</v>
      </c>
      <c r="L473" s="609"/>
      <c r="M473" s="609"/>
      <c r="N473" s="592"/>
      <c r="O473" s="592"/>
      <c r="P473" s="609">
        <v>5</v>
      </c>
      <c r="Q473" s="609">
        <v>1260</v>
      </c>
      <c r="R473" s="597"/>
      <c r="S473" s="610">
        <v>252</v>
      </c>
    </row>
    <row r="474" spans="1:19" ht="14.4" customHeight="1" x14ac:dyDescent="0.3">
      <c r="A474" s="591" t="s">
        <v>1258</v>
      </c>
      <c r="B474" s="592" t="s">
        <v>1259</v>
      </c>
      <c r="C474" s="592" t="s">
        <v>470</v>
      </c>
      <c r="D474" s="592" t="s">
        <v>566</v>
      </c>
      <c r="E474" s="592" t="s">
        <v>1272</v>
      </c>
      <c r="F474" s="592" t="s">
        <v>1291</v>
      </c>
      <c r="G474" s="592" t="s">
        <v>1292</v>
      </c>
      <c r="H474" s="609">
        <v>6</v>
      </c>
      <c r="I474" s="609">
        <v>756</v>
      </c>
      <c r="J474" s="592">
        <v>0.5</v>
      </c>
      <c r="K474" s="592">
        <v>126</v>
      </c>
      <c r="L474" s="609">
        <v>12</v>
      </c>
      <c r="M474" s="609">
        <v>1512</v>
      </c>
      <c r="N474" s="592">
        <v>1</v>
      </c>
      <c r="O474" s="592">
        <v>126</v>
      </c>
      <c r="P474" s="609">
        <v>25</v>
      </c>
      <c r="Q474" s="609">
        <v>3175</v>
      </c>
      <c r="R474" s="597">
        <v>2.0998677248677247</v>
      </c>
      <c r="S474" s="610">
        <v>127</v>
      </c>
    </row>
    <row r="475" spans="1:19" ht="14.4" customHeight="1" x14ac:dyDescent="0.3">
      <c r="A475" s="591" t="s">
        <v>1258</v>
      </c>
      <c r="B475" s="592" t="s">
        <v>1259</v>
      </c>
      <c r="C475" s="592" t="s">
        <v>470</v>
      </c>
      <c r="D475" s="592" t="s">
        <v>566</v>
      </c>
      <c r="E475" s="592" t="s">
        <v>1272</v>
      </c>
      <c r="F475" s="592" t="s">
        <v>1368</v>
      </c>
      <c r="G475" s="592" t="s">
        <v>1369</v>
      </c>
      <c r="H475" s="609">
        <v>1</v>
      </c>
      <c r="I475" s="609">
        <v>1543</v>
      </c>
      <c r="J475" s="592"/>
      <c r="K475" s="592">
        <v>1543</v>
      </c>
      <c r="L475" s="609"/>
      <c r="M475" s="609"/>
      <c r="N475" s="592"/>
      <c r="O475" s="592"/>
      <c r="P475" s="609"/>
      <c r="Q475" s="609"/>
      <c r="R475" s="597"/>
      <c r="S475" s="610"/>
    </row>
    <row r="476" spans="1:19" ht="14.4" customHeight="1" x14ac:dyDescent="0.3">
      <c r="A476" s="591" t="s">
        <v>1258</v>
      </c>
      <c r="B476" s="592" t="s">
        <v>1259</v>
      </c>
      <c r="C476" s="592" t="s">
        <v>470</v>
      </c>
      <c r="D476" s="592" t="s">
        <v>566</v>
      </c>
      <c r="E476" s="592" t="s">
        <v>1272</v>
      </c>
      <c r="F476" s="592" t="s">
        <v>1295</v>
      </c>
      <c r="G476" s="592" t="s">
        <v>1296</v>
      </c>
      <c r="H476" s="609">
        <v>2</v>
      </c>
      <c r="I476" s="609">
        <v>1000</v>
      </c>
      <c r="J476" s="592">
        <v>0.99800399201596801</v>
      </c>
      <c r="K476" s="592">
        <v>500</v>
      </c>
      <c r="L476" s="609">
        <v>2</v>
      </c>
      <c r="M476" s="609">
        <v>1002</v>
      </c>
      <c r="N476" s="592">
        <v>1</v>
      </c>
      <c r="O476" s="592">
        <v>501</v>
      </c>
      <c r="P476" s="609">
        <v>3</v>
      </c>
      <c r="Q476" s="609">
        <v>1506</v>
      </c>
      <c r="R476" s="597">
        <v>1.5029940119760479</v>
      </c>
      <c r="S476" s="610">
        <v>502</v>
      </c>
    </row>
    <row r="477" spans="1:19" ht="14.4" customHeight="1" x14ac:dyDescent="0.3">
      <c r="A477" s="591" t="s">
        <v>1258</v>
      </c>
      <c r="B477" s="592" t="s">
        <v>1259</v>
      </c>
      <c r="C477" s="592" t="s">
        <v>470</v>
      </c>
      <c r="D477" s="592" t="s">
        <v>566</v>
      </c>
      <c r="E477" s="592" t="s">
        <v>1272</v>
      </c>
      <c r="F477" s="592" t="s">
        <v>1297</v>
      </c>
      <c r="G477" s="592" t="s">
        <v>1298</v>
      </c>
      <c r="H477" s="609">
        <v>3</v>
      </c>
      <c r="I477" s="609">
        <v>2037</v>
      </c>
      <c r="J477" s="592">
        <v>0.75</v>
      </c>
      <c r="K477" s="592">
        <v>679</v>
      </c>
      <c r="L477" s="609">
        <v>4</v>
      </c>
      <c r="M477" s="609">
        <v>2716</v>
      </c>
      <c r="N477" s="592">
        <v>1</v>
      </c>
      <c r="O477" s="592">
        <v>679</v>
      </c>
      <c r="P477" s="609">
        <v>9</v>
      </c>
      <c r="Q477" s="609">
        <v>6120</v>
      </c>
      <c r="R477" s="597">
        <v>2.2533136966126657</v>
      </c>
      <c r="S477" s="610">
        <v>680</v>
      </c>
    </row>
    <row r="478" spans="1:19" ht="14.4" customHeight="1" x14ac:dyDescent="0.3">
      <c r="A478" s="591" t="s">
        <v>1258</v>
      </c>
      <c r="B478" s="592" t="s">
        <v>1259</v>
      </c>
      <c r="C478" s="592" t="s">
        <v>470</v>
      </c>
      <c r="D478" s="592" t="s">
        <v>566</v>
      </c>
      <c r="E478" s="592" t="s">
        <v>1272</v>
      </c>
      <c r="F478" s="592" t="s">
        <v>1299</v>
      </c>
      <c r="G478" s="592" t="s">
        <v>1300</v>
      </c>
      <c r="H478" s="609">
        <v>3</v>
      </c>
      <c r="I478" s="609">
        <v>3093</v>
      </c>
      <c r="J478" s="592">
        <v>0.59941860465116281</v>
      </c>
      <c r="K478" s="592">
        <v>1031</v>
      </c>
      <c r="L478" s="609">
        <v>5</v>
      </c>
      <c r="M478" s="609">
        <v>5160</v>
      </c>
      <c r="N478" s="592">
        <v>1</v>
      </c>
      <c r="O478" s="592">
        <v>1032</v>
      </c>
      <c r="P478" s="609">
        <v>6</v>
      </c>
      <c r="Q478" s="609">
        <v>6204</v>
      </c>
      <c r="R478" s="597">
        <v>1.2023255813953488</v>
      </c>
      <c r="S478" s="610">
        <v>1034</v>
      </c>
    </row>
    <row r="479" spans="1:19" ht="14.4" customHeight="1" x14ac:dyDescent="0.3">
      <c r="A479" s="591" t="s">
        <v>1258</v>
      </c>
      <c r="B479" s="592" t="s">
        <v>1259</v>
      </c>
      <c r="C479" s="592" t="s">
        <v>470</v>
      </c>
      <c r="D479" s="592" t="s">
        <v>566</v>
      </c>
      <c r="E479" s="592" t="s">
        <v>1272</v>
      </c>
      <c r="F479" s="592" t="s">
        <v>1370</v>
      </c>
      <c r="G479" s="592" t="s">
        <v>1371</v>
      </c>
      <c r="H479" s="609">
        <v>2</v>
      </c>
      <c r="I479" s="609">
        <v>4196</v>
      </c>
      <c r="J479" s="592">
        <v>0.99904761904761907</v>
      </c>
      <c r="K479" s="592">
        <v>2098</v>
      </c>
      <c r="L479" s="609">
        <v>2</v>
      </c>
      <c r="M479" s="609">
        <v>4200</v>
      </c>
      <c r="N479" s="592">
        <v>1</v>
      </c>
      <c r="O479" s="592">
        <v>2100</v>
      </c>
      <c r="P479" s="609">
        <v>4</v>
      </c>
      <c r="Q479" s="609">
        <v>8412</v>
      </c>
      <c r="R479" s="597">
        <v>2.0028571428571427</v>
      </c>
      <c r="S479" s="610">
        <v>2103</v>
      </c>
    </row>
    <row r="480" spans="1:19" ht="14.4" customHeight="1" x14ac:dyDescent="0.3">
      <c r="A480" s="591" t="s">
        <v>1258</v>
      </c>
      <c r="B480" s="592" t="s">
        <v>1259</v>
      </c>
      <c r="C480" s="592" t="s">
        <v>470</v>
      </c>
      <c r="D480" s="592" t="s">
        <v>566</v>
      </c>
      <c r="E480" s="592" t="s">
        <v>1272</v>
      </c>
      <c r="F480" s="592" t="s">
        <v>1372</v>
      </c>
      <c r="G480" s="592" t="s">
        <v>1373</v>
      </c>
      <c r="H480" s="609">
        <v>2</v>
      </c>
      <c r="I480" s="609">
        <v>2546</v>
      </c>
      <c r="J480" s="592"/>
      <c r="K480" s="592">
        <v>1273</v>
      </c>
      <c r="L480" s="609"/>
      <c r="M480" s="609"/>
      <c r="N480" s="592"/>
      <c r="O480" s="592"/>
      <c r="P480" s="609">
        <v>2</v>
      </c>
      <c r="Q480" s="609">
        <v>2556</v>
      </c>
      <c r="R480" s="597"/>
      <c r="S480" s="610">
        <v>1278</v>
      </c>
    </row>
    <row r="481" spans="1:19" ht="14.4" customHeight="1" x14ac:dyDescent="0.3">
      <c r="A481" s="591" t="s">
        <v>1258</v>
      </c>
      <c r="B481" s="592" t="s">
        <v>1259</v>
      </c>
      <c r="C481" s="592" t="s">
        <v>470</v>
      </c>
      <c r="D481" s="592" t="s">
        <v>566</v>
      </c>
      <c r="E481" s="592" t="s">
        <v>1272</v>
      </c>
      <c r="F481" s="592" t="s">
        <v>1374</v>
      </c>
      <c r="G481" s="592" t="s">
        <v>1375</v>
      </c>
      <c r="H481" s="609"/>
      <c r="I481" s="609"/>
      <c r="J481" s="592"/>
      <c r="K481" s="592"/>
      <c r="L481" s="609">
        <v>1</v>
      </c>
      <c r="M481" s="609">
        <v>972</v>
      </c>
      <c r="N481" s="592">
        <v>1</v>
      </c>
      <c r="O481" s="592">
        <v>972</v>
      </c>
      <c r="P481" s="609"/>
      <c r="Q481" s="609"/>
      <c r="R481" s="597"/>
      <c r="S481" s="610"/>
    </row>
    <row r="482" spans="1:19" ht="14.4" customHeight="1" x14ac:dyDescent="0.3">
      <c r="A482" s="591" t="s">
        <v>1258</v>
      </c>
      <c r="B482" s="592" t="s">
        <v>1259</v>
      </c>
      <c r="C482" s="592" t="s">
        <v>470</v>
      </c>
      <c r="D482" s="592" t="s">
        <v>566</v>
      </c>
      <c r="E482" s="592" t="s">
        <v>1272</v>
      </c>
      <c r="F482" s="592" t="s">
        <v>1376</v>
      </c>
      <c r="G482" s="592" t="s">
        <v>1377</v>
      </c>
      <c r="H482" s="609">
        <v>2</v>
      </c>
      <c r="I482" s="609">
        <v>1688</v>
      </c>
      <c r="J482" s="592">
        <v>1.9976331360946746</v>
      </c>
      <c r="K482" s="592">
        <v>844</v>
      </c>
      <c r="L482" s="609">
        <v>1</v>
      </c>
      <c r="M482" s="609">
        <v>845</v>
      </c>
      <c r="N482" s="592">
        <v>1</v>
      </c>
      <c r="O482" s="592">
        <v>845</v>
      </c>
      <c r="P482" s="609"/>
      <c r="Q482" s="609"/>
      <c r="R482" s="597"/>
      <c r="S482" s="610"/>
    </row>
    <row r="483" spans="1:19" ht="14.4" customHeight="1" x14ac:dyDescent="0.3">
      <c r="A483" s="591" t="s">
        <v>1258</v>
      </c>
      <c r="B483" s="592" t="s">
        <v>1259</v>
      </c>
      <c r="C483" s="592" t="s">
        <v>470</v>
      </c>
      <c r="D483" s="592" t="s">
        <v>566</v>
      </c>
      <c r="E483" s="592" t="s">
        <v>1272</v>
      </c>
      <c r="F483" s="592" t="s">
        <v>1378</v>
      </c>
      <c r="G483" s="592" t="s">
        <v>1379</v>
      </c>
      <c r="H483" s="609"/>
      <c r="I483" s="609"/>
      <c r="J483" s="592"/>
      <c r="K483" s="592"/>
      <c r="L483" s="609">
        <v>3</v>
      </c>
      <c r="M483" s="609">
        <v>5034</v>
      </c>
      <c r="N483" s="592">
        <v>1</v>
      </c>
      <c r="O483" s="592">
        <v>1678</v>
      </c>
      <c r="P483" s="609">
        <v>1</v>
      </c>
      <c r="Q483" s="609">
        <v>1680</v>
      </c>
      <c r="R483" s="597">
        <v>0.33373063170441003</v>
      </c>
      <c r="S483" s="610">
        <v>1680</v>
      </c>
    </row>
    <row r="484" spans="1:19" ht="14.4" customHeight="1" x14ac:dyDescent="0.3">
      <c r="A484" s="591" t="s">
        <v>1258</v>
      </c>
      <c r="B484" s="592" t="s">
        <v>1259</v>
      </c>
      <c r="C484" s="592" t="s">
        <v>470</v>
      </c>
      <c r="D484" s="592" t="s">
        <v>566</v>
      </c>
      <c r="E484" s="592" t="s">
        <v>1272</v>
      </c>
      <c r="F484" s="592" t="s">
        <v>1380</v>
      </c>
      <c r="G484" s="592" t="s">
        <v>1381</v>
      </c>
      <c r="H484" s="609">
        <v>1</v>
      </c>
      <c r="I484" s="609">
        <v>1393</v>
      </c>
      <c r="J484" s="592">
        <v>0.4992831541218638</v>
      </c>
      <c r="K484" s="592">
        <v>1393</v>
      </c>
      <c r="L484" s="609">
        <v>2</v>
      </c>
      <c r="M484" s="609">
        <v>2790</v>
      </c>
      <c r="N484" s="592">
        <v>1</v>
      </c>
      <c r="O484" s="592">
        <v>1395</v>
      </c>
      <c r="P484" s="609">
        <v>1</v>
      </c>
      <c r="Q484" s="609">
        <v>1398</v>
      </c>
      <c r="R484" s="597">
        <v>0.50107526881720432</v>
      </c>
      <c r="S484" s="610">
        <v>1398</v>
      </c>
    </row>
    <row r="485" spans="1:19" ht="14.4" customHeight="1" x14ac:dyDescent="0.3">
      <c r="A485" s="591" t="s">
        <v>1258</v>
      </c>
      <c r="B485" s="592" t="s">
        <v>1259</v>
      </c>
      <c r="C485" s="592" t="s">
        <v>470</v>
      </c>
      <c r="D485" s="592" t="s">
        <v>566</v>
      </c>
      <c r="E485" s="592" t="s">
        <v>1272</v>
      </c>
      <c r="F485" s="592" t="s">
        <v>1388</v>
      </c>
      <c r="G485" s="592" t="s">
        <v>1389</v>
      </c>
      <c r="H485" s="609">
        <v>1</v>
      </c>
      <c r="I485" s="609">
        <v>971</v>
      </c>
      <c r="J485" s="592"/>
      <c r="K485" s="592">
        <v>971</v>
      </c>
      <c r="L485" s="609"/>
      <c r="M485" s="609"/>
      <c r="N485" s="592"/>
      <c r="O485" s="592"/>
      <c r="P485" s="609"/>
      <c r="Q485" s="609"/>
      <c r="R485" s="597"/>
      <c r="S485" s="610"/>
    </row>
    <row r="486" spans="1:19" ht="14.4" customHeight="1" x14ac:dyDescent="0.3">
      <c r="A486" s="591" t="s">
        <v>1258</v>
      </c>
      <c r="B486" s="592" t="s">
        <v>1259</v>
      </c>
      <c r="C486" s="592" t="s">
        <v>470</v>
      </c>
      <c r="D486" s="592" t="s">
        <v>566</v>
      </c>
      <c r="E486" s="592" t="s">
        <v>1272</v>
      </c>
      <c r="F486" s="592" t="s">
        <v>1303</v>
      </c>
      <c r="G486" s="592" t="s">
        <v>1304</v>
      </c>
      <c r="H486" s="609">
        <v>6</v>
      </c>
      <c r="I486" s="609">
        <v>199.99</v>
      </c>
      <c r="J486" s="592">
        <v>0.54542231434259703</v>
      </c>
      <c r="K486" s="592">
        <v>33.331666666666671</v>
      </c>
      <c r="L486" s="609">
        <v>11</v>
      </c>
      <c r="M486" s="609">
        <v>366.66999999999996</v>
      </c>
      <c r="N486" s="592">
        <v>1</v>
      </c>
      <c r="O486" s="592">
        <v>33.333636363636359</v>
      </c>
      <c r="P486" s="609">
        <v>30</v>
      </c>
      <c r="Q486" s="609">
        <v>1000</v>
      </c>
      <c r="R486" s="597">
        <v>2.7272479341096902</v>
      </c>
      <c r="S486" s="610">
        <v>33.333333333333336</v>
      </c>
    </row>
    <row r="487" spans="1:19" ht="14.4" customHeight="1" x14ac:dyDescent="0.3">
      <c r="A487" s="591" t="s">
        <v>1258</v>
      </c>
      <c r="B487" s="592" t="s">
        <v>1259</v>
      </c>
      <c r="C487" s="592" t="s">
        <v>470</v>
      </c>
      <c r="D487" s="592" t="s">
        <v>566</v>
      </c>
      <c r="E487" s="592" t="s">
        <v>1272</v>
      </c>
      <c r="F487" s="592" t="s">
        <v>1307</v>
      </c>
      <c r="G487" s="592" t="s">
        <v>1308</v>
      </c>
      <c r="H487" s="609">
        <v>16</v>
      </c>
      <c r="I487" s="609">
        <v>1376</v>
      </c>
      <c r="J487" s="592">
        <v>0.61538461538461542</v>
      </c>
      <c r="K487" s="592">
        <v>86</v>
      </c>
      <c r="L487" s="609">
        <v>26</v>
      </c>
      <c r="M487" s="609">
        <v>2236</v>
      </c>
      <c r="N487" s="592">
        <v>1</v>
      </c>
      <c r="O487" s="592">
        <v>86</v>
      </c>
      <c r="P487" s="609">
        <v>32</v>
      </c>
      <c r="Q487" s="609">
        <v>2752</v>
      </c>
      <c r="R487" s="597">
        <v>1.2307692307692308</v>
      </c>
      <c r="S487" s="610">
        <v>86</v>
      </c>
    </row>
    <row r="488" spans="1:19" ht="14.4" customHeight="1" x14ac:dyDescent="0.3">
      <c r="A488" s="591" t="s">
        <v>1258</v>
      </c>
      <c r="B488" s="592" t="s">
        <v>1259</v>
      </c>
      <c r="C488" s="592" t="s">
        <v>470</v>
      </c>
      <c r="D488" s="592" t="s">
        <v>566</v>
      </c>
      <c r="E488" s="592" t="s">
        <v>1272</v>
      </c>
      <c r="F488" s="592" t="s">
        <v>1311</v>
      </c>
      <c r="G488" s="592" t="s">
        <v>1312</v>
      </c>
      <c r="H488" s="609"/>
      <c r="I488" s="609"/>
      <c r="J488" s="592"/>
      <c r="K488" s="592"/>
      <c r="L488" s="609">
        <v>1</v>
      </c>
      <c r="M488" s="609">
        <v>1528</v>
      </c>
      <c r="N488" s="592">
        <v>1</v>
      </c>
      <c r="O488" s="592">
        <v>1528</v>
      </c>
      <c r="P488" s="609"/>
      <c r="Q488" s="609"/>
      <c r="R488" s="597"/>
      <c r="S488" s="610"/>
    </row>
    <row r="489" spans="1:19" ht="14.4" customHeight="1" x14ac:dyDescent="0.3">
      <c r="A489" s="591" t="s">
        <v>1258</v>
      </c>
      <c r="B489" s="592" t="s">
        <v>1259</v>
      </c>
      <c r="C489" s="592" t="s">
        <v>470</v>
      </c>
      <c r="D489" s="592" t="s">
        <v>566</v>
      </c>
      <c r="E489" s="592" t="s">
        <v>1272</v>
      </c>
      <c r="F489" s="592" t="s">
        <v>1318</v>
      </c>
      <c r="G489" s="592" t="s">
        <v>1319</v>
      </c>
      <c r="H489" s="609">
        <v>1</v>
      </c>
      <c r="I489" s="609">
        <v>162</v>
      </c>
      <c r="J489" s="592">
        <v>0.5</v>
      </c>
      <c r="K489" s="592">
        <v>162</v>
      </c>
      <c r="L489" s="609">
        <v>2</v>
      </c>
      <c r="M489" s="609">
        <v>324</v>
      </c>
      <c r="N489" s="592">
        <v>1</v>
      </c>
      <c r="O489" s="592">
        <v>162</v>
      </c>
      <c r="P489" s="609">
        <v>1</v>
      </c>
      <c r="Q489" s="609">
        <v>158</v>
      </c>
      <c r="R489" s="597">
        <v>0.48765432098765432</v>
      </c>
      <c r="S489" s="610">
        <v>158</v>
      </c>
    </row>
    <row r="490" spans="1:19" ht="14.4" customHeight="1" x14ac:dyDescent="0.3">
      <c r="A490" s="591" t="s">
        <v>1258</v>
      </c>
      <c r="B490" s="592" t="s">
        <v>1259</v>
      </c>
      <c r="C490" s="592" t="s">
        <v>470</v>
      </c>
      <c r="D490" s="592" t="s">
        <v>566</v>
      </c>
      <c r="E490" s="592" t="s">
        <v>1272</v>
      </c>
      <c r="F490" s="592" t="s">
        <v>1392</v>
      </c>
      <c r="G490" s="592" t="s">
        <v>1393</v>
      </c>
      <c r="H490" s="609"/>
      <c r="I490" s="609"/>
      <c r="J490" s="592"/>
      <c r="K490" s="592"/>
      <c r="L490" s="609">
        <v>3</v>
      </c>
      <c r="M490" s="609">
        <v>2166</v>
      </c>
      <c r="N490" s="592">
        <v>1</v>
      </c>
      <c r="O490" s="592">
        <v>722</v>
      </c>
      <c r="P490" s="609">
        <v>3</v>
      </c>
      <c r="Q490" s="609">
        <v>2169</v>
      </c>
      <c r="R490" s="597">
        <v>1.0013850415512466</v>
      </c>
      <c r="S490" s="610">
        <v>723</v>
      </c>
    </row>
    <row r="491" spans="1:19" ht="14.4" customHeight="1" x14ac:dyDescent="0.3">
      <c r="A491" s="591" t="s">
        <v>1258</v>
      </c>
      <c r="B491" s="592" t="s">
        <v>1259</v>
      </c>
      <c r="C491" s="592" t="s">
        <v>470</v>
      </c>
      <c r="D491" s="592" t="s">
        <v>566</v>
      </c>
      <c r="E491" s="592" t="s">
        <v>1272</v>
      </c>
      <c r="F491" s="592" t="s">
        <v>1324</v>
      </c>
      <c r="G491" s="592" t="s">
        <v>1325</v>
      </c>
      <c r="H491" s="609">
        <v>2</v>
      </c>
      <c r="I491" s="609">
        <v>2126</v>
      </c>
      <c r="J491" s="592">
        <v>0.2857142857142857</v>
      </c>
      <c r="K491" s="592">
        <v>1063</v>
      </c>
      <c r="L491" s="609">
        <v>7</v>
      </c>
      <c r="M491" s="609">
        <v>7441</v>
      </c>
      <c r="N491" s="592">
        <v>1</v>
      </c>
      <c r="O491" s="592">
        <v>1063</v>
      </c>
      <c r="P491" s="609">
        <v>10</v>
      </c>
      <c r="Q491" s="609">
        <v>10640</v>
      </c>
      <c r="R491" s="597">
        <v>1.4299153339604891</v>
      </c>
      <c r="S491" s="610">
        <v>1064</v>
      </c>
    </row>
    <row r="492" spans="1:19" ht="14.4" customHeight="1" x14ac:dyDescent="0.3">
      <c r="A492" s="591" t="s">
        <v>1258</v>
      </c>
      <c r="B492" s="592" t="s">
        <v>1259</v>
      </c>
      <c r="C492" s="592" t="s">
        <v>470</v>
      </c>
      <c r="D492" s="592" t="s">
        <v>566</v>
      </c>
      <c r="E492" s="592" t="s">
        <v>1272</v>
      </c>
      <c r="F492" s="592" t="s">
        <v>1394</v>
      </c>
      <c r="G492" s="592" t="s">
        <v>1395</v>
      </c>
      <c r="H492" s="609">
        <v>3</v>
      </c>
      <c r="I492" s="609">
        <v>2148</v>
      </c>
      <c r="J492" s="592">
        <v>0.6</v>
      </c>
      <c r="K492" s="592">
        <v>716</v>
      </c>
      <c r="L492" s="609">
        <v>5</v>
      </c>
      <c r="M492" s="609">
        <v>3580</v>
      </c>
      <c r="N492" s="592">
        <v>1</v>
      </c>
      <c r="O492" s="592">
        <v>716</v>
      </c>
      <c r="P492" s="609">
        <v>2</v>
      </c>
      <c r="Q492" s="609">
        <v>1434</v>
      </c>
      <c r="R492" s="597">
        <v>0.40055865921787709</v>
      </c>
      <c r="S492" s="610">
        <v>717</v>
      </c>
    </row>
    <row r="493" spans="1:19" ht="14.4" customHeight="1" x14ac:dyDescent="0.3">
      <c r="A493" s="591" t="s">
        <v>1258</v>
      </c>
      <c r="B493" s="592" t="s">
        <v>1259</v>
      </c>
      <c r="C493" s="592" t="s">
        <v>470</v>
      </c>
      <c r="D493" s="592" t="s">
        <v>566</v>
      </c>
      <c r="E493" s="592" t="s">
        <v>1272</v>
      </c>
      <c r="F493" s="592" t="s">
        <v>1328</v>
      </c>
      <c r="G493" s="592" t="s">
        <v>1329</v>
      </c>
      <c r="H493" s="609">
        <v>1</v>
      </c>
      <c r="I493" s="609">
        <v>91</v>
      </c>
      <c r="J493" s="592"/>
      <c r="K493" s="592">
        <v>91</v>
      </c>
      <c r="L493" s="609"/>
      <c r="M493" s="609"/>
      <c r="N493" s="592"/>
      <c r="O493" s="592"/>
      <c r="P493" s="609">
        <v>1</v>
      </c>
      <c r="Q493" s="609">
        <v>91</v>
      </c>
      <c r="R493" s="597"/>
      <c r="S493" s="610">
        <v>91</v>
      </c>
    </row>
    <row r="494" spans="1:19" ht="14.4" customHeight="1" x14ac:dyDescent="0.3">
      <c r="A494" s="591" t="s">
        <v>1258</v>
      </c>
      <c r="B494" s="592" t="s">
        <v>1259</v>
      </c>
      <c r="C494" s="592" t="s">
        <v>470</v>
      </c>
      <c r="D494" s="592" t="s">
        <v>566</v>
      </c>
      <c r="E494" s="592" t="s">
        <v>1272</v>
      </c>
      <c r="F494" s="592" t="s">
        <v>1336</v>
      </c>
      <c r="G494" s="592" t="s">
        <v>1337</v>
      </c>
      <c r="H494" s="609"/>
      <c r="I494" s="609"/>
      <c r="J494" s="592"/>
      <c r="K494" s="592"/>
      <c r="L494" s="609">
        <v>2</v>
      </c>
      <c r="M494" s="609">
        <v>780</v>
      </c>
      <c r="N494" s="592">
        <v>1</v>
      </c>
      <c r="O494" s="592">
        <v>390</v>
      </c>
      <c r="P494" s="609"/>
      <c r="Q494" s="609"/>
      <c r="R494" s="597"/>
      <c r="S494" s="610"/>
    </row>
    <row r="495" spans="1:19" ht="14.4" customHeight="1" x14ac:dyDescent="0.3">
      <c r="A495" s="591" t="s">
        <v>1258</v>
      </c>
      <c r="B495" s="592" t="s">
        <v>1259</v>
      </c>
      <c r="C495" s="592" t="s">
        <v>470</v>
      </c>
      <c r="D495" s="592" t="s">
        <v>566</v>
      </c>
      <c r="E495" s="592" t="s">
        <v>1272</v>
      </c>
      <c r="F495" s="592" t="s">
        <v>1338</v>
      </c>
      <c r="G495" s="592" t="s">
        <v>1339</v>
      </c>
      <c r="H495" s="609"/>
      <c r="I495" s="609"/>
      <c r="J495" s="592"/>
      <c r="K495" s="592"/>
      <c r="L495" s="609">
        <v>3</v>
      </c>
      <c r="M495" s="609">
        <v>1515</v>
      </c>
      <c r="N495" s="592">
        <v>1</v>
      </c>
      <c r="O495" s="592">
        <v>505</v>
      </c>
      <c r="P495" s="609"/>
      <c r="Q495" s="609"/>
      <c r="R495" s="597"/>
      <c r="S495" s="610"/>
    </row>
    <row r="496" spans="1:19" ht="14.4" customHeight="1" x14ac:dyDescent="0.3">
      <c r="A496" s="591" t="s">
        <v>1258</v>
      </c>
      <c r="B496" s="592" t="s">
        <v>1259</v>
      </c>
      <c r="C496" s="592" t="s">
        <v>470</v>
      </c>
      <c r="D496" s="592" t="s">
        <v>566</v>
      </c>
      <c r="E496" s="592" t="s">
        <v>1272</v>
      </c>
      <c r="F496" s="592" t="s">
        <v>1398</v>
      </c>
      <c r="G496" s="592" t="s">
        <v>1399</v>
      </c>
      <c r="H496" s="609">
        <v>2</v>
      </c>
      <c r="I496" s="609">
        <v>3336</v>
      </c>
      <c r="J496" s="592">
        <v>0.4994011976047904</v>
      </c>
      <c r="K496" s="592">
        <v>1668</v>
      </c>
      <c r="L496" s="609">
        <v>4</v>
      </c>
      <c r="M496" s="609">
        <v>6680</v>
      </c>
      <c r="N496" s="592">
        <v>1</v>
      </c>
      <c r="O496" s="592">
        <v>1670</v>
      </c>
      <c r="P496" s="609">
        <v>2</v>
      </c>
      <c r="Q496" s="609">
        <v>3346</v>
      </c>
      <c r="R496" s="597">
        <v>0.50089820359281434</v>
      </c>
      <c r="S496" s="610">
        <v>1673</v>
      </c>
    </row>
    <row r="497" spans="1:19" ht="14.4" customHeight="1" x14ac:dyDescent="0.3">
      <c r="A497" s="591" t="s">
        <v>1258</v>
      </c>
      <c r="B497" s="592" t="s">
        <v>1259</v>
      </c>
      <c r="C497" s="592" t="s">
        <v>470</v>
      </c>
      <c r="D497" s="592" t="s">
        <v>566</v>
      </c>
      <c r="E497" s="592" t="s">
        <v>1272</v>
      </c>
      <c r="F497" s="592" t="s">
        <v>1344</v>
      </c>
      <c r="G497" s="592" t="s">
        <v>1345</v>
      </c>
      <c r="H497" s="609">
        <v>2</v>
      </c>
      <c r="I497" s="609">
        <v>494</v>
      </c>
      <c r="J497" s="592">
        <v>0.53118279569892468</v>
      </c>
      <c r="K497" s="592">
        <v>247</v>
      </c>
      <c r="L497" s="609">
        <v>3</v>
      </c>
      <c r="M497" s="609">
        <v>930</v>
      </c>
      <c r="N497" s="592">
        <v>1</v>
      </c>
      <c r="O497" s="592">
        <v>310</v>
      </c>
      <c r="P497" s="609"/>
      <c r="Q497" s="609"/>
      <c r="R497" s="597"/>
      <c r="S497" s="610"/>
    </row>
    <row r="498" spans="1:19" ht="14.4" customHeight="1" x14ac:dyDescent="0.3">
      <c r="A498" s="591" t="s">
        <v>1258</v>
      </c>
      <c r="B498" s="592" t="s">
        <v>1259</v>
      </c>
      <c r="C498" s="592" t="s">
        <v>470</v>
      </c>
      <c r="D498" s="592" t="s">
        <v>566</v>
      </c>
      <c r="E498" s="592" t="s">
        <v>1272</v>
      </c>
      <c r="F498" s="592" t="s">
        <v>1400</v>
      </c>
      <c r="G498" s="592" t="s">
        <v>1401</v>
      </c>
      <c r="H498" s="609">
        <v>1</v>
      </c>
      <c r="I498" s="609">
        <v>3710</v>
      </c>
      <c r="J498" s="592">
        <v>0.99919202800969564</v>
      </c>
      <c r="K498" s="592">
        <v>3710</v>
      </c>
      <c r="L498" s="609">
        <v>1</v>
      </c>
      <c r="M498" s="609">
        <v>3713</v>
      </c>
      <c r="N498" s="592">
        <v>1</v>
      </c>
      <c r="O498" s="592">
        <v>3713</v>
      </c>
      <c r="P498" s="609">
        <v>4</v>
      </c>
      <c r="Q498" s="609">
        <v>14876</v>
      </c>
      <c r="R498" s="597">
        <v>4.0064637759224349</v>
      </c>
      <c r="S498" s="610">
        <v>3719</v>
      </c>
    </row>
    <row r="499" spans="1:19" ht="14.4" customHeight="1" x14ac:dyDescent="0.3">
      <c r="A499" s="591" t="s">
        <v>1258</v>
      </c>
      <c r="B499" s="592" t="s">
        <v>1259</v>
      </c>
      <c r="C499" s="592" t="s">
        <v>470</v>
      </c>
      <c r="D499" s="592" t="s">
        <v>566</v>
      </c>
      <c r="E499" s="592" t="s">
        <v>1272</v>
      </c>
      <c r="F499" s="592" t="s">
        <v>1402</v>
      </c>
      <c r="G499" s="592" t="s">
        <v>1403</v>
      </c>
      <c r="H499" s="609">
        <v>1</v>
      </c>
      <c r="I499" s="609">
        <v>1734</v>
      </c>
      <c r="J499" s="592">
        <v>0.9994236311239193</v>
      </c>
      <c r="K499" s="592">
        <v>1734</v>
      </c>
      <c r="L499" s="609">
        <v>1</v>
      </c>
      <c r="M499" s="609">
        <v>1735</v>
      </c>
      <c r="N499" s="592">
        <v>1</v>
      </c>
      <c r="O499" s="592">
        <v>1735</v>
      </c>
      <c r="P499" s="609">
        <v>2</v>
      </c>
      <c r="Q499" s="609">
        <v>3476</v>
      </c>
      <c r="R499" s="597">
        <v>2.0034582132564842</v>
      </c>
      <c r="S499" s="610">
        <v>1738</v>
      </c>
    </row>
    <row r="500" spans="1:19" ht="14.4" customHeight="1" x14ac:dyDescent="0.3">
      <c r="A500" s="591" t="s">
        <v>1258</v>
      </c>
      <c r="B500" s="592" t="s">
        <v>1259</v>
      </c>
      <c r="C500" s="592" t="s">
        <v>470</v>
      </c>
      <c r="D500" s="592" t="s">
        <v>566</v>
      </c>
      <c r="E500" s="592" t="s">
        <v>1272</v>
      </c>
      <c r="F500" s="592" t="s">
        <v>1352</v>
      </c>
      <c r="G500" s="592" t="s">
        <v>1353</v>
      </c>
      <c r="H500" s="609">
        <v>1</v>
      </c>
      <c r="I500" s="609">
        <v>1033</v>
      </c>
      <c r="J500" s="592">
        <v>0.99903288201160545</v>
      </c>
      <c r="K500" s="592">
        <v>1033</v>
      </c>
      <c r="L500" s="609">
        <v>1</v>
      </c>
      <c r="M500" s="609">
        <v>1034</v>
      </c>
      <c r="N500" s="592">
        <v>1</v>
      </c>
      <c r="O500" s="592">
        <v>1034</v>
      </c>
      <c r="P500" s="609"/>
      <c r="Q500" s="609"/>
      <c r="R500" s="597"/>
      <c r="S500" s="610"/>
    </row>
    <row r="501" spans="1:19" ht="14.4" customHeight="1" x14ac:dyDescent="0.3">
      <c r="A501" s="591" t="s">
        <v>1258</v>
      </c>
      <c r="B501" s="592" t="s">
        <v>1259</v>
      </c>
      <c r="C501" s="592" t="s">
        <v>470</v>
      </c>
      <c r="D501" s="592" t="s">
        <v>566</v>
      </c>
      <c r="E501" s="592" t="s">
        <v>1272</v>
      </c>
      <c r="F501" s="592" t="s">
        <v>1354</v>
      </c>
      <c r="G501" s="592" t="s">
        <v>1355</v>
      </c>
      <c r="H501" s="609"/>
      <c r="I501" s="609"/>
      <c r="J501" s="592"/>
      <c r="K501" s="592"/>
      <c r="L501" s="609"/>
      <c r="M501" s="609"/>
      <c r="N501" s="592"/>
      <c r="O501" s="592"/>
      <c r="P501" s="609">
        <v>1</v>
      </c>
      <c r="Q501" s="609">
        <v>841</v>
      </c>
      <c r="R501" s="597"/>
      <c r="S501" s="610">
        <v>841</v>
      </c>
    </row>
    <row r="502" spans="1:19" ht="14.4" customHeight="1" x14ac:dyDescent="0.3">
      <c r="A502" s="591" t="s">
        <v>1258</v>
      </c>
      <c r="B502" s="592" t="s">
        <v>1259</v>
      </c>
      <c r="C502" s="592" t="s">
        <v>470</v>
      </c>
      <c r="D502" s="592" t="s">
        <v>566</v>
      </c>
      <c r="E502" s="592" t="s">
        <v>1272</v>
      </c>
      <c r="F502" s="592" t="s">
        <v>1408</v>
      </c>
      <c r="G502" s="592" t="s">
        <v>1409</v>
      </c>
      <c r="H502" s="609"/>
      <c r="I502" s="609"/>
      <c r="J502" s="592"/>
      <c r="K502" s="592"/>
      <c r="L502" s="609"/>
      <c r="M502" s="609"/>
      <c r="N502" s="592"/>
      <c r="O502" s="592"/>
      <c r="P502" s="609">
        <v>2</v>
      </c>
      <c r="Q502" s="609">
        <v>2406</v>
      </c>
      <c r="R502" s="597"/>
      <c r="S502" s="610">
        <v>1203</v>
      </c>
    </row>
    <row r="503" spans="1:19" ht="14.4" customHeight="1" x14ac:dyDescent="0.3">
      <c r="A503" s="591" t="s">
        <v>1258</v>
      </c>
      <c r="B503" s="592" t="s">
        <v>1259</v>
      </c>
      <c r="C503" s="592" t="s">
        <v>470</v>
      </c>
      <c r="D503" s="592" t="s">
        <v>566</v>
      </c>
      <c r="E503" s="592" t="s">
        <v>1272</v>
      </c>
      <c r="F503" s="592" t="s">
        <v>1410</v>
      </c>
      <c r="G503" s="592" t="s">
        <v>1411</v>
      </c>
      <c r="H503" s="609">
        <v>1</v>
      </c>
      <c r="I503" s="609">
        <v>1369</v>
      </c>
      <c r="J503" s="592"/>
      <c r="K503" s="592">
        <v>1369</v>
      </c>
      <c r="L503" s="609"/>
      <c r="M503" s="609"/>
      <c r="N503" s="592"/>
      <c r="O503" s="592"/>
      <c r="P503" s="609"/>
      <c r="Q503" s="609"/>
      <c r="R503" s="597"/>
      <c r="S503" s="610"/>
    </row>
    <row r="504" spans="1:19" ht="14.4" customHeight="1" x14ac:dyDescent="0.3">
      <c r="A504" s="591" t="s">
        <v>1258</v>
      </c>
      <c r="B504" s="592" t="s">
        <v>1259</v>
      </c>
      <c r="C504" s="592" t="s">
        <v>470</v>
      </c>
      <c r="D504" s="592" t="s">
        <v>566</v>
      </c>
      <c r="E504" s="592" t="s">
        <v>1272</v>
      </c>
      <c r="F504" s="592" t="s">
        <v>1360</v>
      </c>
      <c r="G504" s="592" t="s">
        <v>1347</v>
      </c>
      <c r="H504" s="609">
        <v>2</v>
      </c>
      <c r="I504" s="609">
        <v>1818</v>
      </c>
      <c r="J504" s="592"/>
      <c r="K504" s="592">
        <v>909</v>
      </c>
      <c r="L504" s="609"/>
      <c r="M504" s="609"/>
      <c r="N504" s="592"/>
      <c r="O504" s="592"/>
      <c r="P504" s="609"/>
      <c r="Q504" s="609"/>
      <c r="R504" s="597"/>
      <c r="S504" s="610"/>
    </row>
    <row r="505" spans="1:19" ht="14.4" customHeight="1" x14ac:dyDescent="0.3">
      <c r="A505" s="591" t="s">
        <v>1258</v>
      </c>
      <c r="B505" s="592" t="s">
        <v>1259</v>
      </c>
      <c r="C505" s="592" t="s">
        <v>470</v>
      </c>
      <c r="D505" s="592" t="s">
        <v>561</v>
      </c>
      <c r="E505" s="592" t="s">
        <v>1260</v>
      </c>
      <c r="F505" s="592" t="s">
        <v>1261</v>
      </c>
      <c r="G505" s="592" t="s">
        <v>1262</v>
      </c>
      <c r="H505" s="609"/>
      <c r="I505" s="609"/>
      <c r="J505" s="592"/>
      <c r="K505" s="592"/>
      <c r="L505" s="609"/>
      <c r="M505" s="609"/>
      <c r="N505" s="592"/>
      <c r="O505" s="592"/>
      <c r="P505" s="609">
        <v>10.8</v>
      </c>
      <c r="Q505" s="609">
        <v>1253.8799999999999</v>
      </c>
      <c r="R505" s="597"/>
      <c r="S505" s="610">
        <v>116.09999999999998</v>
      </c>
    </row>
    <row r="506" spans="1:19" ht="14.4" customHeight="1" x14ac:dyDescent="0.3">
      <c r="A506" s="591" t="s">
        <v>1258</v>
      </c>
      <c r="B506" s="592" t="s">
        <v>1259</v>
      </c>
      <c r="C506" s="592" t="s">
        <v>470</v>
      </c>
      <c r="D506" s="592" t="s">
        <v>561</v>
      </c>
      <c r="E506" s="592" t="s">
        <v>1260</v>
      </c>
      <c r="F506" s="592" t="s">
        <v>1263</v>
      </c>
      <c r="G506" s="592" t="s">
        <v>1264</v>
      </c>
      <c r="H506" s="609"/>
      <c r="I506" s="609"/>
      <c r="J506" s="592"/>
      <c r="K506" s="592"/>
      <c r="L506" s="609"/>
      <c r="M506" s="609"/>
      <c r="N506" s="592"/>
      <c r="O506" s="592"/>
      <c r="P506" s="609">
        <v>5.6</v>
      </c>
      <c r="Q506" s="609">
        <v>390.32</v>
      </c>
      <c r="R506" s="597"/>
      <c r="S506" s="610">
        <v>69.7</v>
      </c>
    </row>
    <row r="507" spans="1:19" ht="14.4" customHeight="1" x14ac:dyDescent="0.3">
      <c r="A507" s="591" t="s">
        <v>1258</v>
      </c>
      <c r="B507" s="592" t="s">
        <v>1259</v>
      </c>
      <c r="C507" s="592" t="s">
        <v>470</v>
      </c>
      <c r="D507" s="592" t="s">
        <v>561</v>
      </c>
      <c r="E507" s="592" t="s">
        <v>1272</v>
      </c>
      <c r="F507" s="592" t="s">
        <v>1277</v>
      </c>
      <c r="G507" s="592" t="s">
        <v>1278</v>
      </c>
      <c r="H507" s="609"/>
      <c r="I507" s="609"/>
      <c r="J507" s="592"/>
      <c r="K507" s="592"/>
      <c r="L507" s="609"/>
      <c r="M507" s="609"/>
      <c r="N507" s="592"/>
      <c r="O507" s="592"/>
      <c r="P507" s="609">
        <v>4</v>
      </c>
      <c r="Q507" s="609">
        <v>424</v>
      </c>
      <c r="R507" s="597"/>
      <c r="S507" s="610">
        <v>106</v>
      </c>
    </row>
    <row r="508" spans="1:19" ht="14.4" customHeight="1" x14ac:dyDescent="0.3">
      <c r="A508" s="591" t="s">
        <v>1258</v>
      </c>
      <c r="B508" s="592" t="s">
        <v>1259</v>
      </c>
      <c r="C508" s="592" t="s">
        <v>470</v>
      </c>
      <c r="D508" s="592" t="s">
        <v>561</v>
      </c>
      <c r="E508" s="592" t="s">
        <v>1272</v>
      </c>
      <c r="F508" s="592" t="s">
        <v>1289</v>
      </c>
      <c r="G508" s="592" t="s">
        <v>1290</v>
      </c>
      <c r="H508" s="609"/>
      <c r="I508" s="609"/>
      <c r="J508" s="592"/>
      <c r="K508" s="592"/>
      <c r="L508" s="609"/>
      <c r="M508" s="609"/>
      <c r="N508" s="592"/>
      <c r="O508" s="592"/>
      <c r="P508" s="609">
        <v>6</v>
      </c>
      <c r="Q508" s="609">
        <v>1512</v>
      </c>
      <c r="R508" s="597"/>
      <c r="S508" s="610">
        <v>252</v>
      </c>
    </row>
    <row r="509" spans="1:19" ht="14.4" customHeight="1" x14ac:dyDescent="0.3">
      <c r="A509" s="591" t="s">
        <v>1258</v>
      </c>
      <c r="B509" s="592" t="s">
        <v>1259</v>
      </c>
      <c r="C509" s="592" t="s">
        <v>470</v>
      </c>
      <c r="D509" s="592" t="s">
        <v>561</v>
      </c>
      <c r="E509" s="592" t="s">
        <v>1272</v>
      </c>
      <c r="F509" s="592" t="s">
        <v>1291</v>
      </c>
      <c r="G509" s="592" t="s">
        <v>1292</v>
      </c>
      <c r="H509" s="609"/>
      <c r="I509" s="609"/>
      <c r="J509" s="592"/>
      <c r="K509" s="592"/>
      <c r="L509" s="609"/>
      <c r="M509" s="609"/>
      <c r="N509" s="592"/>
      <c r="O509" s="592"/>
      <c r="P509" s="609">
        <v>50</v>
      </c>
      <c r="Q509" s="609">
        <v>6350</v>
      </c>
      <c r="R509" s="597"/>
      <c r="S509" s="610">
        <v>127</v>
      </c>
    </row>
    <row r="510" spans="1:19" ht="14.4" customHeight="1" x14ac:dyDescent="0.3">
      <c r="A510" s="591" t="s">
        <v>1258</v>
      </c>
      <c r="B510" s="592" t="s">
        <v>1259</v>
      </c>
      <c r="C510" s="592" t="s">
        <v>470</v>
      </c>
      <c r="D510" s="592" t="s">
        <v>561</v>
      </c>
      <c r="E510" s="592" t="s">
        <v>1272</v>
      </c>
      <c r="F510" s="592" t="s">
        <v>1295</v>
      </c>
      <c r="G510" s="592" t="s">
        <v>1296</v>
      </c>
      <c r="H510" s="609"/>
      <c r="I510" s="609"/>
      <c r="J510" s="592"/>
      <c r="K510" s="592"/>
      <c r="L510" s="609"/>
      <c r="M510" s="609"/>
      <c r="N510" s="592"/>
      <c r="O510" s="592"/>
      <c r="P510" s="609">
        <v>9</v>
      </c>
      <c r="Q510" s="609">
        <v>4518</v>
      </c>
      <c r="R510" s="597"/>
      <c r="S510" s="610">
        <v>502</v>
      </c>
    </row>
    <row r="511" spans="1:19" ht="14.4" customHeight="1" x14ac:dyDescent="0.3">
      <c r="A511" s="591" t="s">
        <v>1258</v>
      </c>
      <c r="B511" s="592" t="s">
        <v>1259</v>
      </c>
      <c r="C511" s="592" t="s">
        <v>470</v>
      </c>
      <c r="D511" s="592" t="s">
        <v>561</v>
      </c>
      <c r="E511" s="592" t="s">
        <v>1272</v>
      </c>
      <c r="F511" s="592" t="s">
        <v>1297</v>
      </c>
      <c r="G511" s="592" t="s">
        <v>1298</v>
      </c>
      <c r="H511" s="609"/>
      <c r="I511" s="609"/>
      <c r="J511" s="592"/>
      <c r="K511" s="592"/>
      <c r="L511" s="609"/>
      <c r="M511" s="609"/>
      <c r="N511" s="592"/>
      <c r="O511" s="592"/>
      <c r="P511" s="609">
        <v>35</v>
      </c>
      <c r="Q511" s="609">
        <v>23800</v>
      </c>
      <c r="R511" s="597"/>
      <c r="S511" s="610">
        <v>680</v>
      </c>
    </row>
    <row r="512" spans="1:19" ht="14.4" customHeight="1" x14ac:dyDescent="0.3">
      <c r="A512" s="591" t="s">
        <v>1258</v>
      </c>
      <c r="B512" s="592" t="s">
        <v>1259</v>
      </c>
      <c r="C512" s="592" t="s">
        <v>470</v>
      </c>
      <c r="D512" s="592" t="s">
        <v>561</v>
      </c>
      <c r="E512" s="592" t="s">
        <v>1272</v>
      </c>
      <c r="F512" s="592" t="s">
        <v>1299</v>
      </c>
      <c r="G512" s="592" t="s">
        <v>1300</v>
      </c>
      <c r="H512" s="609"/>
      <c r="I512" s="609"/>
      <c r="J512" s="592"/>
      <c r="K512" s="592"/>
      <c r="L512" s="609"/>
      <c r="M512" s="609"/>
      <c r="N512" s="592"/>
      <c r="O512" s="592"/>
      <c r="P512" s="609">
        <v>6</v>
      </c>
      <c r="Q512" s="609">
        <v>6204</v>
      </c>
      <c r="R512" s="597"/>
      <c r="S512" s="610">
        <v>1034</v>
      </c>
    </row>
    <row r="513" spans="1:19" ht="14.4" customHeight="1" x14ac:dyDescent="0.3">
      <c r="A513" s="591" t="s">
        <v>1258</v>
      </c>
      <c r="B513" s="592" t="s">
        <v>1259</v>
      </c>
      <c r="C513" s="592" t="s">
        <v>470</v>
      </c>
      <c r="D513" s="592" t="s">
        <v>561</v>
      </c>
      <c r="E513" s="592" t="s">
        <v>1272</v>
      </c>
      <c r="F513" s="592" t="s">
        <v>1303</v>
      </c>
      <c r="G513" s="592" t="s">
        <v>1304</v>
      </c>
      <c r="H513" s="609"/>
      <c r="I513" s="609"/>
      <c r="J513" s="592"/>
      <c r="K513" s="592"/>
      <c r="L513" s="609"/>
      <c r="M513" s="609"/>
      <c r="N513" s="592"/>
      <c r="O513" s="592"/>
      <c r="P513" s="609">
        <v>52</v>
      </c>
      <c r="Q513" s="609">
        <v>1733.33</v>
      </c>
      <c r="R513" s="597"/>
      <c r="S513" s="610">
        <v>33.333269230769233</v>
      </c>
    </row>
    <row r="514" spans="1:19" ht="14.4" customHeight="1" x14ac:dyDescent="0.3">
      <c r="A514" s="591" t="s">
        <v>1258</v>
      </c>
      <c r="B514" s="592" t="s">
        <v>1259</v>
      </c>
      <c r="C514" s="592" t="s">
        <v>470</v>
      </c>
      <c r="D514" s="592" t="s">
        <v>561</v>
      </c>
      <c r="E514" s="592" t="s">
        <v>1272</v>
      </c>
      <c r="F514" s="592" t="s">
        <v>1307</v>
      </c>
      <c r="G514" s="592" t="s">
        <v>1308</v>
      </c>
      <c r="H514" s="609"/>
      <c r="I514" s="609"/>
      <c r="J514" s="592"/>
      <c r="K514" s="592"/>
      <c r="L514" s="609"/>
      <c r="M514" s="609"/>
      <c r="N514" s="592"/>
      <c r="O514" s="592"/>
      <c r="P514" s="609">
        <v>57</v>
      </c>
      <c r="Q514" s="609">
        <v>4902</v>
      </c>
      <c r="R514" s="597"/>
      <c r="S514" s="610">
        <v>86</v>
      </c>
    </row>
    <row r="515" spans="1:19" ht="14.4" customHeight="1" x14ac:dyDescent="0.3">
      <c r="A515" s="591" t="s">
        <v>1258</v>
      </c>
      <c r="B515" s="592" t="s">
        <v>1259</v>
      </c>
      <c r="C515" s="592" t="s">
        <v>470</v>
      </c>
      <c r="D515" s="592" t="s">
        <v>561</v>
      </c>
      <c r="E515" s="592" t="s">
        <v>1272</v>
      </c>
      <c r="F515" s="592" t="s">
        <v>1392</v>
      </c>
      <c r="G515" s="592" t="s">
        <v>1393</v>
      </c>
      <c r="H515" s="609"/>
      <c r="I515" s="609"/>
      <c r="J515" s="592"/>
      <c r="K515" s="592"/>
      <c r="L515" s="609"/>
      <c r="M515" s="609"/>
      <c r="N515" s="592"/>
      <c r="O515" s="592"/>
      <c r="P515" s="609">
        <v>1</v>
      </c>
      <c r="Q515" s="609">
        <v>723</v>
      </c>
      <c r="R515" s="597"/>
      <c r="S515" s="610">
        <v>723</v>
      </c>
    </row>
    <row r="516" spans="1:19" ht="14.4" customHeight="1" x14ac:dyDescent="0.3">
      <c r="A516" s="591" t="s">
        <v>1258</v>
      </c>
      <c r="B516" s="592" t="s">
        <v>1259</v>
      </c>
      <c r="C516" s="592" t="s">
        <v>470</v>
      </c>
      <c r="D516" s="592" t="s">
        <v>561</v>
      </c>
      <c r="E516" s="592" t="s">
        <v>1272</v>
      </c>
      <c r="F516" s="592" t="s">
        <v>1324</v>
      </c>
      <c r="G516" s="592" t="s">
        <v>1325</v>
      </c>
      <c r="H516" s="609"/>
      <c r="I516" s="609"/>
      <c r="J516" s="592"/>
      <c r="K516" s="592"/>
      <c r="L516" s="609"/>
      <c r="M516" s="609"/>
      <c r="N516" s="592"/>
      <c r="O516" s="592"/>
      <c r="P516" s="609">
        <v>4</v>
      </c>
      <c r="Q516" s="609">
        <v>4256</v>
      </c>
      <c r="R516" s="597"/>
      <c r="S516" s="610">
        <v>1064</v>
      </c>
    </row>
    <row r="517" spans="1:19" ht="14.4" customHeight="1" x14ac:dyDescent="0.3">
      <c r="A517" s="591" t="s">
        <v>1258</v>
      </c>
      <c r="B517" s="592" t="s">
        <v>1259</v>
      </c>
      <c r="C517" s="592" t="s">
        <v>470</v>
      </c>
      <c r="D517" s="592" t="s">
        <v>561</v>
      </c>
      <c r="E517" s="592" t="s">
        <v>1272</v>
      </c>
      <c r="F517" s="592" t="s">
        <v>1340</v>
      </c>
      <c r="G517" s="592" t="s">
        <v>1341</v>
      </c>
      <c r="H517" s="609"/>
      <c r="I517" s="609"/>
      <c r="J517" s="592"/>
      <c r="K517" s="592"/>
      <c r="L517" s="609"/>
      <c r="M517" s="609"/>
      <c r="N517" s="592"/>
      <c r="O517" s="592"/>
      <c r="P517" s="609">
        <v>1</v>
      </c>
      <c r="Q517" s="609">
        <v>181</v>
      </c>
      <c r="R517" s="597"/>
      <c r="S517" s="610">
        <v>181</v>
      </c>
    </row>
    <row r="518" spans="1:19" ht="14.4" customHeight="1" x14ac:dyDescent="0.3">
      <c r="A518" s="591" t="s">
        <v>1258</v>
      </c>
      <c r="B518" s="592" t="s">
        <v>1259</v>
      </c>
      <c r="C518" s="592" t="s">
        <v>470</v>
      </c>
      <c r="D518" s="592" t="s">
        <v>561</v>
      </c>
      <c r="E518" s="592" t="s">
        <v>1272</v>
      </c>
      <c r="F518" s="592" t="s">
        <v>1344</v>
      </c>
      <c r="G518" s="592" t="s">
        <v>1345</v>
      </c>
      <c r="H518" s="609"/>
      <c r="I518" s="609"/>
      <c r="J518" s="592"/>
      <c r="K518" s="592"/>
      <c r="L518" s="609"/>
      <c r="M518" s="609"/>
      <c r="N518" s="592"/>
      <c r="O518" s="592"/>
      <c r="P518" s="609">
        <v>6</v>
      </c>
      <c r="Q518" s="609">
        <v>1866</v>
      </c>
      <c r="R518" s="597"/>
      <c r="S518" s="610">
        <v>311</v>
      </c>
    </row>
    <row r="519" spans="1:19" ht="14.4" customHeight="1" x14ac:dyDescent="0.3">
      <c r="A519" s="591" t="s">
        <v>1258</v>
      </c>
      <c r="B519" s="592" t="s">
        <v>1259</v>
      </c>
      <c r="C519" s="592" t="s">
        <v>470</v>
      </c>
      <c r="D519" s="592" t="s">
        <v>561</v>
      </c>
      <c r="E519" s="592" t="s">
        <v>1272</v>
      </c>
      <c r="F519" s="592" t="s">
        <v>1408</v>
      </c>
      <c r="G519" s="592" t="s">
        <v>1409</v>
      </c>
      <c r="H519" s="609"/>
      <c r="I519" s="609"/>
      <c r="J519" s="592"/>
      <c r="K519" s="592"/>
      <c r="L519" s="609"/>
      <c r="M519" s="609"/>
      <c r="N519" s="592"/>
      <c r="O519" s="592"/>
      <c r="P519" s="609">
        <v>3</v>
      </c>
      <c r="Q519" s="609">
        <v>3609</v>
      </c>
      <c r="R519" s="597"/>
      <c r="S519" s="610">
        <v>1203</v>
      </c>
    </row>
    <row r="520" spans="1:19" ht="14.4" customHeight="1" x14ac:dyDescent="0.3">
      <c r="A520" s="591" t="s">
        <v>1258</v>
      </c>
      <c r="B520" s="592" t="s">
        <v>1259</v>
      </c>
      <c r="C520" s="592" t="s">
        <v>470</v>
      </c>
      <c r="D520" s="592" t="s">
        <v>561</v>
      </c>
      <c r="E520" s="592" t="s">
        <v>1272</v>
      </c>
      <c r="F520" s="592" t="s">
        <v>1410</v>
      </c>
      <c r="G520" s="592" t="s">
        <v>1411</v>
      </c>
      <c r="H520" s="609"/>
      <c r="I520" s="609"/>
      <c r="J520" s="592"/>
      <c r="K520" s="592"/>
      <c r="L520" s="609"/>
      <c r="M520" s="609"/>
      <c r="N520" s="592"/>
      <c r="O520" s="592"/>
      <c r="P520" s="609">
        <v>1</v>
      </c>
      <c r="Q520" s="609">
        <v>1373</v>
      </c>
      <c r="R520" s="597"/>
      <c r="S520" s="610">
        <v>1373</v>
      </c>
    </row>
    <row r="521" spans="1:19" ht="14.4" customHeight="1" x14ac:dyDescent="0.3">
      <c r="A521" s="591" t="s">
        <v>1258</v>
      </c>
      <c r="B521" s="592" t="s">
        <v>1259</v>
      </c>
      <c r="C521" s="592" t="s">
        <v>470</v>
      </c>
      <c r="D521" s="592" t="s">
        <v>561</v>
      </c>
      <c r="E521" s="592" t="s">
        <v>1272</v>
      </c>
      <c r="F521" s="592" t="s">
        <v>1360</v>
      </c>
      <c r="G521" s="592" t="s">
        <v>1347</v>
      </c>
      <c r="H521" s="609"/>
      <c r="I521" s="609"/>
      <c r="J521" s="592"/>
      <c r="K521" s="592"/>
      <c r="L521" s="609"/>
      <c r="M521" s="609"/>
      <c r="N521" s="592"/>
      <c r="O521" s="592"/>
      <c r="P521" s="609">
        <v>1</v>
      </c>
      <c r="Q521" s="609">
        <v>826</v>
      </c>
      <c r="R521" s="597"/>
      <c r="S521" s="610">
        <v>826</v>
      </c>
    </row>
    <row r="522" spans="1:19" ht="14.4" customHeight="1" x14ac:dyDescent="0.3">
      <c r="A522" s="591" t="s">
        <v>1258</v>
      </c>
      <c r="B522" s="592" t="s">
        <v>1259</v>
      </c>
      <c r="C522" s="592" t="s">
        <v>470</v>
      </c>
      <c r="D522" s="592" t="s">
        <v>558</v>
      </c>
      <c r="E522" s="592" t="s">
        <v>1260</v>
      </c>
      <c r="F522" s="592" t="s">
        <v>1261</v>
      </c>
      <c r="G522" s="592" t="s">
        <v>1262</v>
      </c>
      <c r="H522" s="609"/>
      <c r="I522" s="609"/>
      <c r="J522" s="592"/>
      <c r="K522" s="592"/>
      <c r="L522" s="609"/>
      <c r="M522" s="609"/>
      <c r="N522" s="592"/>
      <c r="O522" s="592"/>
      <c r="P522" s="609">
        <v>7.1999999999999993</v>
      </c>
      <c r="Q522" s="609">
        <v>835.92</v>
      </c>
      <c r="R522" s="597"/>
      <c r="S522" s="610">
        <v>116.10000000000001</v>
      </c>
    </row>
    <row r="523" spans="1:19" ht="14.4" customHeight="1" x14ac:dyDescent="0.3">
      <c r="A523" s="591" t="s">
        <v>1258</v>
      </c>
      <c r="B523" s="592" t="s">
        <v>1259</v>
      </c>
      <c r="C523" s="592" t="s">
        <v>470</v>
      </c>
      <c r="D523" s="592" t="s">
        <v>558</v>
      </c>
      <c r="E523" s="592" t="s">
        <v>1260</v>
      </c>
      <c r="F523" s="592" t="s">
        <v>1263</v>
      </c>
      <c r="G523" s="592" t="s">
        <v>1264</v>
      </c>
      <c r="H523" s="609"/>
      <c r="I523" s="609"/>
      <c r="J523" s="592"/>
      <c r="K523" s="592"/>
      <c r="L523" s="609"/>
      <c r="M523" s="609"/>
      <c r="N523" s="592"/>
      <c r="O523" s="592"/>
      <c r="P523" s="609">
        <v>9.1999999999999993</v>
      </c>
      <c r="Q523" s="609">
        <v>641.33000000000004</v>
      </c>
      <c r="R523" s="597"/>
      <c r="S523" s="610">
        <v>69.709782608695662</v>
      </c>
    </row>
    <row r="524" spans="1:19" ht="14.4" customHeight="1" x14ac:dyDescent="0.3">
      <c r="A524" s="591" t="s">
        <v>1258</v>
      </c>
      <c r="B524" s="592" t="s">
        <v>1259</v>
      </c>
      <c r="C524" s="592" t="s">
        <v>470</v>
      </c>
      <c r="D524" s="592" t="s">
        <v>558</v>
      </c>
      <c r="E524" s="592" t="s">
        <v>1260</v>
      </c>
      <c r="F524" s="592" t="s">
        <v>1265</v>
      </c>
      <c r="G524" s="592" t="s">
        <v>1266</v>
      </c>
      <c r="H524" s="609"/>
      <c r="I524" s="609"/>
      <c r="J524" s="592"/>
      <c r="K524" s="592"/>
      <c r="L524" s="609"/>
      <c r="M524" s="609"/>
      <c r="N524" s="592"/>
      <c r="O524" s="592"/>
      <c r="P524" s="609">
        <v>8</v>
      </c>
      <c r="Q524" s="609">
        <v>2941.6</v>
      </c>
      <c r="R524" s="597"/>
      <c r="S524" s="610">
        <v>367.7</v>
      </c>
    </row>
    <row r="525" spans="1:19" ht="14.4" customHeight="1" x14ac:dyDescent="0.3">
      <c r="A525" s="591" t="s">
        <v>1258</v>
      </c>
      <c r="B525" s="592" t="s">
        <v>1259</v>
      </c>
      <c r="C525" s="592" t="s">
        <v>470</v>
      </c>
      <c r="D525" s="592" t="s">
        <v>558</v>
      </c>
      <c r="E525" s="592" t="s">
        <v>1260</v>
      </c>
      <c r="F525" s="592" t="s">
        <v>1267</v>
      </c>
      <c r="G525" s="592" t="s">
        <v>503</v>
      </c>
      <c r="H525" s="609"/>
      <c r="I525" s="609"/>
      <c r="J525" s="592"/>
      <c r="K525" s="592"/>
      <c r="L525" s="609"/>
      <c r="M525" s="609"/>
      <c r="N525" s="592"/>
      <c r="O525" s="592"/>
      <c r="P525" s="609">
        <v>0.4</v>
      </c>
      <c r="Q525" s="609">
        <v>108.36</v>
      </c>
      <c r="R525" s="597"/>
      <c r="S525" s="610">
        <v>270.89999999999998</v>
      </c>
    </row>
    <row r="526" spans="1:19" ht="14.4" customHeight="1" x14ac:dyDescent="0.3">
      <c r="A526" s="591" t="s">
        <v>1258</v>
      </c>
      <c r="B526" s="592" t="s">
        <v>1259</v>
      </c>
      <c r="C526" s="592" t="s">
        <v>470</v>
      </c>
      <c r="D526" s="592" t="s">
        <v>558</v>
      </c>
      <c r="E526" s="592" t="s">
        <v>1272</v>
      </c>
      <c r="F526" s="592" t="s">
        <v>1277</v>
      </c>
      <c r="G526" s="592" t="s">
        <v>1278</v>
      </c>
      <c r="H526" s="609"/>
      <c r="I526" s="609"/>
      <c r="J526" s="592"/>
      <c r="K526" s="592"/>
      <c r="L526" s="609"/>
      <c r="M526" s="609"/>
      <c r="N526" s="592"/>
      <c r="O526" s="592"/>
      <c r="P526" s="609">
        <v>1</v>
      </c>
      <c r="Q526" s="609">
        <v>106</v>
      </c>
      <c r="R526" s="597"/>
      <c r="S526" s="610">
        <v>106</v>
      </c>
    </row>
    <row r="527" spans="1:19" ht="14.4" customHeight="1" x14ac:dyDescent="0.3">
      <c r="A527" s="591" t="s">
        <v>1258</v>
      </c>
      <c r="B527" s="592" t="s">
        <v>1259</v>
      </c>
      <c r="C527" s="592" t="s">
        <v>470</v>
      </c>
      <c r="D527" s="592" t="s">
        <v>558</v>
      </c>
      <c r="E527" s="592" t="s">
        <v>1272</v>
      </c>
      <c r="F527" s="592" t="s">
        <v>1281</v>
      </c>
      <c r="G527" s="592" t="s">
        <v>1282</v>
      </c>
      <c r="H527" s="609"/>
      <c r="I527" s="609"/>
      <c r="J527" s="592"/>
      <c r="K527" s="592"/>
      <c r="L527" s="609"/>
      <c r="M527" s="609"/>
      <c r="N527" s="592"/>
      <c r="O527" s="592"/>
      <c r="P527" s="609">
        <v>2</v>
      </c>
      <c r="Q527" s="609">
        <v>74</v>
      </c>
      <c r="R527" s="597"/>
      <c r="S527" s="610">
        <v>37</v>
      </c>
    </row>
    <row r="528" spans="1:19" ht="14.4" customHeight="1" x14ac:dyDescent="0.3">
      <c r="A528" s="591" t="s">
        <v>1258</v>
      </c>
      <c r="B528" s="592" t="s">
        <v>1259</v>
      </c>
      <c r="C528" s="592" t="s">
        <v>470</v>
      </c>
      <c r="D528" s="592" t="s">
        <v>558</v>
      </c>
      <c r="E528" s="592" t="s">
        <v>1272</v>
      </c>
      <c r="F528" s="592" t="s">
        <v>1289</v>
      </c>
      <c r="G528" s="592" t="s">
        <v>1290</v>
      </c>
      <c r="H528" s="609"/>
      <c r="I528" s="609"/>
      <c r="J528" s="592"/>
      <c r="K528" s="592"/>
      <c r="L528" s="609"/>
      <c r="M528" s="609"/>
      <c r="N528" s="592"/>
      <c r="O528" s="592"/>
      <c r="P528" s="609">
        <v>1</v>
      </c>
      <c r="Q528" s="609">
        <v>252</v>
      </c>
      <c r="R528" s="597"/>
      <c r="S528" s="610">
        <v>252</v>
      </c>
    </row>
    <row r="529" spans="1:19" ht="14.4" customHeight="1" x14ac:dyDescent="0.3">
      <c r="A529" s="591" t="s">
        <v>1258</v>
      </c>
      <c r="B529" s="592" t="s">
        <v>1259</v>
      </c>
      <c r="C529" s="592" t="s">
        <v>470</v>
      </c>
      <c r="D529" s="592" t="s">
        <v>558</v>
      </c>
      <c r="E529" s="592" t="s">
        <v>1272</v>
      </c>
      <c r="F529" s="592" t="s">
        <v>1291</v>
      </c>
      <c r="G529" s="592" t="s">
        <v>1292</v>
      </c>
      <c r="H529" s="609"/>
      <c r="I529" s="609"/>
      <c r="J529" s="592"/>
      <c r="K529" s="592"/>
      <c r="L529" s="609"/>
      <c r="M529" s="609"/>
      <c r="N529" s="592"/>
      <c r="O529" s="592"/>
      <c r="P529" s="609">
        <v>84</v>
      </c>
      <c r="Q529" s="609">
        <v>10668</v>
      </c>
      <c r="R529" s="597"/>
      <c r="S529" s="610">
        <v>127</v>
      </c>
    </row>
    <row r="530" spans="1:19" ht="14.4" customHeight="1" x14ac:dyDescent="0.3">
      <c r="A530" s="591" t="s">
        <v>1258</v>
      </c>
      <c r="B530" s="592" t="s">
        <v>1259</v>
      </c>
      <c r="C530" s="592" t="s">
        <v>470</v>
      </c>
      <c r="D530" s="592" t="s">
        <v>558</v>
      </c>
      <c r="E530" s="592" t="s">
        <v>1272</v>
      </c>
      <c r="F530" s="592" t="s">
        <v>1295</v>
      </c>
      <c r="G530" s="592" t="s">
        <v>1296</v>
      </c>
      <c r="H530" s="609"/>
      <c r="I530" s="609"/>
      <c r="J530" s="592"/>
      <c r="K530" s="592"/>
      <c r="L530" s="609"/>
      <c r="M530" s="609"/>
      <c r="N530" s="592"/>
      <c r="O530" s="592"/>
      <c r="P530" s="609">
        <v>21</v>
      </c>
      <c r="Q530" s="609">
        <v>10542</v>
      </c>
      <c r="R530" s="597"/>
      <c r="S530" s="610">
        <v>502</v>
      </c>
    </row>
    <row r="531" spans="1:19" ht="14.4" customHeight="1" x14ac:dyDescent="0.3">
      <c r="A531" s="591" t="s">
        <v>1258</v>
      </c>
      <c r="B531" s="592" t="s">
        <v>1259</v>
      </c>
      <c r="C531" s="592" t="s">
        <v>470</v>
      </c>
      <c r="D531" s="592" t="s">
        <v>558</v>
      </c>
      <c r="E531" s="592" t="s">
        <v>1272</v>
      </c>
      <c r="F531" s="592" t="s">
        <v>1297</v>
      </c>
      <c r="G531" s="592" t="s">
        <v>1298</v>
      </c>
      <c r="H531" s="609"/>
      <c r="I531" s="609"/>
      <c r="J531" s="592"/>
      <c r="K531" s="592"/>
      <c r="L531" s="609"/>
      <c r="M531" s="609"/>
      <c r="N531" s="592"/>
      <c r="O531" s="592"/>
      <c r="P531" s="609">
        <v>54</v>
      </c>
      <c r="Q531" s="609">
        <v>36720</v>
      </c>
      <c r="R531" s="597"/>
      <c r="S531" s="610">
        <v>680</v>
      </c>
    </row>
    <row r="532" spans="1:19" ht="14.4" customHeight="1" x14ac:dyDescent="0.3">
      <c r="A532" s="591" t="s">
        <v>1258</v>
      </c>
      <c r="B532" s="592" t="s">
        <v>1259</v>
      </c>
      <c r="C532" s="592" t="s">
        <v>470</v>
      </c>
      <c r="D532" s="592" t="s">
        <v>558</v>
      </c>
      <c r="E532" s="592" t="s">
        <v>1272</v>
      </c>
      <c r="F532" s="592" t="s">
        <v>1299</v>
      </c>
      <c r="G532" s="592" t="s">
        <v>1300</v>
      </c>
      <c r="H532" s="609"/>
      <c r="I532" s="609"/>
      <c r="J532" s="592"/>
      <c r="K532" s="592"/>
      <c r="L532" s="609"/>
      <c r="M532" s="609"/>
      <c r="N532" s="592"/>
      <c r="O532" s="592"/>
      <c r="P532" s="609">
        <v>5</v>
      </c>
      <c r="Q532" s="609">
        <v>5170</v>
      </c>
      <c r="R532" s="597"/>
      <c r="S532" s="610">
        <v>1034</v>
      </c>
    </row>
    <row r="533" spans="1:19" ht="14.4" customHeight="1" x14ac:dyDescent="0.3">
      <c r="A533" s="591" t="s">
        <v>1258</v>
      </c>
      <c r="B533" s="592" t="s">
        <v>1259</v>
      </c>
      <c r="C533" s="592" t="s">
        <v>470</v>
      </c>
      <c r="D533" s="592" t="s">
        <v>558</v>
      </c>
      <c r="E533" s="592" t="s">
        <v>1272</v>
      </c>
      <c r="F533" s="592" t="s">
        <v>1380</v>
      </c>
      <c r="G533" s="592" t="s">
        <v>1381</v>
      </c>
      <c r="H533" s="609"/>
      <c r="I533" s="609"/>
      <c r="J533" s="592"/>
      <c r="K533" s="592"/>
      <c r="L533" s="609"/>
      <c r="M533" s="609"/>
      <c r="N533" s="592"/>
      <c r="O533" s="592"/>
      <c r="P533" s="609">
        <v>1</v>
      </c>
      <c r="Q533" s="609">
        <v>1398</v>
      </c>
      <c r="R533" s="597"/>
      <c r="S533" s="610">
        <v>1398</v>
      </c>
    </row>
    <row r="534" spans="1:19" ht="14.4" customHeight="1" x14ac:dyDescent="0.3">
      <c r="A534" s="591" t="s">
        <v>1258</v>
      </c>
      <c r="B534" s="592" t="s">
        <v>1259</v>
      </c>
      <c r="C534" s="592" t="s">
        <v>470</v>
      </c>
      <c r="D534" s="592" t="s">
        <v>558</v>
      </c>
      <c r="E534" s="592" t="s">
        <v>1272</v>
      </c>
      <c r="F534" s="592" t="s">
        <v>1303</v>
      </c>
      <c r="G534" s="592" t="s">
        <v>1304</v>
      </c>
      <c r="H534" s="609"/>
      <c r="I534" s="609"/>
      <c r="J534" s="592"/>
      <c r="K534" s="592"/>
      <c r="L534" s="609"/>
      <c r="M534" s="609"/>
      <c r="N534" s="592"/>
      <c r="O534" s="592"/>
      <c r="P534" s="609">
        <v>77</v>
      </c>
      <c r="Q534" s="609">
        <v>2566.66</v>
      </c>
      <c r="R534" s="597"/>
      <c r="S534" s="610">
        <v>33.333246753246755</v>
      </c>
    </row>
    <row r="535" spans="1:19" ht="14.4" customHeight="1" x14ac:dyDescent="0.3">
      <c r="A535" s="591" t="s">
        <v>1258</v>
      </c>
      <c r="B535" s="592" t="s">
        <v>1259</v>
      </c>
      <c r="C535" s="592" t="s">
        <v>470</v>
      </c>
      <c r="D535" s="592" t="s">
        <v>558</v>
      </c>
      <c r="E535" s="592" t="s">
        <v>1272</v>
      </c>
      <c r="F535" s="592" t="s">
        <v>1307</v>
      </c>
      <c r="G535" s="592" t="s">
        <v>1308</v>
      </c>
      <c r="H535" s="609"/>
      <c r="I535" s="609"/>
      <c r="J535" s="592"/>
      <c r="K535" s="592"/>
      <c r="L535" s="609"/>
      <c r="M535" s="609"/>
      <c r="N535" s="592"/>
      <c r="O535" s="592"/>
      <c r="P535" s="609">
        <v>78</v>
      </c>
      <c r="Q535" s="609">
        <v>6708</v>
      </c>
      <c r="R535" s="597"/>
      <c r="S535" s="610">
        <v>86</v>
      </c>
    </row>
    <row r="536" spans="1:19" ht="14.4" customHeight="1" x14ac:dyDescent="0.3">
      <c r="A536" s="591" t="s">
        <v>1258</v>
      </c>
      <c r="B536" s="592" t="s">
        <v>1259</v>
      </c>
      <c r="C536" s="592" t="s">
        <v>470</v>
      </c>
      <c r="D536" s="592" t="s">
        <v>558</v>
      </c>
      <c r="E536" s="592" t="s">
        <v>1272</v>
      </c>
      <c r="F536" s="592" t="s">
        <v>1324</v>
      </c>
      <c r="G536" s="592" t="s">
        <v>1325</v>
      </c>
      <c r="H536" s="609"/>
      <c r="I536" s="609"/>
      <c r="J536" s="592"/>
      <c r="K536" s="592"/>
      <c r="L536" s="609"/>
      <c r="M536" s="609"/>
      <c r="N536" s="592"/>
      <c r="O536" s="592"/>
      <c r="P536" s="609">
        <v>3</v>
      </c>
      <c r="Q536" s="609">
        <v>3192</v>
      </c>
      <c r="R536" s="597"/>
      <c r="S536" s="610">
        <v>1064</v>
      </c>
    </row>
    <row r="537" spans="1:19" ht="14.4" customHeight="1" x14ac:dyDescent="0.3">
      <c r="A537" s="591" t="s">
        <v>1258</v>
      </c>
      <c r="B537" s="592" t="s">
        <v>1259</v>
      </c>
      <c r="C537" s="592" t="s">
        <v>470</v>
      </c>
      <c r="D537" s="592" t="s">
        <v>558</v>
      </c>
      <c r="E537" s="592" t="s">
        <v>1272</v>
      </c>
      <c r="F537" s="592" t="s">
        <v>1326</v>
      </c>
      <c r="G537" s="592" t="s">
        <v>1327</v>
      </c>
      <c r="H537" s="609"/>
      <c r="I537" s="609"/>
      <c r="J537" s="592"/>
      <c r="K537" s="592"/>
      <c r="L537" s="609"/>
      <c r="M537" s="609"/>
      <c r="N537" s="592"/>
      <c r="O537" s="592"/>
      <c r="P537" s="609">
        <v>6</v>
      </c>
      <c r="Q537" s="609">
        <v>744</v>
      </c>
      <c r="R537" s="597"/>
      <c r="S537" s="610">
        <v>124</v>
      </c>
    </row>
    <row r="538" spans="1:19" ht="14.4" customHeight="1" x14ac:dyDescent="0.3">
      <c r="A538" s="591" t="s">
        <v>1258</v>
      </c>
      <c r="B538" s="592" t="s">
        <v>1259</v>
      </c>
      <c r="C538" s="592" t="s">
        <v>470</v>
      </c>
      <c r="D538" s="592" t="s">
        <v>558</v>
      </c>
      <c r="E538" s="592" t="s">
        <v>1272</v>
      </c>
      <c r="F538" s="592" t="s">
        <v>1340</v>
      </c>
      <c r="G538" s="592" t="s">
        <v>1341</v>
      </c>
      <c r="H538" s="609"/>
      <c r="I538" s="609"/>
      <c r="J538" s="592"/>
      <c r="K538" s="592"/>
      <c r="L538" s="609"/>
      <c r="M538" s="609"/>
      <c r="N538" s="592"/>
      <c r="O538" s="592"/>
      <c r="P538" s="609">
        <v>1</v>
      </c>
      <c r="Q538" s="609">
        <v>181</v>
      </c>
      <c r="R538" s="597"/>
      <c r="S538" s="610">
        <v>181</v>
      </c>
    </row>
    <row r="539" spans="1:19" ht="14.4" customHeight="1" x14ac:dyDescent="0.3">
      <c r="A539" s="591" t="s">
        <v>1258</v>
      </c>
      <c r="B539" s="592" t="s">
        <v>1259</v>
      </c>
      <c r="C539" s="592" t="s">
        <v>470</v>
      </c>
      <c r="D539" s="592" t="s">
        <v>558</v>
      </c>
      <c r="E539" s="592" t="s">
        <v>1272</v>
      </c>
      <c r="F539" s="592" t="s">
        <v>1344</v>
      </c>
      <c r="G539" s="592" t="s">
        <v>1345</v>
      </c>
      <c r="H539" s="609"/>
      <c r="I539" s="609"/>
      <c r="J539" s="592"/>
      <c r="K539" s="592"/>
      <c r="L539" s="609"/>
      <c r="M539" s="609"/>
      <c r="N539" s="592"/>
      <c r="O539" s="592"/>
      <c r="P539" s="609">
        <v>17</v>
      </c>
      <c r="Q539" s="609">
        <v>5287</v>
      </c>
      <c r="R539" s="597"/>
      <c r="S539" s="610">
        <v>311</v>
      </c>
    </row>
    <row r="540" spans="1:19" ht="14.4" customHeight="1" x14ac:dyDescent="0.3">
      <c r="A540" s="591" t="s">
        <v>1258</v>
      </c>
      <c r="B540" s="592" t="s">
        <v>1259</v>
      </c>
      <c r="C540" s="592" t="s">
        <v>470</v>
      </c>
      <c r="D540" s="592" t="s">
        <v>558</v>
      </c>
      <c r="E540" s="592" t="s">
        <v>1272</v>
      </c>
      <c r="F540" s="592" t="s">
        <v>1406</v>
      </c>
      <c r="G540" s="592" t="s">
        <v>1407</v>
      </c>
      <c r="H540" s="609"/>
      <c r="I540" s="609"/>
      <c r="J540" s="592"/>
      <c r="K540" s="592"/>
      <c r="L540" s="609"/>
      <c r="M540" s="609"/>
      <c r="N540" s="592"/>
      <c r="O540" s="592"/>
      <c r="P540" s="609">
        <v>10</v>
      </c>
      <c r="Q540" s="609">
        <v>3080</v>
      </c>
      <c r="R540" s="597"/>
      <c r="S540" s="610">
        <v>308</v>
      </c>
    </row>
    <row r="541" spans="1:19" ht="14.4" customHeight="1" x14ac:dyDescent="0.3">
      <c r="A541" s="591" t="s">
        <v>1258</v>
      </c>
      <c r="B541" s="592" t="s">
        <v>1259</v>
      </c>
      <c r="C541" s="592" t="s">
        <v>470</v>
      </c>
      <c r="D541" s="592" t="s">
        <v>558</v>
      </c>
      <c r="E541" s="592" t="s">
        <v>1272</v>
      </c>
      <c r="F541" s="592" t="s">
        <v>1354</v>
      </c>
      <c r="G541" s="592" t="s">
        <v>1355</v>
      </c>
      <c r="H541" s="609"/>
      <c r="I541" s="609"/>
      <c r="J541" s="592"/>
      <c r="K541" s="592"/>
      <c r="L541" s="609"/>
      <c r="M541" s="609"/>
      <c r="N541" s="592"/>
      <c r="O541" s="592"/>
      <c r="P541" s="609">
        <v>3</v>
      </c>
      <c r="Q541" s="609">
        <v>2523</v>
      </c>
      <c r="R541" s="597"/>
      <c r="S541" s="610">
        <v>841</v>
      </c>
    </row>
    <row r="542" spans="1:19" ht="14.4" customHeight="1" x14ac:dyDescent="0.3">
      <c r="A542" s="591" t="s">
        <v>1258</v>
      </c>
      <c r="B542" s="592" t="s">
        <v>1259</v>
      </c>
      <c r="C542" s="592" t="s">
        <v>470</v>
      </c>
      <c r="D542" s="592" t="s">
        <v>558</v>
      </c>
      <c r="E542" s="592" t="s">
        <v>1272</v>
      </c>
      <c r="F542" s="592" t="s">
        <v>1408</v>
      </c>
      <c r="G542" s="592" t="s">
        <v>1409</v>
      </c>
      <c r="H542" s="609"/>
      <c r="I542" s="609"/>
      <c r="J542" s="592"/>
      <c r="K542" s="592"/>
      <c r="L542" s="609"/>
      <c r="M542" s="609"/>
      <c r="N542" s="592"/>
      <c r="O542" s="592"/>
      <c r="P542" s="609">
        <v>1</v>
      </c>
      <c r="Q542" s="609">
        <v>1203</v>
      </c>
      <c r="R542" s="597"/>
      <c r="S542" s="610">
        <v>1203</v>
      </c>
    </row>
    <row r="543" spans="1:19" ht="14.4" customHeight="1" x14ac:dyDescent="0.3">
      <c r="A543" s="591" t="s">
        <v>1258</v>
      </c>
      <c r="B543" s="592" t="s">
        <v>1259</v>
      </c>
      <c r="C543" s="592" t="s">
        <v>470</v>
      </c>
      <c r="D543" s="592" t="s">
        <v>560</v>
      </c>
      <c r="E543" s="592" t="s">
        <v>1260</v>
      </c>
      <c r="F543" s="592" t="s">
        <v>1261</v>
      </c>
      <c r="G543" s="592" t="s">
        <v>1262</v>
      </c>
      <c r="H543" s="609"/>
      <c r="I543" s="609"/>
      <c r="J543" s="592"/>
      <c r="K543" s="592"/>
      <c r="L543" s="609"/>
      <c r="M543" s="609"/>
      <c r="N543" s="592"/>
      <c r="O543" s="592"/>
      <c r="P543" s="609">
        <v>2.8</v>
      </c>
      <c r="Q543" s="609">
        <v>325.08</v>
      </c>
      <c r="R543" s="597"/>
      <c r="S543" s="610">
        <v>116.10000000000001</v>
      </c>
    </row>
    <row r="544" spans="1:19" ht="14.4" customHeight="1" x14ac:dyDescent="0.3">
      <c r="A544" s="591" t="s">
        <v>1258</v>
      </c>
      <c r="B544" s="592" t="s">
        <v>1259</v>
      </c>
      <c r="C544" s="592" t="s">
        <v>470</v>
      </c>
      <c r="D544" s="592" t="s">
        <v>560</v>
      </c>
      <c r="E544" s="592" t="s">
        <v>1260</v>
      </c>
      <c r="F544" s="592" t="s">
        <v>1263</v>
      </c>
      <c r="G544" s="592" t="s">
        <v>1264</v>
      </c>
      <c r="H544" s="609"/>
      <c r="I544" s="609"/>
      <c r="J544" s="592"/>
      <c r="K544" s="592"/>
      <c r="L544" s="609"/>
      <c r="M544" s="609"/>
      <c r="N544" s="592"/>
      <c r="O544" s="592"/>
      <c r="P544" s="609">
        <v>0.30000000000000004</v>
      </c>
      <c r="Q544" s="609">
        <v>20.91</v>
      </c>
      <c r="R544" s="597"/>
      <c r="S544" s="610">
        <v>69.699999999999989</v>
      </c>
    </row>
    <row r="545" spans="1:19" ht="14.4" customHeight="1" x14ac:dyDescent="0.3">
      <c r="A545" s="591" t="s">
        <v>1258</v>
      </c>
      <c r="B545" s="592" t="s">
        <v>1259</v>
      </c>
      <c r="C545" s="592" t="s">
        <v>470</v>
      </c>
      <c r="D545" s="592" t="s">
        <v>560</v>
      </c>
      <c r="E545" s="592" t="s">
        <v>1260</v>
      </c>
      <c r="F545" s="592" t="s">
        <v>1267</v>
      </c>
      <c r="G545" s="592" t="s">
        <v>503</v>
      </c>
      <c r="H545" s="609"/>
      <c r="I545" s="609"/>
      <c r="J545" s="592"/>
      <c r="K545" s="592"/>
      <c r="L545" s="609"/>
      <c r="M545" s="609"/>
      <c r="N545" s="592"/>
      <c r="O545" s="592"/>
      <c r="P545" s="609">
        <v>0.1</v>
      </c>
      <c r="Q545" s="609">
        <v>27.09</v>
      </c>
      <c r="R545" s="597"/>
      <c r="S545" s="610">
        <v>270.89999999999998</v>
      </c>
    </row>
    <row r="546" spans="1:19" ht="14.4" customHeight="1" x14ac:dyDescent="0.3">
      <c r="A546" s="591" t="s">
        <v>1258</v>
      </c>
      <c r="B546" s="592" t="s">
        <v>1259</v>
      </c>
      <c r="C546" s="592" t="s">
        <v>470</v>
      </c>
      <c r="D546" s="592" t="s">
        <v>560</v>
      </c>
      <c r="E546" s="592" t="s">
        <v>1272</v>
      </c>
      <c r="F546" s="592" t="s">
        <v>1277</v>
      </c>
      <c r="G546" s="592" t="s">
        <v>1278</v>
      </c>
      <c r="H546" s="609"/>
      <c r="I546" s="609"/>
      <c r="J546" s="592"/>
      <c r="K546" s="592"/>
      <c r="L546" s="609"/>
      <c r="M546" s="609"/>
      <c r="N546" s="592"/>
      <c r="O546" s="592"/>
      <c r="P546" s="609">
        <v>1</v>
      </c>
      <c r="Q546" s="609">
        <v>106</v>
      </c>
      <c r="R546" s="597"/>
      <c r="S546" s="610">
        <v>106</v>
      </c>
    </row>
    <row r="547" spans="1:19" ht="14.4" customHeight="1" x14ac:dyDescent="0.3">
      <c r="A547" s="591" t="s">
        <v>1258</v>
      </c>
      <c r="B547" s="592" t="s">
        <v>1259</v>
      </c>
      <c r="C547" s="592" t="s">
        <v>470</v>
      </c>
      <c r="D547" s="592" t="s">
        <v>560</v>
      </c>
      <c r="E547" s="592" t="s">
        <v>1272</v>
      </c>
      <c r="F547" s="592" t="s">
        <v>1281</v>
      </c>
      <c r="G547" s="592" t="s">
        <v>1282</v>
      </c>
      <c r="H547" s="609"/>
      <c r="I547" s="609"/>
      <c r="J547" s="592"/>
      <c r="K547" s="592"/>
      <c r="L547" s="609"/>
      <c r="M547" s="609"/>
      <c r="N547" s="592"/>
      <c r="O547" s="592"/>
      <c r="P547" s="609">
        <v>3</v>
      </c>
      <c r="Q547" s="609">
        <v>111</v>
      </c>
      <c r="R547" s="597"/>
      <c r="S547" s="610">
        <v>37</v>
      </c>
    </row>
    <row r="548" spans="1:19" ht="14.4" customHeight="1" x14ac:dyDescent="0.3">
      <c r="A548" s="591" t="s">
        <v>1258</v>
      </c>
      <c r="B548" s="592" t="s">
        <v>1259</v>
      </c>
      <c r="C548" s="592" t="s">
        <v>470</v>
      </c>
      <c r="D548" s="592" t="s">
        <v>560</v>
      </c>
      <c r="E548" s="592" t="s">
        <v>1272</v>
      </c>
      <c r="F548" s="592" t="s">
        <v>1291</v>
      </c>
      <c r="G548" s="592" t="s">
        <v>1292</v>
      </c>
      <c r="H548" s="609"/>
      <c r="I548" s="609"/>
      <c r="J548" s="592"/>
      <c r="K548" s="592"/>
      <c r="L548" s="609"/>
      <c r="M548" s="609"/>
      <c r="N548" s="592"/>
      <c r="O548" s="592"/>
      <c r="P548" s="609">
        <v>65</v>
      </c>
      <c r="Q548" s="609">
        <v>8255</v>
      </c>
      <c r="R548" s="597"/>
      <c r="S548" s="610">
        <v>127</v>
      </c>
    </row>
    <row r="549" spans="1:19" ht="14.4" customHeight="1" x14ac:dyDescent="0.3">
      <c r="A549" s="591" t="s">
        <v>1258</v>
      </c>
      <c r="B549" s="592" t="s">
        <v>1259</v>
      </c>
      <c r="C549" s="592" t="s">
        <v>470</v>
      </c>
      <c r="D549" s="592" t="s">
        <v>560</v>
      </c>
      <c r="E549" s="592" t="s">
        <v>1272</v>
      </c>
      <c r="F549" s="592" t="s">
        <v>1295</v>
      </c>
      <c r="G549" s="592" t="s">
        <v>1296</v>
      </c>
      <c r="H549" s="609"/>
      <c r="I549" s="609"/>
      <c r="J549" s="592"/>
      <c r="K549" s="592"/>
      <c r="L549" s="609"/>
      <c r="M549" s="609"/>
      <c r="N549" s="592"/>
      <c r="O549" s="592"/>
      <c r="P549" s="609">
        <v>23</v>
      </c>
      <c r="Q549" s="609">
        <v>11546</v>
      </c>
      <c r="R549" s="597"/>
      <c r="S549" s="610">
        <v>502</v>
      </c>
    </row>
    <row r="550" spans="1:19" ht="14.4" customHeight="1" x14ac:dyDescent="0.3">
      <c r="A550" s="591" t="s">
        <v>1258</v>
      </c>
      <c r="B550" s="592" t="s">
        <v>1259</v>
      </c>
      <c r="C550" s="592" t="s">
        <v>470</v>
      </c>
      <c r="D550" s="592" t="s">
        <v>560</v>
      </c>
      <c r="E550" s="592" t="s">
        <v>1272</v>
      </c>
      <c r="F550" s="592" t="s">
        <v>1297</v>
      </c>
      <c r="G550" s="592" t="s">
        <v>1298</v>
      </c>
      <c r="H550" s="609"/>
      <c r="I550" s="609"/>
      <c r="J550" s="592"/>
      <c r="K550" s="592"/>
      <c r="L550" s="609"/>
      <c r="M550" s="609"/>
      <c r="N550" s="592"/>
      <c r="O550" s="592"/>
      <c r="P550" s="609">
        <v>33</v>
      </c>
      <c r="Q550" s="609">
        <v>22440</v>
      </c>
      <c r="R550" s="597"/>
      <c r="S550" s="610">
        <v>680</v>
      </c>
    </row>
    <row r="551" spans="1:19" ht="14.4" customHeight="1" x14ac:dyDescent="0.3">
      <c r="A551" s="591" t="s">
        <v>1258</v>
      </c>
      <c r="B551" s="592" t="s">
        <v>1259</v>
      </c>
      <c r="C551" s="592" t="s">
        <v>470</v>
      </c>
      <c r="D551" s="592" t="s">
        <v>560</v>
      </c>
      <c r="E551" s="592" t="s">
        <v>1272</v>
      </c>
      <c r="F551" s="592" t="s">
        <v>1299</v>
      </c>
      <c r="G551" s="592" t="s">
        <v>1300</v>
      </c>
      <c r="H551" s="609"/>
      <c r="I551" s="609"/>
      <c r="J551" s="592"/>
      <c r="K551" s="592"/>
      <c r="L551" s="609"/>
      <c r="M551" s="609"/>
      <c r="N551" s="592"/>
      <c r="O551" s="592"/>
      <c r="P551" s="609">
        <v>2</v>
      </c>
      <c r="Q551" s="609">
        <v>2068</v>
      </c>
      <c r="R551" s="597"/>
      <c r="S551" s="610">
        <v>1034</v>
      </c>
    </row>
    <row r="552" spans="1:19" ht="14.4" customHeight="1" x14ac:dyDescent="0.3">
      <c r="A552" s="591" t="s">
        <v>1258</v>
      </c>
      <c r="B552" s="592" t="s">
        <v>1259</v>
      </c>
      <c r="C552" s="592" t="s">
        <v>470</v>
      </c>
      <c r="D552" s="592" t="s">
        <v>560</v>
      </c>
      <c r="E552" s="592" t="s">
        <v>1272</v>
      </c>
      <c r="F552" s="592" t="s">
        <v>1386</v>
      </c>
      <c r="G552" s="592" t="s">
        <v>1387</v>
      </c>
      <c r="H552" s="609"/>
      <c r="I552" s="609"/>
      <c r="J552" s="592"/>
      <c r="K552" s="592"/>
      <c r="L552" s="609"/>
      <c r="M552" s="609"/>
      <c r="N552" s="592"/>
      <c r="O552" s="592"/>
      <c r="P552" s="609">
        <v>1</v>
      </c>
      <c r="Q552" s="609">
        <v>2333</v>
      </c>
      <c r="R552" s="597"/>
      <c r="S552" s="610">
        <v>2333</v>
      </c>
    </row>
    <row r="553" spans="1:19" ht="14.4" customHeight="1" x14ac:dyDescent="0.3">
      <c r="A553" s="591" t="s">
        <v>1258</v>
      </c>
      <c r="B553" s="592" t="s">
        <v>1259</v>
      </c>
      <c r="C553" s="592" t="s">
        <v>470</v>
      </c>
      <c r="D553" s="592" t="s">
        <v>560</v>
      </c>
      <c r="E553" s="592" t="s">
        <v>1272</v>
      </c>
      <c r="F553" s="592" t="s">
        <v>1303</v>
      </c>
      <c r="G553" s="592" t="s">
        <v>1304</v>
      </c>
      <c r="H553" s="609"/>
      <c r="I553" s="609"/>
      <c r="J553" s="592"/>
      <c r="K553" s="592"/>
      <c r="L553" s="609"/>
      <c r="M553" s="609"/>
      <c r="N553" s="592"/>
      <c r="O553" s="592"/>
      <c r="P553" s="609">
        <v>54</v>
      </c>
      <c r="Q553" s="609">
        <v>1800.0100000000002</v>
      </c>
      <c r="R553" s="597"/>
      <c r="S553" s="610">
        <v>33.333518518518524</v>
      </c>
    </row>
    <row r="554" spans="1:19" ht="14.4" customHeight="1" x14ac:dyDescent="0.3">
      <c r="A554" s="591" t="s">
        <v>1258</v>
      </c>
      <c r="B554" s="592" t="s">
        <v>1259</v>
      </c>
      <c r="C554" s="592" t="s">
        <v>470</v>
      </c>
      <c r="D554" s="592" t="s">
        <v>560</v>
      </c>
      <c r="E554" s="592" t="s">
        <v>1272</v>
      </c>
      <c r="F554" s="592" t="s">
        <v>1307</v>
      </c>
      <c r="G554" s="592" t="s">
        <v>1308</v>
      </c>
      <c r="H554" s="609"/>
      <c r="I554" s="609"/>
      <c r="J554" s="592"/>
      <c r="K554" s="592"/>
      <c r="L554" s="609"/>
      <c r="M554" s="609"/>
      <c r="N554" s="592"/>
      <c r="O554" s="592"/>
      <c r="P554" s="609">
        <v>47</v>
      </c>
      <c r="Q554" s="609">
        <v>4042</v>
      </c>
      <c r="R554" s="597"/>
      <c r="S554" s="610">
        <v>86</v>
      </c>
    </row>
    <row r="555" spans="1:19" ht="14.4" customHeight="1" x14ac:dyDescent="0.3">
      <c r="A555" s="591" t="s">
        <v>1258</v>
      </c>
      <c r="B555" s="592" t="s">
        <v>1259</v>
      </c>
      <c r="C555" s="592" t="s">
        <v>470</v>
      </c>
      <c r="D555" s="592" t="s">
        <v>560</v>
      </c>
      <c r="E555" s="592" t="s">
        <v>1272</v>
      </c>
      <c r="F555" s="592" t="s">
        <v>1324</v>
      </c>
      <c r="G555" s="592" t="s">
        <v>1325</v>
      </c>
      <c r="H555" s="609"/>
      <c r="I555" s="609"/>
      <c r="J555" s="592"/>
      <c r="K555" s="592"/>
      <c r="L555" s="609"/>
      <c r="M555" s="609"/>
      <c r="N555" s="592"/>
      <c r="O555" s="592"/>
      <c r="P555" s="609">
        <v>1</v>
      </c>
      <c r="Q555" s="609">
        <v>1064</v>
      </c>
      <c r="R555" s="597"/>
      <c r="S555" s="610">
        <v>1064</v>
      </c>
    </row>
    <row r="556" spans="1:19" ht="14.4" customHeight="1" x14ac:dyDescent="0.3">
      <c r="A556" s="591" t="s">
        <v>1258</v>
      </c>
      <c r="B556" s="592" t="s">
        <v>1259</v>
      </c>
      <c r="C556" s="592" t="s">
        <v>470</v>
      </c>
      <c r="D556" s="592" t="s">
        <v>560</v>
      </c>
      <c r="E556" s="592" t="s">
        <v>1272</v>
      </c>
      <c r="F556" s="592" t="s">
        <v>1394</v>
      </c>
      <c r="G556" s="592" t="s">
        <v>1395</v>
      </c>
      <c r="H556" s="609"/>
      <c r="I556" s="609"/>
      <c r="J556" s="592"/>
      <c r="K556" s="592"/>
      <c r="L556" s="609"/>
      <c r="M556" s="609"/>
      <c r="N556" s="592"/>
      <c r="O556" s="592"/>
      <c r="P556" s="609">
        <v>1</v>
      </c>
      <c r="Q556" s="609">
        <v>717</v>
      </c>
      <c r="R556" s="597"/>
      <c r="S556" s="610">
        <v>717</v>
      </c>
    </row>
    <row r="557" spans="1:19" ht="14.4" customHeight="1" x14ac:dyDescent="0.3">
      <c r="A557" s="591" t="s">
        <v>1258</v>
      </c>
      <c r="B557" s="592" t="s">
        <v>1259</v>
      </c>
      <c r="C557" s="592" t="s">
        <v>470</v>
      </c>
      <c r="D557" s="592" t="s">
        <v>560</v>
      </c>
      <c r="E557" s="592" t="s">
        <v>1272</v>
      </c>
      <c r="F557" s="592" t="s">
        <v>1396</v>
      </c>
      <c r="G557" s="592" t="s">
        <v>1397</v>
      </c>
      <c r="H557" s="609"/>
      <c r="I557" s="609"/>
      <c r="J557" s="592"/>
      <c r="K557" s="592"/>
      <c r="L557" s="609"/>
      <c r="M557" s="609"/>
      <c r="N557" s="592"/>
      <c r="O557" s="592"/>
      <c r="P557" s="609">
        <v>1</v>
      </c>
      <c r="Q557" s="609">
        <v>1310</v>
      </c>
      <c r="R557" s="597"/>
      <c r="S557" s="610">
        <v>1310</v>
      </c>
    </row>
    <row r="558" spans="1:19" ht="14.4" customHeight="1" x14ac:dyDescent="0.3">
      <c r="A558" s="591" t="s">
        <v>1258</v>
      </c>
      <c r="B558" s="592" t="s">
        <v>1259</v>
      </c>
      <c r="C558" s="592" t="s">
        <v>470</v>
      </c>
      <c r="D558" s="592" t="s">
        <v>560</v>
      </c>
      <c r="E558" s="592" t="s">
        <v>1272</v>
      </c>
      <c r="F558" s="592" t="s">
        <v>1340</v>
      </c>
      <c r="G558" s="592" t="s">
        <v>1341</v>
      </c>
      <c r="H558" s="609"/>
      <c r="I558" s="609"/>
      <c r="J558" s="592"/>
      <c r="K558" s="592"/>
      <c r="L558" s="609"/>
      <c r="M558" s="609"/>
      <c r="N558" s="592"/>
      <c r="O558" s="592"/>
      <c r="P558" s="609">
        <v>2</v>
      </c>
      <c r="Q558" s="609">
        <v>362</v>
      </c>
      <c r="R558" s="597"/>
      <c r="S558" s="610">
        <v>181</v>
      </c>
    </row>
    <row r="559" spans="1:19" ht="14.4" customHeight="1" x14ac:dyDescent="0.3">
      <c r="A559" s="591" t="s">
        <v>1258</v>
      </c>
      <c r="B559" s="592" t="s">
        <v>1259</v>
      </c>
      <c r="C559" s="592" t="s">
        <v>470</v>
      </c>
      <c r="D559" s="592" t="s">
        <v>560</v>
      </c>
      <c r="E559" s="592" t="s">
        <v>1272</v>
      </c>
      <c r="F559" s="592" t="s">
        <v>1354</v>
      </c>
      <c r="G559" s="592" t="s">
        <v>1355</v>
      </c>
      <c r="H559" s="609"/>
      <c r="I559" s="609"/>
      <c r="J559" s="592"/>
      <c r="K559" s="592"/>
      <c r="L559" s="609"/>
      <c r="M559" s="609"/>
      <c r="N559" s="592"/>
      <c r="O559" s="592"/>
      <c r="P559" s="609">
        <v>10</v>
      </c>
      <c r="Q559" s="609">
        <v>8410</v>
      </c>
      <c r="R559" s="597"/>
      <c r="S559" s="610">
        <v>841</v>
      </c>
    </row>
    <row r="560" spans="1:19" ht="14.4" customHeight="1" x14ac:dyDescent="0.3">
      <c r="A560" s="591" t="s">
        <v>1258</v>
      </c>
      <c r="B560" s="592" t="s">
        <v>1259</v>
      </c>
      <c r="C560" s="592" t="s">
        <v>470</v>
      </c>
      <c r="D560" s="592" t="s">
        <v>560</v>
      </c>
      <c r="E560" s="592" t="s">
        <v>1272</v>
      </c>
      <c r="F560" s="592" t="s">
        <v>1408</v>
      </c>
      <c r="G560" s="592" t="s">
        <v>1409</v>
      </c>
      <c r="H560" s="609"/>
      <c r="I560" s="609"/>
      <c r="J560" s="592"/>
      <c r="K560" s="592"/>
      <c r="L560" s="609"/>
      <c r="M560" s="609"/>
      <c r="N560" s="592"/>
      <c r="O560" s="592"/>
      <c r="P560" s="609">
        <v>3</v>
      </c>
      <c r="Q560" s="609">
        <v>3609</v>
      </c>
      <c r="R560" s="597"/>
      <c r="S560" s="610">
        <v>1203</v>
      </c>
    </row>
    <row r="561" spans="1:19" ht="14.4" customHeight="1" x14ac:dyDescent="0.3">
      <c r="A561" s="591" t="s">
        <v>1258</v>
      </c>
      <c r="B561" s="592" t="s">
        <v>1259</v>
      </c>
      <c r="C561" s="592" t="s">
        <v>470</v>
      </c>
      <c r="D561" s="592" t="s">
        <v>560</v>
      </c>
      <c r="E561" s="592" t="s">
        <v>1272</v>
      </c>
      <c r="F561" s="592" t="s">
        <v>1410</v>
      </c>
      <c r="G561" s="592" t="s">
        <v>1411</v>
      </c>
      <c r="H561" s="609"/>
      <c r="I561" s="609"/>
      <c r="J561" s="592"/>
      <c r="K561" s="592"/>
      <c r="L561" s="609"/>
      <c r="M561" s="609"/>
      <c r="N561" s="592"/>
      <c r="O561" s="592"/>
      <c r="P561" s="609">
        <v>1</v>
      </c>
      <c r="Q561" s="609">
        <v>1373</v>
      </c>
      <c r="R561" s="597"/>
      <c r="S561" s="610">
        <v>1373</v>
      </c>
    </row>
    <row r="562" spans="1:19" ht="14.4" customHeight="1" x14ac:dyDescent="0.3">
      <c r="A562" s="591" t="s">
        <v>1258</v>
      </c>
      <c r="B562" s="592" t="s">
        <v>1259</v>
      </c>
      <c r="C562" s="592" t="s">
        <v>470</v>
      </c>
      <c r="D562" s="592" t="s">
        <v>559</v>
      </c>
      <c r="E562" s="592" t="s">
        <v>1260</v>
      </c>
      <c r="F562" s="592" t="s">
        <v>1261</v>
      </c>
      <c r="G562" s="592" t="s">
        <v>1262</v>
      </c>
      <c r="H562" s="609"/>
      <c r="I562" s="609"/>
      <c r="J562" s="592"/>
      <c r="K562" s="592"/>
      <c r="L562" s="609"/>
      <c r="M562" s="609"/>
      <c r="N562" s="592"/>
      <c r="O562" s="592"/>
      <c r="P562" s="609">
        <v>0.2</v>
      </c>
      <c r="Q562" s="609">
        <v>23.22</v>
      </c>
      <c r="R562" s="597"/>
      <c r="S562" s="610">
        <v>116.1</v>
      </c>
    </row>
    <row r="563" spans="1:19" ht="14.4" customHeight="1" x14ac:dyDescent="0.3">
      <c r="A563" s="591" t="s">
        <v>1258</v>
      </c>
      <c r="B563" s="592" t="s">
        <v>1259</v>
      </c>
      <c r="C563" s="592" t="s">
        <v>470</v>
      </c>
      <c r="D563" s="592" t="s">
        <v>559</v>
      </c>
      <c r="E563" s="592" t="s">
        <v>1260</v>
      </c>
      <c r="F563" s="592" t="s">
        <v>1263</v>
      </c>
      <c r="G563" s="592" t="s">
        <v>1264</v>
      </c>
      <c r="H563" s="609"/>
      <c r="I563" s="609"/>
      <c r="J563" s="592"/>
      <c r="K563" s="592"/>
      <c r="L563" s="609"/>
      <c r="M563" s="609"/>
      <c r="N563" s="592"/>
      <c r="O563" s="592"/>
      <c r="P563" s="609">
        <v>1.1000000000000001</v>
      </c>
      <c r="Q563" s="609">
        <v>76.7</v>
      </c>
      <c r="R563" s="597"/>
      <c r="S563" s="610">
        <v>69.72727272727272</v>
      </c>
    </row>
    <row r="564" spans="1:19" ht="14.4" customHeight="1" x14ac:dyDescent="0.3">
      <c r="A564" s="591" t="s">
        <v>1258</v>
      </c>
      <c r="B564" s="592" t="s">
        <v>1259</v>
      </c>
      <c r="C564" s="592" t="s">
        <v>470</v>
      </c>
      <c r="D564" s="592" t="s">
        <v>559</v>
      </c>
      <c r="E564" s="592" t="s">
        <v>1272</v>
      </c>
      <c r="F564" s="592" t="s">
        <v>1281</v>
      </c>
      <c r="G564" s="592" t="s">
        <v>1282</v>
      </c>
      <c r="H564" s="609"/>
      <c r="I564" s="609"/>
      <c r="J564" s="592"/>
      <c r="K564" s="592"/>
      <c r="L564" s="609"/>
      <c r="M564" s="609"/>
      <c r="N564" s="592"/>
      <c r="O564" s="592"/>
      <c r="P564" s="609">
        <v>8</v>
      </c>
      <c r="Q564" s="609">
        <v>296</v>
      </c>
      <c r="R564" s="597"/>
      <c r="S564" s="610">
        <v>37</v>
      </c>
    </row>
    <row r="565" spans="1:19" ht="14.4" customHeight="1" x14ac:dyDescent="0.3">
      <c r="A565" s="591" t="s">
        <v>1258</v>
      </c>
      <c r="B565" s="592" t="s">
        <v>1259</v>
      </c>
      <c r="C565" s="592" t="s">
        <v>470</v>
      </c>
      <c r="D565" s="592" t="s">
        <v>559</v>
      </c>
      <c r="E565" s="592" t="s">
        <v>1272</v>
      </c>
      <c r="F565" s="592" t="s">
        <v>1291</v>
      </c>
      <c r="G565" s="592" t="s">
        <v>1292</v>
      </c>
      <c r="H565" s="609"/>
      <c r="I565" s="609"/>
      <c r="J565" s="592"/>
      <c r="K565" s="592"/>
      <c r="L565" s="609"/>
      <c r="M565" s="609"/>
      <c r="N565" s="592"/>
      <c r="O565" s="592"/>
      <c r="P565" s="609">
        <v>3</v>
      </c>
      <c r="Q565" s="609">
        <v>381</v>
      </c>
      <c r="R565" s="597"/>
      <c r="S565" s="610">
        <v>127</v>
      </c>
    </row>
    <row r="566" spans="1:19" ht="14.4" customHeight="1" x14ac:dyDescent="0.3">
      <c r="A566" s="591" t="s">
        <v>1258</v>
      </c>
      <c r="B566" s="592" t="s">
        <v>1259</v>
      </c>
      <c r="C566" s="592" t="s">
        <v>470</v>
      </c>
      <c r="D566" s="592" t="s">
        <v>559</v>
      </c>
      <c r="E566" s="592" t="s">
        <v>1272</v>
      </c>
      <c r="F566" s="592" t="s">
        <v>1295</v>
      </c>
      <c r="G566" s="592" t="s">
        <v>1296</v>
      </c>
      <c r="H566" s="609"/>
      <c r="I566" s="609"/>
      <c r="J566" s="592"/>
      <c r="K566" s="592"/>
      <c r="L566" s="609"/>
      <c r="M566" s="609"/>
      <c r="N566" s="592"/>
      <c r="O566" s="592"/>
      <c r="P566" s="609">
        <v>2</v>
      </c>
      <c r="Q566" s="609">
        <v>1004</v>
      </c>
      <c r="R566" s="597"/>
      <c r="S566" s="610">
        <v>502</v>
      </c>
    </row>
    <row r="567" spans="1:19" ht="14.4" customHeight="1" x14ac:dyDescent="0.3">
      <c r="A567" s="591" t="s">
        <v>1258</v>
      </c>
      <c r="B567" s="592" t="s">
        <v>1259</v>
      </c>
      <c r="C567" s="592" t="s">
        <v>470</v>
      </c>
      <c r="D567" s="592" t="s">
        <v>559</v>
      </c>
      <c r="E567" s="592" t="s">
        <v>1272</v>
      </c>
      <c r="F567" s="592" t="s">
        <v>1297</v>
      </c>
      <c r="G567" s="592" t="s">
        <v>1298</v>
      </c>
      <c r="H567" s="609"/>
      <c r="I567" s="609"/>
      <c r="J567" s="592"/>
      <c r="K567" s="592"/>
      <c r="L567" s="609"/>
      <c r="M567" s="609"/>
      <c r="N567" s="592"/>
      <c r="O567" s="592"/>
      <c r="P567" s="609">
        <v>8</v>
      </c>
      <c r="Q567" s="609">
        <v>5440</v>
      </c>
      <c r="R567" s="597"/>
      <c r="S567" s="610">
        <v>680</v>
      </c>
    </row>
    <row r="568" spans="1:19" ht="14.4" customHeight="1" x14ac:dyDescent="0.3">
      <c r="A568" s="591" t="s">
        <v>1258</v>
      </c>
      <c r="B568" s="592" t="s">
        <v>1259</v>
      </c>
      <c r="C568" s="592" t="s">
        <v>470</v>
      </c>
      <c r="D568" s="592" t="s">
        <v>559</v>
      </c>
      <c r="E568" s="592" t="s">
        <v>1272</v>
      </c>
      <c r="F568" s="592" t="s">
        <v>1370</v>
      </c>
      <c r="G568" s="592" t="s">
        <v>1371</v>
      </c>
      <c r="H568" s="609"/>
      <c r="I568" s="609"/>
      <c r="J568" s="592"/>
      <c r="K568" s="592"/>
      <c r="L568" s="609"/>
      <c r="M568" s="609"/>
      <c r="N568" s="592"/>
      <c r="O568" s="592"/>
      <c r="P568" s="609">
        <v>1</v>
      </c>
      <c r="Q568" s="609">
        <v>2103</v>
      </c>
      <c r="R568" s="597"/>
      <c r="S568" s="610">
        <v>2103</v>
      </c>
    </row>
    <row r="569" spans="1:19" ht="14.4" customHeight="1" x14ac:dyDescent="0.3">
      <c r="A569" s="591" t="s">
        <v>1258</v>
      </c>
      <c r="B569" s="592" t="s">
        <v>1259</v>
      </c>
      <c r="C569" s="592" t="s">
        <v>470</v>
      </c>
      <c r="D569" s="592" t="s">
        <v>559</v>
      </c>
      <c r="E569" s="592" t="s">
        <v>1272</v>
      </c>
      <c r="F569" s="592" t="s">
        <v>1303</v>
      </c>
      <c r="G569" s="592" t="s">
        <v>1304</v>
      </c>
      <c r="H569" s="609"/>
      <c r="I569" s="609"/>
      <c r="J569" s="592"/>
      <c r="K569" s="592"/>
      <c r="L569" s="609"/>
      <c r="M569" s="609"/>
      <c r="N569" s="592"/>
      <c r="O569" s="592"/>
      <c r="P569" s="609">
        <v>2</v>
      </c>
      <c r="Q569" s="609">
        <v>66.66</v>
      </c>
      <c r="R569" s="597"/>
      <c r="S569" s="610">
        <v>33.33</v>
      </c>
    </row>
    <row r="570" spans="1:19" ht="14.4" customHeight="1" x14ac:dyDescent="0.3">
      <c r="A570" s="591" t="s">
        <v>1258</v>
      </c>
      <c r="B570" s="592" t="s">
        <v>1259</v>
      </c>
      <c r="C570" s="592" t="s">
        <v>470</v>
      </c>
      <c r="D570" s="592" t="s">
        <v>559</v>
      </c>
      <c r="E570" s="592" t="s">
        <v>1272</v>
      </c>
      <c r="F570" s="592" t="s">
        <v>1307</v>
      </c>
      <c r="G570" s="592" t="s">
        <v>1308</v>
      </c>
      <c r="H570" s="609"/>
      <c r="I570" s="609"/>
      <c r="J570" s="592"/>
      <c r="K570" s="592"/>
      <c r="L570" s="609"/>
      <c r="M570" s="609"/>
      <c r="N570" s="592"/>
      <c r="O570" s="592"/>
      <c r="P570" s="609">
        <v>12</v>
      </c>
      <c r="Q570" s="609">
        <v>1032</v>
      </c>
      <c r="R570" s="597"/>
      <c r="S570" s="610">
        <v>86</v>
      </c>
    </row>
    <row r="571" spans="1:19" ht="14.4" customHeight="1" x14ac:dyDescent="0.3">
      <c r="A571" s="591" t="s">
        <v>1258</v>
      </c>
      <c r="B571" s="592" t="s">
        <v>1259</v>
      </c>
      <c r="C571" s="592" t="s">
        <v>470</v>
      </c>
      <c r="D571" s="592" t="s">
        <v>559</v>
      </c>
      <c r="E571" s="592" t="s">
        <v>1272</v>
      </c>
      <c r="F571" s="592" t="s">
        <v>1324</v>
      </c>
      <c r="G571" s="592" t="s">
        <v>1325</v>
      </c>
      <c r="H571" s="609"/>
      <c r="I571" s="609"/>
      <c r="J571" s="592"/>
      <c r="K571" s="592"/>
      <c r="L571" s="609"/>
      <c r="M571" s="609"/>
      <c r="N571" s="592"/>
      <c r="O571" s="592"/>
      <c r="P571" s="609">
        <v>1</v>
      </c>
      <c r="Q571" s="609">
        <v>1064</v>
      </c>
      <c r="R571" s="597"/>
      <c r="S571" s="610">
        <v>1064</v>
      </c>
    </row>
    <row r="572" spans="1:19" ht="14.4" customHeight="1" x14ac:dyDescent="0.3">
      <c r="A572" s="591" t="s">
        <v>1258</v>
      </c>
      <c r="B572" s="592" t="s">
        <v>1259</v>
      </c>
      <c r="C572" s="592" t="s">
        <v>470</v>
      </c>
      <c r="D572" s="592" t="s">
        <v>559</v>
      </c>
      <c r="E572" s="592" t="s">
        <v>1272</v>
      </c>
      <c r="F572" s="592" t="s">
        <v>1394</v>
      </c>
      <c r="G572" s="592" t="s">
        <v>1395</v>
      </c>
      <c r="H572" s="609"/>
      <c r="I572" s="609"/>
      <c r="J572" s="592"/>
      <c r="K572" s="592"/>
      <c r="L572" s="609"/>
      <c r="M572" s="609"/>
      <c r="N572" s="592"/>
      <c r="O572" s="592"/>
      <c r="P572" s="609">
        <v>1</v>
      </c>
      <c r="Q572" s="609">
        <v>717</v>
      </c>
      <c r="R572" s="597"/>
      <c r="S572" s="610">
        <v>717</v>
      </c>
    </row>
    <row r="573" spans="1:19" ht="14.4" customHeight="1" x14ac:dyDescent="0.3">
      <c r="A573" s="591" t="s">
        <v>1258</v>
      </c>
      <c r="B573" s="592" t="s">
        <v>1259</v>
      </c>
      <c r="C573" s="592" t="s">
        <v>470</v>
      </c>
      <c r="D573" s="592" t="s">
        <v>559</v>
      </c>
      <c r="E573" s="592" t="s">
        <v>1272</v>
      </c>
      <c r="F573" s="592" t="s">
        <v>1354</v>
      </c>
      <c r="G573" s="592" t="s">
        <v>1355</v>
      </c>
      <c r="H573" s="609"/>
      <c r="I573" s="609"/>
      <c r="J573" s="592"/>
      <c r="K573" s="592"/>
      <c r="L573" s="609"/>
      <c r="M573" s="609"/>
      <c r="N573" s="592"/>
      <c r="O573" s="592"/>
      <c r="P573" s="609">
        <v>1</v>
      </c>
      <c r="Q573" s="609">
        <v>841</v>
      </c>
      <c r="R573" s="597"/>
      <c r="S573" s="610">
        <v>841</v>
      </c>
    </row>
    <row r="574" spans="1:19" ht="14.4" customHeight="1" x14ac:dyDescent="0.3">
      <c r="A574" s="591" t="s">
        <v>1258</v>
      </c>
      <c r="B574" s="592" t="s">
        <v>1259</v>
      </c>
      <c r="C574" s="592" t="s">
        <v>473</v>
      </c>
      <c r="D574" s="592" t="s">
        <v>1247</v>
      </c>
      <c r="E574" s="592" t="s">
        <v>1260</v>
      </c>
      <c r="F574" s="592" t="s">
        <v>1265</v>
      </c>
      <c r="G574" s="592" t="s">
        <v>1266</v>
      </c>
      <c r="H574" s="609">
        <v>0.2</v>
      </c>
      <c r="I574" s="609">
        <v>50.71</v>
      </c>
      <c r="J574" s="592"/>
      <c r="K574" s="592">
        <v>253.54999999999998</v>
      </c>
      <c r="L574" s="609"/>
      <c r="M574" s="609"/>
      <c r="N574" s="592"/>
      <c r="O574" s="592"/>
      <c r="P574" s="609"/>
      <c r="Q574" s="609"/>
      <c r="R574" s="597"/>
      <c r="S574" s="610"/>
    </row>
    <row r="575" spans="1:19" ht="14.4" customHeight="1" x14ac:dyDescent="0.3">
      <c r="A575" s="591" t="s">
        <v>1258</v>
      </c>
      <c r="B575" s="592" t="s">
        <v>1259</v>
      </c>
      <c r="C575" s="592" t="s">
        <v>473</v>
      </c>
      <c r="D575" s="592" t="s">
        <v>1247</v>
      </c>
      <c r="E575" s="592" t="s">
        <v>1272</v>
      </c>
      <c r="F575" s="592" t="s">
        <v>1307</v>
      </c>
      <c r="G575" s="592" t="s">
        <v>1308</v>
      </c>
      <c r="H575" s="609">
        <v>1</v>
      </c>
      <c r="I575" s="609">
        <v>86</v>
      </c>
      <c r="J575" s="592"/>
      <c r="K575" s="592">
        <v>86</v>
      </c>
      <c r="L575" s="609"/>
      <c r="M575" s="609"/>
      <c r="N575" s="592"/>
      <c r="O575" s="592"/>
      <c r="P575" s="609"/>
      <c r="Q575" s="609"/>
      <c r="R575" s="597"/>
      <c r="S575" s="610"/>
    </row>
    <row r="576" spans="1:19" ht="14.4" customHeight="1" x14ac:dyDescent="0.3">
      <c r="A576" s="591" t="s">
        <v>1258</v>
      </c>
      <c r="B576" s="592" t="s">
        <v>1259</v>
      </c>
      <c r="C576" s="592" t="s">
        <v>473</v>
      </c>
      <c r="D576" s="592" t="s">
        <v>1247</v>
      </c>
      <c r="E576" s="592" t="s">
        <v>1272</v>
      </c>
      <c r="F576" s="592" t="s">
        <v>1352</v>
      </c>
      <c r="G576" s="592" t="s">
        <v>1353</v>
      </c>
      <c r="H576" s="609">
        <v>1</v>
      </c>
      <c r="I576" s="609">
        <v>1033</v>
      </c>
      <c r="J576" s="592"/>
      <c r="K576" s="592">
        <v>1033</v>
      </c>
      <c r="L576" s="609"/>
      <c r="M576" s="609"/>
      <c r="N576" s="592"/>
      <c r="O576" s="592"/>
      <c r="P576" s="609"/>
      <c r="Q576" s="609"/>
      <c r="R576" s="597"/>
      <c r="S576" s="610"/>
    </row>
    <row r="577" spans="1:19" ht="14.4" customHeight="1" x14ac:dyDescent="0.3">
      <c r="A577" s="591" t="s">
        <v>1258</v>
      </c>
      <c r="B577" s="592" t="s">
        <v>1259</v>
      </c>
      <c r="C577" s="592" t="s">
        <v>473</v>
      </c>
      <c r="D577" s="592" t="s">
        <v>562</v>
      </c>
      <c r="E577" s="592" t="s">
        <v>1272</v>
      </c>
      <c r="F577" s="592" t="s">
        <v>1293</v>
      </c>
      <c r="G577" s="592" t="s">
        <v>1294</v>
      </c>
      <c r="H577" s="609"/>
      <c r="I577" s="609"/>
      <c r="J577" s="592"/>
      <c r="K577" s="592"/>
      <c r="L577" s="609">
        <v>1</v>
      </c>
      <c r="M577" s="609">
        <v>541</v>
      </c>
      <c r="N577" s="592">
        <v>1</v>
      </c>
      <c r="O577" s="592">
        <v>541</v>
      </c>
      <c r="P577" s="609"/>
      <c r="Q577" s="609"/>
      <c r="R577" s="597"/>
      <c r="S577" s="610"/>
    </row>
    <row r="578" spans="1:19" ht="14.4" customHeight="1" x14ac:dyDescent="0.3">
      <c r="A578" s="591" t="s">
        <v>1258</v>
      </c>
      <c r="B578" s="592" t="s">
        <v>1259</v>
      </c>
      <c r="C578" s="592" t="s">
        <v>473</v>
      </c>
      <c r="D578" s="592" t="s">
        <v>562</v>
      </c>
      <c r="E578" s="592" t="s">
        <v>1272</v>
      </c>
      <c r="F578" s="592" t="s">
        <v>1297</v>
      </c>
      <c r="G578" s="592" t="s">
        <v>1298</v>
      </c>
      <c r="H578" s="609"/>
      <c r="I578" s="609"/>
      <c r="J578" s="592"/>
      <c r="K578" s="592"/>
      <c r="L578" s="609">
        <v>1</v>
      </c>
      <c r="M578" s="609">
        <v>679</v>
      </c>
      <c r="N578" s="592">
        <v>1</v>
      </c>
      <c r="O578" s="592">
        <v>679</v>
      </c>
      <c r="P578" s="609"/>
      <c r="Q578" s="609"/>
      <c r="R578" s="597"/>
      <c r="S578" s="610"/>
    </row>
    <row r="579" spans="1:19" ht="14.4" customHeight="1" x14ac:dyDescent="0.3">
      <c r="A579" s="591" t="s">
        <v>1258</v>
      </c>
      <c r="B579" s="592" t="s">
        <v>1259</v>
      </c>
      <c r="C579" s="592" t="s">
        <v>473</v>
      </c>
      <c r="D579" s="592" t="s">
        <v>562</v>
      </c>
      <c r="E579" s="592" t="s">
        <v>1272</v>
      </c>
      <c r="F579" s="592" t="s">
        <v>1307</v>
      </c>
      <c r="G579" s="592" t="s">
        <v>1308</v>
      </c>
      <c r="H579" s="609">
        <v>1</v>
      </c>
      <c r="I579" s="609">
        <v>86</v>
      </c>
      <c r="J579" s="592">
        <v>0.5</v>
      </c>
      <c r="K579" s="592">
        <v>86</v>
      </c>
      <c r="L579" s="609">
        <v>2</v>
      </c>
      <c r="M579" s="609">
        <v>172</v>
      </c>
      <c r="N579" s="592">
        <v>1</v>
      </c>
      <c r="O579" s="592">
        <v>86</v>
      </c>
      <c r="P579" s="609"/>
      <c r="Q579" s="609"/>
      <c r="R579" s="597"/>
      <c r="S579" s="610"/>
    </row>
    <row r="580" spans="1:19" ht="14.4" customHeight="1" x14ac:dyDescent="0.3">
      <c r="A580" s="591" t="s">
        <v>1258</v>
      </c>
      <c r="B580" s="592" t="s">
        <v>1259</v>
      </c>
      <c r="C580" s="592" t="s">
        <v>473</v>
      </c>
      <c r="D580" s="592" t="s">
        <v>562</v>
      </c>
      <c r="E580" s="592" t="s">
        <v>1272</v>
      </c>
      <c r="F580" s="592" t="s">
        <v>1309</v>
      </c>
      <c r="G580" s="592" t="s">
        <v>1310</v>
      </c>
      <c r="H580" s="609">
        <v>1</v>
      </c>
      <c r="I580" s="609">
        <v>32</v>
      </c>
      <c r="J580" s="592"/>
      <c r="K580" s="592">
        <v>32</v>
      </c>
      <c r="L580" s="609"/>
      <c r="M580" s="609"/>
      <c r="N580" s="592"/>
      <c r="O580" s="592"/>
      <c r="P580" s="609"/>
      <c r="Q580" s="609"/>
      <c r="R580" s="597"/>
      <c r="S580" s="610"/>
    </row>
    <row r="581" spans="1:19" ht="14.4" customHeight="1" x14ac:dyDescent="0.3">
      <c r="A581" s="591" t="s">
        <v>1258</v>
      </c>
      <c r="B581" s="592" t="s">
        <v>1259</v>
      </c>
      <c r="C581" s="592" t="s">
        <v>473</v>
      </c>
      <c r="D581" s="592" t="s">
        <v>562</v>
      </c>
      <c r="E581" s="592" t="s">
        <v>1272</v>
      </c>
      <c r="F581" s="592" t="s">
        <v>1318</v>
      </c>
      <c r="G581" s="592" t="s">
        <v>1319</v>
      </c>
      <c r="H581" s="609"/>
      <c r="I581" s="609"/>
      <c r="J581" s="592"/>
      <c r="K581" s="592"/>
      <c r="L581" s="609">
        <v>1</v>
      </c>
      <c r="M581" s="609">
        <v>162</v>
      </c>
      <c r="N581" s="592">
        <v>1</v>
      </c>
      <c r="O581" s="592">
        <v>162</v>
      </c>
      <c r="P581" s="609"/>
      <c r="Q581" s="609"/>
      <c r="R581" s="597"/>
      <c r="S581" s="610"/>
    </row>
    <row r="582" spans="1:19" ht="14.4" customHeight="1" x14ac:dyDescent="0.3">
      <c r="A582" s="591" t="s">
        <v>1258</v>
      </c>
      <c r="B582" s="592" t="s">
        <v>1259</v>
      </c>
      <c r="C582" s="592" t="s">
        <v>473</v>
      </c>
      <c r="D582" s="592" t="s">
        <v>562</v>
      </c>
      <c r="E582" s="592" t="s">
        <v>1272</v>
      </c>
      <c r="F582" s="592" t="s">
        <v>1348</v>
      </c>
      <c r="G582" s="592" t="s">
        <v>1349</v>
      </c>
      <c r="H582" s="609"/>
      <c r="I582" s="609"/>
      <c r="J582" s="592"/>
      <c r="K582" s="592"/>
      <c r="L582" s="609">
        <v>1</v>
      </c>
      <c r="M582" s="609">
        <v>892</v>
      </c>
      <c r="N582" s="592">
        <v>1</v>
      </c>
      <c r="O582" s="592">
        <v>892</v>
      </c>
      <c r="P582" s="609"/>
      <c r="Q582" s="609"/>
      <c r="R582" s="597"/>
      <c r="S582" s="610"/>
    </row>
    <row r="583" spans="1:19" ht="14.4" customHeight="1" x14ac:dyDescent="0.3">
      <c r="A583" s="591" t="s">
        <v>1258</v>
      </c>
      <c r="B583" s="592" t="s">
        <v>1259</v>
      </c>
      <c r="C583" s="592" t="s">
        <v>473</v>
      </c>
      <c r="D583" s="592" t="s">
        <v>1254</v>
      </c>
      <c r="E583" s="592" t="s">
        <v>1272</v>
      </c>
      <c r="F583" s="592" t="s">
        <v>1297</v>
      </c>
      <c r="G583" s="592" t="s">
        <v>1298</v>
      </c>
      <c r="H583" s="609"/>
      <c r="I583" s="609"/>
      <c r="J583" s="592"/>
      <c r="K583" s="592"/>
      <c r="L583" s="609">
        <v>1</v>
      </c>
      <c r="M583" s="609">
        <v>679</v>
      </c>
      <c r="N583" s="592">
        <v>1</v>
      </c>
      <c r="O583" s="592">
        <v>679</v>
      </c>
      <c r="P583" s="609"/>
      <c r="Q583" s="609"/>
      <c r="R583" s="597"/>
      <c r="S583" s="610"/>
    </row>
    <row r="584" spans="1:19" ht="14.4" customHeight="1" x14ac:dyDescent="0.3">
      <c r="A584" s="591" t="s">
        <v>1258</v>
      </c>
      <c r="B584" s="592" t="s">
        <v>1259</v>
      </c>
      <c r="C584" s="592" t="s">
        <v>473</v>
      </c>
      <c r="D584" s="592" t="s">
        <v>1254</v>
      </c>
      <c r="E584" s="592" t="s">
        <v>1272</v>
      </c>
      <c r="F584" s="592" t="s">
        <v>1307</v>
      </c>
      <c r="G584" s="592" t="s">
        <v>1308</v>
      </c>
      <c r="H584" s="609"/>
      <c r="I584" s="609"/>
      <c r="J584" s="592"/>
      <c r="K584" s="592"/>
      <c r="L584" s="609">
        <v>2</v>
      </c>
      <c r="M584" s="609">
        <v>172</v>
      </c>
      <c r="N584" s="592">
        <v>1</v>
      </c>
      <c r="O584" s="592">
        <v>86</v>
      </c>
      <c r="P584" s="609"/>
      <c r="Q584" s="609"/>
      <c r="R584" s="597"/>
      <c r="S584" s="610"/>
    </row>
    <row r="585" spans="1:19" ht="14.4" customHeight="1" x14ac:dyDescent="0.3">
      <c r="A585" s="591" t="s">
        <v>1258</v>
      </c>
      <c r="B585" s="592" t="s">
        <v>1259</v>
      </c>
      <c r="C585" s="592" t="s">
        <v>473</v>
      </c>
      <c r="D585" s="592" t="s">
        <v>1254</v>
      </c>
      <c r="E585" s="592" t="s">
        <v>1272</v>
      </c>
      <c r="F585" s="592" t="s">
        <v>1326</v>
      </c>
      <c r="G585" s="592" t="s">
        <v>1327</v>
      </c>
      <c r="H585" s="609"/>
      <c r="I585" s="609"/>
      <c r="J585" s="592"/>
      <c r="K585" s="592"/>
      <c r="L585" s="609">
        <v>1</v>
      </c>
      <c r="M585" s="609">
        <v>123</v>
      </c>
      <c r="N585" s="592">
        <v>1</v>
      </c>
      <c r="O585" s="592">
        <v>123</v>
      </c>
      <c r="P585" s="609"/>
      <c r="Q585" s="609"/>
      <c r="R585" s="597"/>
      <c r="S585" s="610"/>
    </row>
    <row r="586" spans="1:19" ht="14.4" customHeight="1" x14ac:dyDescent="0.3">
      <c r="A586" s="591" t="s">
        <v>1258</v>
      </c>
      <c r="B586" s="592" t="s">
        <v>1259</v>
      </c>
      <c r="C586" s="592" t="s">
        <v>473</v>
      </c>
      <c r="D586" s="592" t="s">
        <v>1254</v>
      </c>
      <c r="E586" s="592" t="s">
        <v>1272</v>
      </c>
      <c r="F586" s="592" t="s">
        <v>1352</v>
      </c>
      <c r="G586" s="592" t="s">
        <v>1353</v>
      </c>
      <c r="H586" s="609"/>
      <c r="I586" s="609"/>
      <c r="J586" s="592"/>
      <c r="K586" s="592"/>
      <c r="L586" s="609">
        <v>1</v>
      </c>
      <c r="M586" s="609">
        <v>1034</v>
      </c>
      <c r="N586" s="592">
        <v>1</v>
      </c>
      <c r="O586" s="592">
        <v>1034</v>
      </c>
      <c r="P586" s="609"/>
      <c r="Q586" s="609"/>
      <c r="R586" s="597"/>
      <c r="S586" s="610"/>
    </row>
    <row r="587" spans="1:19" ht="14.4" customHeight="1" x14ac:dyDescent="0.3">
      <c r="A587" s="591" t="s">
        <v>1258</v>
      </c>
      <c r="B587" s="592" t="s">
        <v>1259</v>
      </c>
      <c r="C587" s="592" t="s">
        <v>473</v>
      </c>
      <c r="D587" s="592" t="s">
        <v>1255</v>
      </c>
      <c r="E587" s="592" t="s">
        <v>1272</v>
      </c>
      <c r="F587" s="592" t="s">
        <v>1293</v>
      </c>
      <c r="G587" s="592" t="s">
        <v>1294</v>
      </c>
      <c r="H587" s="609"/>
      <c r="I587" s="609"/>
      <c r="J587" s="592"/>
      <c r="K587" s="592"/>
      <c r="L587" s="609">
        <v>1</v>
      </c>
      <c r="M587" s="609">
        <v>541</v>
      </c>
      <c r="N587" s="592">
        <v>1</v>
      </c>
      <c r="O587" s="592">
        <v>541</v>
      </c>
      <c r="P587" s="609"/>
      <c r="Q587" s="609"/>
      <c r="R587" s="597"/>
      <c r="S587" s="610"/>
    </row>
    <row r="588" spans="1:19" ht="14.4" customHeight="1" x14ac:dyDescent="0.3">
      <c r="A588" s="591" t="s">
        <v>1258</v>
      </c>
      <c r="B588" s="592" t="s">
        <v>1259</v>
      </c>
      <c r="C588" s="592" t="s">
        <v>473</v>
      </c>
      <c r="D588" s="592" t="s">
        <v>1255</v>
      </c>
      <c r="E588" s="592" t="s">
        <v>1272</v>
      </c>
      <c r="F588" s="592" t="s">
        <v>1299</v>
      </c>
      <c r="G588" s="592" t="s">
        <v>1300</v>
      </c>
      <c r="H588" s="609"/>
      <c r="I588" s="609"/>
      <c r="J588" s="592"/>
      <c r="K588" s="592"/>
      <c r="L588" s="609">
        <v>1</v>
      </c>
      <c r="M588" s="609">
        <v>1032</v>
      </c>
      <c r="N588" s="592">
        <v>1</v>
      </c>
      <c r="O588" s="592">
        <v>1032</v>
      </c>
      <c r="P588" s="609"/>
      <c r="Q588" s="609"/>
      <c r="R588" s="597"/>
      <c r="S588" s="610"/>
    </row>
    <row r="589" spans="1:19" ht="14.4" customHeight="1" x14ac:dyDescent="0.3">
      <c r="A589" s="591" t="s">
        <v>1258</v>
      </c>
      <c r="B589" s="592" t="s">
        <v>1259</v>
      </c>
      <c r="C589" s="592" t="s">
        <v>473</v>
      </c>
      <c r="D589" s="592" t="s">
        <v>565</v>
      </c>
      <c r="E589" s="592" t="s">
        <v>1272</v>
      </c>
      <c r="F589" s="592" t="s">
        <v>1295</v>
      </c>
      <c r="G589" s="592" t="s">
        <v>1296</v>
      </c>
      <c r="H589" s="609"/>
      <c r="I589" s="609"/>
      <c r="J589" s="592"/>
      <c r="K589" s="592"/>
      <c r="L589" s="609"/>
      <c r="M589" s="609"/>
      <c r="N589" s="592"/>
      <c r="O589" s="592"/>
      <c r="P589" s="609">
        <v>2</v>
      </c>
      <c r="Q589" s="609">
        <v>1004</v>
      </c>
      <c r="R589" s="597"/>
      <c r="S589" s="610">
        <v>502</v>
      </c>
    </row>
    <row r="590" spans="1:19" ht="14.4" customHeight="1" x14ac:dyDescent="0.3">
      <c r="A590" s="591" t="s">
        <v>1258</v>
      </c>
      <c r="B590" s="592" t="s">
        <v>1259</v>
      </c>
      <c r="C590" s="592" t="s">
        <v>473</v>
      </c>
      <c r="D590" s="592" t="s">
        <v>565</v>
      </c>
      <c r="E590" s="592" t="s">
        <v>1272</v>
      </c>
      <c r="F590" s="592" t="s">
        <v>1297</v>
      </c>
      <c r="G590" s="592" t="s">
        <v>1298</v>
      </c>
      <c r="H590" s="609"/>
      <c r="I590" s="609"/>
      <c r="J590" s="592"/>
      <c r="K590" s="592"/>
      <c r="L590" s="609"/>
      <c r="M590" s="609"/>
      <c r="N590" s="592"/>
      <c r="O590" s="592"/>
      <c r="P590" s="609">
        <v>1</v>
      </c>
      <c r="Q590" s="609">
        <v>680</v>
      </c>
      <c r="R590" s="597"/>
      <c r="S590" s="610">
        <v>680</v>
      </c>
    </row>
    <row r="591" spans="1:19" ht="14.4" customHeight="1" x14ac:dyDescent="0.3">
      <c r="A591" s="591" t="s">
        <v>1258</v>
      </c>
      <c r="B591" s="592" t="s">
        <v>1259</v>
      </c>
      <c r="C591" s="592" t="s">
        <v>473</v>
      </c>
      <c r="D591" s="592" t="s">
        <v>565</v>
      </c>
      <c r="E591" s="592" t="s">
        <v>1272</v>
      </c>
      <c r="F591" s="592" t="s">
        <v>1299</v>
      </c>
      <c r="G591" s="592" t="s">
        <v>1300</v>
      </c>
      <c r="H591" s="609"/>
      <c r="I591" s="609"/>
      <c r="J591" s="592"/>
      <c r="K591" s="592"/>
      <c r="L591" s="609"/>
      <c r="M591" s="609"/>
      <c r="N591" s="592"/>
      <c r="O591" s="592"/>
      <c r="P591" s="609">
        <v>3</v>
      </c>
      <c r="Q591" s="609">
        <v>3102</v>
      </c>
      <c r="R591" s="597"/>
      <c r="S591" s="610">
        <v>1034</v>
      </c>
    </row>
    <row r="592" spans="1:19" ht="14.4" customHeight="1" x14ac:dyDescent="0.3">
      <c r="A592" s="591" t="s">
        <v>1258</v>
      </c>
      <c r="B592" s="592" t="s">
        <v>1259</v>
      </c>
      <c r="C592" s="592" t="s">
        <v>473</v>
      </c>
      <c r="D592" s="592" t="s">
        <v>565</v>
      </c>
      <c r="E592" s="592" t="s">
        <v>1272</v>
      </c>
      <c r="F592" s="592" t="s">
        <v>1378</v>
      </c>
      <c r="G592" s="592" t="s">
        <v>1379</v>
      </c>
      <c r="H592" s="609">
        <v>1</v>
      </c>
      <c r="I592" s="609">
        <v>1677</v>
      </c>
      <c r="J592" s="592"/>
      <c r="K592" s="592">
        <v>1677</v>
      </c>
      <c r="L592" s="609"/>
      <c r="M592" s="609"/>
      <c r="N592" s="592"/>
      <c r="O592" s="592"/>
      <c r="P592" s="609"/>
      <c r="Q592" s="609"/>
      <c r="R592" s="597"/>
      <c r="S592" s="610"/>
    </row>
    <row r="593" spans="1:19" ht="14.4" customHeight="1" x14ac:dyDescent="0.3">
      <c r="A593" s="591" t="s">
        <v>1258</v>
      </c>
      <c r="B593" s="592" t="s">
        <v>1259</v>
      </c>
      <c r="C593" s="592" t="s">
        <v>473</v>
      </c>
      <c r="D593" s="592" t="s">
        <v>565</v>
      </c>
      <c r="E593" s="592" t="s">
        <v>1272</v>
      </c>
      <c r="F593" s="592" t="s">
        <v>1382</v>
      </c>
      <c r="G593" s="592" t="s">
        <v>1383</v>
      </c>
      <c r="H593" s="609"/>
      <c r="I593" s="609"/>
      <c r="J593" s="592"/>
      <c r="K593" s="592"/>
      <c r="L593" s="609"/>
      <c r="M593" s="609"/>
      <c r="N593" s="592"/>
      <c r="O593" s="592"/>
      <c r="P593" s="609">
        <v>4</v>
      </c>
      <c r="Q593" s="609">
        <v>6280</v>
      </c>
      <c r="R593" s="597"/>
      <c r="S593" s="610">
        <v>1570</v>
      </c>
    </row>
    <row r="594" spans="1:19" ht="14.4" customHeight="1" x14ac:dyDescent="0.3">
      <c r="A594" s="591" t="s">
        <v>1258</v>
      </c>
      <c r="B594" s="592" t="s">
        <v>1259</v>
      </c>
      <c r="C594" s="592" t="s">
        <v>473</v>
      </c>
      <c r="D594" s="592" t="s">
        <v>565</v>
      </c>
      <c r="E594" s="592" t="s">
        <v>1272</v>
      </c>
      <c r="F594" s="592" t="s">
        <v>1307</v>
      </c>
      <c r="G594" s="592" t="s">
        <v>1308</v>
      </c>
      <c r="H594" s="609">
        <v>1</v>
      </c>
      <c r="I594" s="609">
        <v>86</v>
      </c>
      <c r="J594" s="592">
        <v>0.5</v>
      </c>
      <c r="K594" s="592">
        <v>86</v>
      </c>
      <c r="L594" s="609">
        <v>2</v>
      </c>
      <c r="M594" s="609">
        <v>172</v>
      </c>
      <c r="N594" s="592">
        <v>1</v>
      </c>
      <c r="O594" s="592">
        <v>86</v>
      </c>
      <c r="P594" s="609">
        <v>7</v>
      </c>
      <c r="Q594" s="609">
        <v>602</v>
      </c>
      <c r="R594" s="597">
        <v>3.5</v>
      </c>
      <c r="S594" s="610">
        <v>86</v>
      </c>
    </row>
    <row r="595" spans="1:19" ht="14.4" customHeight="1" x14ac:dyDescent="0.3">
      <c r="A595" s="591" t="s">
        <v>1258</v>
      </c>
      <c r="B595" s="592" t="s">
        <v>1259</v>
      </c>
      <c r="C595" s="592" t="s">
        <v>473</v>
      </c>
      <c r="D595" s="592" t="s">
        <v>565</v>
      </c>
      <c r="E595" s="592" t="s">
        <v>1272</v>
      </c>
      <c r="F595" s="592" t="s">
        <v>1317</v>
      </c>
      <c r="G595" s="592" t="s">
        <v>1294</v>
      </c>
      <c r="H595" s="609"/>
      <c r="I595" s="609"/>
      <c r="J595" s="592"/>
      <c r="K595" s="592"/>
      <c r="L595" s="609"/>
      <c r="M595" s="609"/>
      <c r="N595" s="592"/>
      <c r="O595" s="592"/>
      <c r="P595" s="609">
        <v>1</v>
      </c>
      <c r="Q595" s="609">
        <v>689</v>
      </c>
      <c r="R595" s="597"/>
      <c r="S595" s="610">
        <v>689</v>
      </c>
    </row>
    <row r="596" spans="1:19" ht="14.4" customHeight="1" x14ac:dyDescent="0.3">
      <c r="A596" s="591" t="s">
        <v>1258</v>
      </c>
      <c r="B596" s="592" t="s">
        <v>1259</v>
      </c>
      <c r="C596" s="592" t="s">
        <v>473</v>
      </c>
      <c r="D596" s="592" t="s">
        <v>565</v>
      </c>
      <c r="E596" s="592" t="s">
        <v>1272</v>
      </c>
      <c r="F596" s="592" t="s">
        <v>1398</v>
      </c>
      <c r="G596" s="592" t="s">
        <v>1399</v>
      </c>
      <c r="H596" s="609"/>
      <c r="I596" s="609"/>
      <c r="J596" s="592"/>
      <c r="K596" s="592"/>
      <c r="L596" s="609">
        <v>1</v>
      </c>
      <c r="M596" s="609">
        <v>1670</v>
      </c>
      <c r="N596" s="592">
        <v>1</v>
      </c>
      <c r="O596" s="592">
        <v>1670</v>
      </c>
      <c r="P596" s="609">
        <v>1</v>
      </c>
      <c r="Q596" s="609">
        <v>1673</v>
      </c>
      <c r="R596" s="597">
        <v>1.0017964071856287</v>
      </c>
      <c r="S596" s="610">
        <v>1673</v>
      </c>
    </row>
    <row r="597" spans="1:19" ht="14.4" customHeight="1" x14ac:dyDescent="0.3">
      <c r="A597" s="591" t="s">
        <v>1258</v>
      </c>
      <c r="B597" s="592" t="s">
        <v>1259</v>
      </c>
      <c r="C597" s="592" t="s">
        <v>473</v>
      </c>
      <c r="D597" s="592" t="s">
        <v>565</v>
      </c>
      <c r="E597" s="592" t="s">
        <v>1272</v>
      </c>
      <c r="F597" s="592" t="s">
        <v>1400</v>
      </c>
      <c r="G597" s="592" t="s">
        <v>1401</v>
      </c>
      <c r="H597" s="609"/>
      <c r="I597" s="609"/>
      <c r="J597" s="592"/>
      <c r="K597" s="592"/>
      <c r="L597" s="609">
        <v>1</v>
      </c>
      <c r="M597" s="609">
        <v>3713</v>
      </c>
      <c r="N597" s="592">
        <v>1</v>
      </c>
      <c r="O597" s="592">
        <v>3713</v>
      </c>
      <c r="P597" s="609"/>
      <c r="Q597" s="609"/>
      <c r="R597" s="597"/>
      <c r="S597" s="610"/>
    </row>
    <row r="598" spans="1:19" ht="14.4" customHeight="1" x14ac:dyDescent="0.3">
      <c r="A598" s="591" t="s">
        <v>1258</v>
      </c>
      <c r="B598" s="592" t="s">
        <v>1259</v>
      </c>
      <c r="C598" s="592" t="s">
        <v>473</v>
      </c>
      <c r="D598" s="592" t="s">
        <v>565</v>
      </c>
      <c r="E598" s="592" t="s">
        <v>1272</v>
      </c>
      <c r="F598" s="592" t="s">
        <v>1416</v>
      </c>
      <c r="G598" s="592" t="s">
        <v>1417</v>
      </c>
      <c r="H598" s="609"/>
      <c r="I598" s="609"/>
      <c r="J598" s="592"/>
      <c r="K598" s="592"/>
      <c r="L598" s="609">
        <v>1</v>
      </c>
      <c r="M598" s="609">
        <v>2222</v>
      </c>
      <c r="N598" s="592">
        <v>1</v>
      </c>
      <c r="O598" s="592">
        <v>2222</v>
      </c>
      <c r="P598" s="609"/>
      <c r="Q598" s="609"/>
      <c r="R598" s="597"/>
      <c r="S598" s="610"/>
    </row>
    <row r="599" spans="1:19" ht="14.4" customHeight="1" x14ac:dyDescent="0.3">
      <c r="A599" s="591" t="s">
        <v>1258</v>
      </c>
      <c r="B599" s="592" t="s">
        <v>1259</v>
      </c>
      <c r="C599" s="592" t="s">
        <v>473</v>
      </c>
      <c r="D599" s="592" t="s">
        <v>1256</v>
      </c>
      <c r="E599" s="592" t="s">
        <v>1272</v>
      </c>
      <c r="F599" s="592" t="s">
        <v>1307</v>
      </c>
      <c r="G599" s="592" t="s">
        <v>1308</v>
      </c>
      <c r="H599" s="609">
        <v>1</v>
      </c>
      <c r="I599" s="609">
        <v>86</v>
      </c>
      <c r="J599" s="592"/>
      <c r="K599" s="592">
        <v>86</v>
      </c>
      <c r="L599" s="609"/>
      <c r="M599" s="609"/>
      <c r="N599" s="592"/>
      <c r="O599" s="592"/>
      <c r="P599" s="609"/>
      <c r="Q599" s="609"/>
      <c r="R599" s="597"/>
      <c r="S599" s="610"/>
    </row>
    <row r="600" spans="1:19" ht="14.4" customHeight="1" x14ac:dyDescent="0.3">
      <c r="A600" s="591" t="s">
        <v>1258</v>
      </c>
      <c r="B600" s="592" t="s">
        <v>1259</v>
      </c>
      <c r="C600" s="592" t="s">
        <v>473</v>
      </c>
      <c r="D600" s="592" t="s">
        <v>566</v>
      </c>
      <c r="E600" s="592" t="s">
        <v>1272</v>
      </c>
      <c r="F600" s="592" t="s">
        <v>1307</v>
      </c>
      <c r="G600" s="592" t="s">
        <v>1308</v>
      </c>
      <c r="H600" s="609"/>
      <c r="I600" s="609"/>
      <c r="J600" s="592"/>
      <c r="K600" s="592"/>
      <c r="L600" s="609"/>
      <c r="M600" s="609"/>
      <c r="N600" s="592"/>
      <c r="O600" s="592"/>
      <c r="P600" s="609">
        <v>1</v>
      </c>
      <c r="Q600" s="609">
        <v>86</v>
      </c>
      <c r="R600" s="597"/>
      <c r="S600" s="610">
        <v>86</v>
      </c>
    </row>
    <row r="601" spans="1:19" ht="14.4" customHeight="1" x14ac:dyDescent="0.3">
      <c r="A601" s="591" t="s">
        <v>1258</v>
      </c>
      <c r="B601" s="592" t="s">
        <v>1259</v>
      </c>
      <c r="C601" s="592" t="s">
        <v>473</v>
      </c>
      <c r="D601" s="592" t="s">
        <v>566</v>
      </c>
      <c r="E601" s="592" t="s">
        <v>1272</v>
      </c>
      <c r="F601" s="592" t="s">
        <v>1400</v>
      </c>
      <c r="G601" s="592" t="s">
        <v>1401</v>
      </c>
      <c r="H601" s="609"/>
      <c r="I601" s="609"/>
      <c r="J601" s="592"/>
      <c r="K601" s="592"/>
      <c r="L601" s="609"/>
      <c r="M601" s="609"/>
      <c r="N601" s="592"/>
      <c r="O601" s="592"/>
      <c r="P601" s="609">
        <v>1</v>
      </c>
      <c r="Q601" s="609">
        <v>3719</v>
      </c>
      <c r="R601" s="597"/>
      <c r="S601" s="610">
        <v>3719</v>
      </c>
    </row>
    <row r="602" spans="1:19" ht="14.4" customHeight="1" x14ac:dyDescent="0.3">
      <c r="A602" s="591" t="s">
        <v>1258</v>
      </c>
      <c r="B602" s="592" t="s">
        <v>1259</v>
      </c>
      <c r="C602" s="592" t="s">
        <v>473</v>
      </c>
      <c r="D602" s="592" t="s">
        <v>561</v>
      </c>
      <c r="E602" s="592" t="s">
        <v>1272</v>
      </c>
      <c r="F602" s="592" t="s">
        <v>1293</v>
      </c>
      <c r="G602" s="592" t="s">
        <v>1294</v>
      </c>
      <c r="H602" s="609"/>
      <c r="I602" s="609"/>
      <c r="J602" s="592"/>
      <c r="K602" s="592"/>
      <c r="L602" s="609"/>
      <c r="M602" s="609"/>
      <c r="N602" s="592"/>
      <c r="O602" s="592"/>
      <c r="P602" s="609">
        <v>1</v>
      </c>
      <c r="Q602" s="609">
        <v>542</v>
      </c>
      <c r="R602" s="597"/>
      <c r="S602" s="610">
        <v>542</v>
      </c>
    </row>
    <row r="603" spans="1:19" ht="14.4" customHeight="1" x14ac:dyDescent="0.3">
      <c r="A603" s="591" t="s">
        <v>1258</v>
      </c>
      <c r="B603" s="592" t="s">
        <v>1259</v>
      </c>
      <c r="C603" s="592" t="s">
        <v>473</v>
      </c>
      <c r="D603" s="592" t="s">
        <v>561</v>
      </c>
      <c r="E603" s="592" t="s">
        <v>1272</v>
      </c>
      <c r="F603" s="592" t="s">
        <v>1299</v>
      </c>
      <c r="G603" s="592" t="s">
        <v>1300</v>
      </c>
      <c r="H603" s="609"/>
      <c r="I603" s="609"/>
      <c r="J603" s="592"/>
      <c r="K603" s="592"/>
      <c r="L603" s="609"/>
      <c r="M603" s="609"/>
      <c r="N603" s="592"/>
      <c r="O603" s="592"/>
      <c r="P603" s="609">
        <v>2</v>
      </c>
      <c r="Q603" s="609">
        <v>2068</v>
      </c>
      <c r="R603" s="597"/>
      <c r="S603" s="610">
        <v>1034</v>
      </c>
    </row>
    <row r="604" spans="1:19" ht="14.4" customHeight="1" x14ac:dyDescent="0.3">
      <c r="A604" s="591" t="s">
        <v>1258</v>
      </c>
      <c r="B604" s="592" t="s">
        <v>1259</v>
      </c>
      <c r="C604" s="592" t="s">
        <v>473</v>
      </c>
      <c r="D604" s="592" t="s">
        <v>558</v>
      </c>
      <c r="E604" s="592" t="s">
        <v>1272</v>
      </c>
      <c r="F604" s="592" t="s">
        <v>1295</v>
      </c>
      <c r="G604" s="592" t="s">
        <v>1296</v>
      </c>
      <c r="H604" s="609"/>
      <c r="I604" s="609"/>
      <c r="J604" s="592"/>
      <c r="K604" s="592"/>
      <c r="L604" s="609"/>
      <c r="M604" s="609"/>
      <c r="N604" s="592"/>
      <c r="O604" s="592"/>
      <c r="P604" s="609">
        <v>1</v>
      </c>
      <c r="Q604" s="609">
        <v>502</v>
      </c>
      <c r="R604" s="597"/>
      <c r="S604" s="610">
        <v>502</v>
      </c>
    </row>
    <row r="605" spans="1:19" ht="14.4" customHeight="1" x14ac:dyDescent="0.3">
      <c r="A605" s="591" t="s">
        <v>1258</v>
      </c>
      <c r="B605" s="592" t="s">
        <v>1259</v>
      </c>
      <c r="C605" s="592" t="s">
        <v>473</v>
      </c>
      <c r="D605" s="592" t="s">
        <v>558</v>
      </c>
      <c r="E605" s="592" t="s">
        <v>1272</v>
      </c>
      <c r="F605" s="592" t="s">
        <v>1297</v>
      </c>
      <c r="G605" s="592" t="s">
        <v>1298</v>
      </c>
      <c r="H605" s="609"/>
      <c r="I605" s="609"/>
      <c r="J605" s="592"/>
      <c r="K605" s="592"/>
      <c r="L605" s="609"/>
      <c r="M605" s="609"/>
      <c r="N605" s="592"/>
      <c r="O605" s="592"/>
      <c r="P605" s="609">
        <v>1</v>
      </c>
      <c r="Q605" s="609">
        <v>680</v>
      </c>
      <c r="R605" s="597"/>
      <c r="S605" s="610">
        <v>680</v>
      </c>
    </row>
    <row r="606" spans="1:19" ht="14.4" customHeight="1" x14ac:dyDescent="0.3">
      <c r="A606" s="591" t="s">
        <v>1258</v>
      </c>
      <c r="B606" s="592" t="s">
        <v>1259</v>
      </c>
      <c r="C606" s="592" t="s">
        <v>473</v>
      </c>
      <c r="D606" s="592" t="s">
        <v>558</v>
      </c>
      <c r="E606" s="592" t="s">
        <v>1272</v>
      </c>
      <c r="F606" s="592" t="s">
        <v>1299</v>
      </c>
      <c r="G606" s="592" t="s">
        <v>1300</v>
      </c>
      <c r="H606" s="609"/>
      <c r="I606" s="609"/>
      <c r="J606" s="592"/>
      <c r="K606" s="592"/>
      <c r="L606" s="609"/>
      <c r="M606" s="609"/>
      <c r="N606" s="592"/>
      <c r="O606" s="592"/>
      <c r="P606" s="609">
        <v>3</v>
      </c>
      <c r="Q606" s="609">
        <v>3102</v>
      </c>
      <c r="R606" s="597"/>
      <c r="S606" s="610">
        <v>1034</v>
      </c>
    </row>
    <row r="607" spans="1:19" ht="14.4" customHeight="1" x14ac:dyDescent="0.3">
      <c r="A607" s="591" t="s">
        <v>1258</v>
      </c>
      <c r="B607" s="592" t="s">
        <v>1259</v>
      </c>
      <c r="C607" s="592" t="s">
        <v>473</v>
      </c>
      <c r="D607" s="592" t="s">
        <v>558</v>
      </c>
      <c r="E607" s="592" t="s">
        <v>1272</v>
      </c>
      <c r="F607" s="592" t="s">
        <v>1307</v>
      </c>
      <c r="G607" s="592" t="s">
        <v>1308</v>
      </c>
      <c r="H607" s="609"/>
      <c r="I607" s="609"/>
      <c r="J607" s="592"/>
      <c r="K607" s="592"/>
      <c r="L607" s="609"/>
      <c r="M607" s="609"/>
      <c r="N607" s="592"/>
      <c r="O607" s="592"/>
      <c r="P607" s="609">
        <v>7</v>
      </c>
      <c r="Q607" s="609">
        <v>602</v>
      </c>
      <c r="R607" s="597"/>
      <c r="S607" s="610">
        <v>86</v>
      </c>
    </row>
    <row r="608" spans="1:19" ht="14.4" customHeight="1" x14ac:dyDescent="0.3">
      <c r="A608" s="591" t="s">
        <v>1258</v>
      </c>
      <c r="B608" s="592" t="s">
        <v>1259</v>
      </c>
      <c r="C608" s="592" t="s">
        <v>473</v>
      </c>
      <c r="D608" s="592" t="s">
        <v>558</v>
      </c>
      <c r="E608" s="592" t="s">
        <v>1272</v>
      </c>
      <c r="F608" s="592" t="s">
        <v>1392</v>
      </c>
      <c r="G608" s="592" t="s">
        <v>1393</v>
      </c>
      <c r="H608" s="609"/>
      <c r="I608" s="609"/>
      <c r="J608" s="592"/>
      <c r="K608" s="592"/>
      <c r="L608" s="609"/>
      <c r="M608" s="609"/>
      <c r="N608" s="592"/>
      <c r="O608" s="592"/>
      <c r="P608" s="609">
        <v>1</v>
      </c>
      <c r="Q608" s="609">
        <v>723</v>
      </c>
      <c r="R608" s="597"/>
      <c r="S608" s="610">
        <v>723</v>
      </c>
    </row>
    <row r="609" spans="1:19" ht="14.4" customHeight="1" x14ac:dyDescent="0.3">
      <c r="A609" s="591" t="s">
        <v>1258</v>
      </c>
      <c r="B609" s="592" t="s">
        <v>1259</v>
      </c>
      <c r="C609" s="592" t="s">
        <v>473</v>
      </c>
      <c r="D609" s="592" t="s">
        <v>558</v>
      </c>
      <c r="E609" s="592" t="s">
        <v>1272</v>
      </c>
      <c r="F609" s="592" t="s">
        <v>1326</v>
      </c>
      <c r="G609" s="592" t="s">
        <v>1327</v>
      </c>
      <c r="H609" s="609"/>
      <c r="I609" s="609"/>
      <c r="J609" s="592"/>
      <c r="K609" s="592"/>
      <c r="L609" s="609"/>
      <c r="M609" s="609"/>
      <c r="N609" s="592"/>
      <c r="O609" s="592"/>
      <c r="P609" s="609">
        <v>2</v>
      </c>
      <c r="Q609" s="609">
        <v>248</v>
      </c>
      <c r="R609" s="597"/>
      <c r="S609" s="610">
        <v>124</v>
      </c>
    </row>
    <row r="610" spans="1:19" ht="14.4" customHeight="1" x14ac:dyDescent="0.3">
      <c r="A610" s="591" t="s">
        <v>1258</v>
      </c>
      <c r="B610" s="592" t="s">
        <v>1259</v>
      </c>
      <c r="C610" s="592" t="s">
        <v>473</v>
      </c>
      <c r="D610" s="592" t="s">
        <v>558</v>
      </c>
      <c r="E610" s="592" t="s">
        <v>1272</v>
      </c>
      <c r="F610" s="592" t="s">
        <v>1352</v>
      </c>
      <c r="G610" s="592" t="s">
        <v>1353</v>
      </c>
      <c r="H610" s="609"/>
      <c r="I610" s="609"/>
      <c r="J610" s="592"/>
      <c r="K610" s="592"/>
      <c r="L610" s="609"/>
      <c r="M610" s="609"/>
      <c r="N610" s="592"/>
      <c r="O610" s="592"/>
      <c r="P610" s="609">
        <v>1</v>
      </c>
      <c r="Q610" s="609">
        <v>1037</v>
      </c>
      <c r="R610" s="597"/>
      <c r="S610" s="610">
        <v>1037</v>
      </c>
    </row>
    <row r="611" spans="1:19" ht="14.4" customHeight="1" x14ac:dyDescent="0.3">
      <c r="A611" s="591" t="s">
        <v>1258</v>
      </c>
      <c r="B611" s="592" t="s">
        <v>1259</v>
      </c>
      <c r="C611" s="592" t="s">
        <v>473</v>
      </c>
      <c r="D611" s="592" t="s">
        <v>560</v>
      </c>
      <c r="E611" s="592" t="s">
        <v>1272</v>
      </c>
      <c r="F611" s="592" t="s">
        <v>1291</v>
      </c>
      <c r="G611" s="592" t="s">
        <v>1292</v>
      </c>
      <c r="H611" s="609"/>
      <c r="I611" s="609"/>
      <c r="J611" s="592"/>
      <c r="K611" s="592"/>
      <c r="L611" s="609"/>
      <c r="M611" s="609"/>
      <c r="N611" s="592"/>
      <c r="O611" s="592"/>
      <c r="P611" s="609">
        <v>1</v>
      </c>
      <c r="Q611" s="609">
        <v>127</v>
      </c>
      <c r="R611" s="597"/>
      <c r="S611" s="610">
        <v>127</v>
      </c>
    </row>
    <row r="612" spans="1:19" ht="14.4" customHeight="1" x14ac:dyDescent="0.3">
      <c r="A612" s="591" t="s">
        <v>1258</v>
      </c>
      <c r="B612" s="592" t="s">
        <v>1259</v>
      </c>
      <c r="C612" s="592" t="s">
        <v>473</v>
      </c>
      <c r="D612" s="592" t="s">
        <v>560</v>
      </c>
      <c r="E612" s="592" t="s">
        <v>1272</v>
      </c>
      <c r="F612" s="592" t="s">
        <v>1297</v>
      </c>
      <c r="G612" s="592" t="s">
        <v>1298</v>
      </c>
      <c r="H612" s="609"/>
      <c r="I612" s="609"/>
      <c r="J612" s="592"/>
      <c r="K612" s="592"/>
      <c r="L612" s="609"/>
      <c r="M612" s="609"/>
      <c r="N612" s="592"/>
      <c r="O612" s="592"/>
      <c r="P612" s="609">
        <v>1</v>
      </c>
      <c r="Q612" s="609">
        <v>680</v>
      </c>
      <c r="R612" s="597"/>
      <c r="S612" s="610">
        <v>680</v>
      </c>
    </row>
    <row r="613" spans="1:19" ht="14.4" customHeight="1" x14ac:dyDescent="0.3">
      <c r="A613" s="591" t="s">
        <v>1258</v>
      </c>
      <c r="B613" s="592" t="s">
        <v>1259</v>
      </c>
      <c r="C613" s="592" t="s">
        <v>473</v>
      </c>
      <c r="D613" s="592" t="s">
        <v>560</v>
      </c>
      <c r="E613" s="592" t="s">
        <v>1272</v>
      </c>
      <c r="F613" s="592" t="s">
        <v>1299</v>
      </c>
      <c r="G613" s="592" t="s">
        <v>1300</v>
      </c>
      <c r="H613" s="609"/>
      <c r="I613" s="609"/>
      <c r="J613" s="592"/>
      <c r="K613" s="592"/>
      <c r="L613" s="609"/>
      <c r="M613" s="609"/>
      <c r="N613" s="592"/>
      <c r="O613" s="592"/>
      <c r="P613" s="609">
        <v>1</v>
      </c>
      <c r="Q613" s="609">
        <v>1034</v>
      </c>
      <c r="R613" s="597"/>
      <c r="S613" s="610">
        <v>1034</v>
      </c>
    </row>
    <row r="614" spans="1:19" ht="14.4" customHeight="1" x14ac:dyDescent="0.3">
      <c r="A614" s="591" t="s">
        <v>1258</v>
      </c>
      <c r="B614" s="592" t="s">
        <v>1259</v>
      </c>
      <c r="C614" s="592" t="s">
        <v>473</v>
      </c>
      <c r="D614" s="592" t="s">
        <v>560</v>
      </c>
      <c r="E614" s="592" t="s">
        <v>1272</v>
      </c>
      <c r="F614" s="592" t="s">
        <v>1303</v>
      </c>
      <c r="G614" s="592" t="s">
        <v>1304</v>
      </c>
      <c r="H614" s="609"/>
      <c r="I614" s="609"/>
      <c r="J614" s="592"/>
      <c r="K614" s="592"/>
      <c r="L614" s="609"/>
      <c r="M614" s="609"/>
      <c r="N614" s="592"/>
      <c r="O614" s="592"/>
      <c r="P614" s="609">
        <v>1</v>
      </c>
      <c r="Q614" s="609">
        <v>33.33</v>
      </c>
      <c r="R614" s="597"/>
      <c r="S614" s="610">
        <v>33.33</v>
      </c>
    </row>
    <row r="615" spans="1:19" ht="14.4" customHeight="1" thickBot="1" x14ac:dyDescent="0.35">
      <c r="A615" s="599" t="s">
        <v>1258</v>
      </c>
      <c r="B615" s="600" t="s">
        <v>1259</v>
      </c>
      <c r="C615" s="600" t="s">
        <v>473</v>
      </c>
      <c r="D615" s="600" t="s">
        <v>560</v>
      </c>
      <c r="E615" s="600" t="s">
        <v>1272</v>
      </c>
      <c r="F615" s="600" t="s">
        <v>1307</v>
      </c>
      <c r="G615" s="600" t="s">
        <v>1308</v>
      </c>
      <c r="H615" s="611"/>
      <c r="I615" s="611"/>
      <c r="J615" s="600"/>
      <c r="K615" s="600"/>
      <c r="L615" s="611"/>
      <c r="M615" s="611"/>
      <c r="N615" s="600"/>
      <c r="O615" s="600"/>
      <c r="P615" s="611">
        <v>1</v>
      </c>
      <c r="Q615" s="611">
        <v>86</v>
      </c>
      <c r="R615" s="605"/>
      <c r="S615" s="612">
        <v>86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29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29" bestFit="1" customWidth="1" collapsed="1"/>
    <col min="2" max="2" width="7.77734375" style="106" hidden="1" customWidth="1" outlineLevel="1"/>
    <col min="3" max="3" width="0.109375" style="129" hidden="1" customWidth="1"/>
    <col min="4" max="4" width="7.77734375" style="106" customWidth="1"/>
    <col min="5" max="5" width="5.44140625" style="129" hidden="1" customWidth="1"/>
    <col min="6" max="6" width="7.77734375" style="106" customWidth="1"/>
    <col min="7" max="7" width="7.77734375" style="210" customWidth="1" collapsed="1"/>
    <col min="8" max="8" width="7.77734375" style="106" hidden="1" customWidth="1" outlineLevel="1"/>
    <col min="9" max="9" width="5.44140625" style="129" hidden="1" customWidth="1"/>
    <col min="10" max="10" width="7.77734375" style="106" customWidth="1"/>
    <col min="11" max="11" width="5.44140625" style="129" hidden="1" customWidth="1"/>
    <col min="12" max="12" width="7.77734375" style="106" customWidth="1"/>
    <col min="13" max="13" width="7.77734375" style="210" customWidth="1" collapsed="1"/>
    <col min="14" max="14" width="7.77734375" style="106" hidden="1" customWidth="1" outlineLevel="1"/>
    <col min="15" max="15" width="5" style="129" hidden="1" customWidth="1"/>
    <col min="16" max="16" width="7.77734375" style="106" customWidth="1"/>
    <col min="17" max="17" width="5" style="129" hidden="1" customWidth="1"/>
    <col min="18" max="18" width="7.77734375" style="106" customWidth="1"/>
    <col min="19" max="19" width="7.77734375" style="210" customWidth="1"/>
    <col min="20" max="16384" width="8.88671875" style="129"/>
  </cols>
  <sheetData>
    <row r="1" spans="1:19" ht="18.600000000000001" customHeight="1" thickBot="1" x14ac:dyDescent="0.4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" customHeight="1" thickBot="1" x14ac:dyDescent="0.35">
      <c r="A2" s="232" t="s">
        <v>270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" customHeight="1" thickBot="1" x14ac:dyDescent="0.35">
      <c r="A3" s="220" t="s">
        <v>127</v>
      </c>
      <c r="B3" s="221">
        <f>SUBTOTAL(9,B6:B1048576)</f>
        <v>79512</v>
      </c>
      <c r="C3" s="222">
        <f t="shared" ref="C3:R3" si="0">SUBTOTAL(9,C6:C1048576)</f>
        <v>29.937091425106907</v>
      </c>
      <c r="D3" s="222">
        <f t="shared" si="0"/>
        <v>115201</v>
      </c>
      <c r="E3" s="222">
        <f t="shared" si="0"/>
        <v>20</v>
      </c>
      <c r="F3" s="222">
        <f t="shared" si="0"/>
        <v>101239.66</v>
      </c>
      <c r="G3" s="225">
        <f>IF(D3&lt;&gt;0,F3/D3,"")</f>
        <v>0.87880886450638451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IF(J3&lt;&gt;0,L3/J3,"")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IF(P3&lt;&gt;0,R3/P3,"")</f>
        <v/>
      </c>
    </row>
    <row r="4" spans="1:19" ht="14.4" customHeight="1" x14ac:dyDescent="0.3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" customHeight="1" thickBot="1" x14ac:dyDescent="0.35">
      <c r="A5" s="625"/>
      <c r="B5" s="626">
        <v>2015</v>
      </c>
      <c r="C5" s="627"/>
      <c r="D5" s="627">
        <v>2017</v>
      </c>
      <c r="E5" s="627"/>
      <c r="F5" s="627">
        <v>2018</v>
      </c>
      <c r="G5" s="665" t="s">
        <v>2</v>
      </c>
      <c r="H5" s="626">
        <v>2015</v>
      </c>
      <c r="I5" s="627"/>
      <c r="J5" s="627">
        <v>2017</v>
      </c>
      <c r="K5" s="627"/>
      <c r="L5" s="627">
        <v>2018</v>
      </c>
      <c r="M5" s="665" t="s">
        <v>2</v>
      </c>
      <c r="N5" s="626">
        <v>2015</v>
      </c>
      <c r="O5" s="627"/>
      <c r="P5" s="627">
        <v>2017</v>
      </c>
      <c r="Q5" s="627"/>
      <c r="R5" s="627">
        <v>2018</v>
      </c>
      <c r="S5" s="665" t="s">
        <v>2</v>
      </c>
    </row>
    <row r="6" spans="1:19" ht="14.4" customHeight="1" x14ac:dyDescent="0.3">
      <c r="A6" s="616" t="s">
        <v>1422</v>
      </c>
      <c r="B6" s="647">
        <v>126</v>
      </c>
      <c r="C6" s="585">
        <v>8.2299150881776612E-2</v>
      </c>
      <c r="D6" s="647">
        <v>1531</v>
      </c>
      <c r="E6" s="585">
        <v>1</v>
      </c>
      <c r="F6" s="647"/>
      <c r="G6" s="590"/>
      <c r="H6" s="647"/>
      <c r="I6" s="585"/>
      <c r="J6" s="647"/>
      <c r="K6" s="585"/>
      <c r="L6" s="647"/>
      <c r="M6" s="590"/>
      <c r="N6" s="647"/>
      <c r="O6" s="585"/>
      <c r="P6" s="647"/>
      <c r="Q6" s="585"/>
      <c r="R6" s="647"/>
      <c r="S6" s="122"/>
    </row>
    <row r="7" spans="1:19" ht="14.4" customHeight="1" x14ac:dyDescent="0.3">
      <c r="A7" s="617" t="s">
        <v>1423</v>
      </c>
      <c r="B7" s="649">
        <v>2770</v>
      </c>
      <c r="C7" s="592">
        <v>1.3645320197044335</v>
      </c>
      <c r="D7" s="649">
        <v>2030</v>
      </c>
      <c r="E7" s="592">
        <v>1</v>
      </c>
      <c r="F7" s="649">
        <v>127</v>
      </c>
      <c r="G7" s="597">
        <v>6.2561576354679807E-2</v>
      </c>
      <c r="H7" s="649"/>
      <c r="I7" s="592"/>
      <c r="J7" s="649"/>
      <c r="K7" s="592"/>
      <c r="L7" s="649"/>
      <c r="M7" s="597"/>
      <c r="N7" s="649"/>
      <c r="O7" s="592"/>
      <c r="P7" s="649"/>
      <c r="Q7" s="592"/>
      <c r="R7" s="649"/>
      <c r="S7" s="598"/>
    </row>
    <row r="8" spans="1:19" ht="14.4" customHeight="1" x14ac:dyDescent="0.3">
      <c r="A8" s="617" t="s">
        <v>1424</v>
      </c>
      <c r="B8" s="649">
        <v>5963</v>
      </c>
      <c r="C8" s="592">
        <v>0.27363252569750368</v>
      </c>
      <c r="D8" s="649">
        <v>21792</v>
      </c>
      <c r="E8" s="592">
        <v>1</v>
      </c>
      <c r="F8" s="649">
        <v>3868</v>
      </c>
      <c r="G8" s="597">
        <v>0.17749632892804698</v>
      </c>
      <c r="H8" s="649"/>
      <c r="I8" s="592"/>
      <c r="J8" s="649"/>
      <c r="K8" s="592"/>
      <c r="L8" s="649"/>
      <c r="M8" s="597"/>
      <c r="N8" s="649"/>
      <c r="O8" s="592"/>
      <c r="P8" s="649"/>
      <c r="Q8" s="592"/>
      <c r="R8" s="649"/>
      <c r="S8" s="598"/>
    </row>
    <row r="9" spans="1:19" ht="14.4" customHeight="1" x14ac:dyDescent="0.3">
      <c r="A9" s="617" t="s">
        <v>1425</v>
      </c>
      <c r="B9" s="649"/>
      <c r="C9" s="592"/>
      <c r="D9" s="649">
        <v>378</v>
      </c>
      <c r="E9" s="592">
        <v>1</v>
      </c>
      <c r="F9" s="649"/>
      <c r="G9" s="597"/>
      <c r="H9" s="649"/>
      <c r="I9" s="592"/>
      <c r="J9" s="649"/>
      <c r="K9" s="592"/>
      <c r="L9" s="649"/>
      <c r="M9" s="597"/>
      <c r="N9" s="649"/>
      <c r="O9" s="592"/>
      <c r="P9" s="649"/>
      <c r="Q9" s="592"/>
      <c r="R9" s="649"/>
      <c r="S9" s="598"/>
    </row>
    <row r="10" spans="1:19" ht="14.4" customHeight="1" x14ac:dyDescent="0.3">
      <c r="A10" s="617" t="s">
        <v>1426</v>
      </c>
      <c r="B10" s="649">
        <v>3378</v>
      </c>
      <c r="C10" s="592">
        <v>13.458167330677291</v>
      </c>
      <c r="D10" s="649">
        <v>251</v>
      </c>
      <c r="E10" s="592">
        <v>1</v>
      </c>
      <c r="F10" s="649"/>
      <c r="G10" s="597"/>
      <c r="H10" s="649"/>
      <c r="I10" s="592"/>
      <c r="J10" s="649"/>
      <c r="K10" s="592"/>
      <c r="L10" s="649"/>
      <c r="M10" s="597"/>
      <c r="N10" s="649"/>
      <c r="O10" s="592"/>
      <c r="P10" s="649"/>
      <c r="Q10" s="592"/>
      <c r="R10" s="649"/>
      <c r="S10" s="598"/>
    </row>
    <row r="11" spans="1:19" ht="14.4" customHeight="1" x14ac:dyDescent="0.3">
      <c r="A11" s="617" t="s">
        <v>1427</v>
      </c>
      <c r="B11" s="649">
        <v>2437</v>
      </c>
      <c r="C11" s="592">
        <v>6.4641909814323606</v>
      </c>
      <c r="D11" s="649">
        <v>377</v>
      </c>
      <c r="E11" s="592">
        <v>1</v>
      </c>
      <c r="F11" s="649">
        <v>127</v>
      </c>
      <c r="G11" s="597">
        <v>0.33687002652519893</v>
      </c>
      <c r="H11" s="649"/>
      <c r="I11" s="592"/>
      <c r="J11" s="649"/>
      <c r="K11" s="592"/>
      <c r="L11" s="649"/>
      <c r="M11" s="597"/>
      <c r="N11" s="649"/>
      <c r="O11" s="592"/>
      <c r="P11" s="649"/>
      <c r="Q11" s="592"/>
      <c r="R11" s="649"/>
      <c r="S11" s="598"/>
    </row>
    <row r="12" spans="1:19" ht="14.4" customHeight="1" x14ac:dyDescent="0.3">
      <c r="A12" s="617" t="s">
        <v>1428</v>
      </c>
      <c r="B12" s="649">
        <v>126</v>
      </c>
      <c r="C12" s="592">
        <v>4.4413112442721184E-2</v>
      </c>
      <c r="D12" s="649">
        <v>2837</v>
      </c>
      <c r="E12" s="592">
        <v>1</v>
      </c>
      <c r="F12" s="649"/>
      <c r="G12" s="597"/>
      <c r="H12" s="649"/>
      <c r="I12" s="592"/>
      <c r="J12" s="649"/>
      <c r="K12" s="592"/>
      <c r="L12" s="649"/>
      <c r="M12" s="597"/>
      <c r="N12" s="649"/>
      <c r="O12" s="592"/>
      <c r="P12" s="649"/>
      <c r="Q12" s="592"/>
      <c r="R12" s="649"/>
      <c r="S12" s="598"/>
    </row>
    <row r="13" spans="1:19" ht="14.4" customHeight="1" x14ac:dyDescent="0.3">
      <c r="A13" s="617" t="s">
        <v>1429</v>
      </c>
      <c r="B13" s="649"/>
      <c r="C13" s="592"/>
      <c r="D13" s="649">
        <v>2281</v>
      </c>
      <c r="E13" s="592">
        <v>1</v>
      </c>
      <c r="F13" s="649">
        <v>252</v>
      </c>
      <c r="G13" s="597">
        <v>0.11047786058746165</v>
      </c>
      <c r="H13" s="649"/>
      <c r="I13" s="592"/>
      <c r="J13" s="649"/>
      <c r="K13" s="592"/>
      <c r="L13" s="649"/>
      <c r="M13" s="597"/>
      <c r="N13" s="649"/>
      <c r="O13" s="592"/>
      <c r="P13" s="649"/>
      <c r="Q13" s="592"/>
      <c r="R13" s="649"/>
      <c r="S13" s="598"/>
    </row>
    <row r="14" spans="1:19" ht="14.4" customHeight="1" x14ac:dyDescent="0.3">
      <c r="A14" s="617" t="s">
        <v>1430</v>
      </c>
      <c r="B14" s="649">
        <v>49638</v>
      </c>
      <c r="C14" s="592">
        <v>0.894797562822223</v>
      </c>
      <c r="D14" s="649">
        <v>55474</v>
      </c>
      <c r="E14" s="592">
        <v>1</v>
      </c>
      <c r="F14" s="649">
        <v>83304</v>
      </c>
      <c r="G14" s="597">
        <v>1.5016764610448139</v>
      </c>
      <c r="H14" s="649"/>
      <c r="I14" s="592"/>
      <c r="J14" s="649"/>
      <c r="K14" s="592"/>
      <c r="L14" s="649"/>
      <c r="M14" s="597"/>
      <c r="N14" s="649"/>
      <c r="O14" s="592"/>
      <c r="P14" s="649"/>
      <c r="Q14" s="592"/>
      <c r="R14" s="649"/>
      <c r="S14" s="598"/>
    </row>
    <row r="15" spans="1:19" ht="14.4" customHeight="1" x14ac:dyDescent="0.3">
      <c r="A15" s="617" t="s">
        <v>1431</v>
      </c>
      <c r="B15" s="649"/>
      <c r="C15" s="592"/>
      <c r="D15" s="649">
        <v>6486</v>
      </c>
      <c r="E15" s="592">
        <v>1</v>
      </c>
      <c r="F15" s="649">
        <v>252</v>
      </c>
      <c r="G15" s="597">
        <v>3.8852913968547641E-2</v>
      </c>
      <c r="H15" s="649"/>
      <c r="I15" s="592"/>
      <c r="J15" s="649"/>
      <c r="K15" s="592"/>
      <c r="L15" s="649"/>
      <c r="M15" s="597"/>
      <c r="N15" s="649"/>
      <c r="O15" s="592"/>
      <c r="P15" s="649"/>
      <c r="Q15" s="592"/>
      <c r="R15" s="649"/>
      <c r="S15" s="598"/>
    </row>
    <row r="16" spans="1:19" ht="14.4" customHeight="1" x14ac:dyDescent="0.3">
      <c r="A16" s="617" t="s">
        <v>1432</v>
      </c>
      <c r="B16" s="649"/>
      <c r="C16" s="592"/>
      <c r="D16" s="649">
        <v>1884</v>
      </c>
      <c r="E16" s="592">
        <v>1</v>
      </c>
      <c r="F16" s="649"/>
      <c r="G16" s="597"/>
      <c r="H16" s="649"/>
      <c r="I16" s="592"/>
      <c r="J16" s="649"/>
      <c r="K16" s="592"/>
      <c r="L16" s="649"/>
      <c r="M16" s="597"/>
      <c r="N16" s="649"/>
      <c r="O16" s="592"/>
      <c r="P16" s="649"/>
      <c r="Q16" s="592"/>
      <c r="R16" s="649"/>
      <c r="S16" s="598"/>
    </row>
    <row r="17" spans="1:19" ht="14.4" customHeight="1" x14ac:dyDescent="0.3">
      <c r="A17" s="617" t="s">
        <v>1433</v>
      </c>
      <c r="B17" s="649">
        <v>1298</v>
      </c>
      <c r="C17" s="592">
        <v>1.4519015659955257</v>
      </c>
      <c r="D17" s="649">
        <v>894</v>
      </c>
      <c r="E17" s="592">
        <v>1</v>
      </c>
      <c r="F17" s="649"/>
      <c r="G17" s="597"/>
      <c r="H17" s="649"/>
      <c r="I17" s="592"/>
      <c r="J17" s="649"/>
      <c r="K17" s="592"/>
      <c r="L17" s="649"/>
      <c r="M17" s="597"/>
      <c r="N17" s="649"/>
      <c r="O17" s="592"/>
      <c r="P17" s="649"/>
      <c r="Q17" s="592"/>
      <c r="R17" s="649"/>
      <c r="S17" s="598"/>
    </row>
    <row r="18" spans="1:19" ht="14.4" customHeight="1" x14ac:dyDescent="0.3">
      <c r="A18" s="617" t="s">
        <v>1434</v>
      </c>
      <c r="B18" s="649"/>
      <c r="C18" s="592"/>
      <c r="D18" s="649"/>
      <c r="E18" s="592"/>
      <c r="F18" s="649">
        <v>1270</v>
      </c>
      <c r="G18" s="597"/>
      <c r="H18" s="649"/>
      <c r="I18" s="592"/>
      <c r="J18" s="649"/>
      <c r="K18" s="592"/>
      <c r="L18" s="649"/>
      <c r="M18" s="597"/>
      <c r="N18" s="649"/>
      <c r="O18" s="592"/>
      <c r="P18" s="649"/>
      <c r="Q18" s="592"/>
      <c r="R18" s="649"/>
      <c r="S18" s="598"/>
    </row>
    <row r="19" spans="1:19" ht="14.4" customHeight="1" x14ac:dyDescent="0.3">
      <c r="A19" s="617" t="s">
        <v>1435</v>
      </c>
      <c r="B19" s="649">
        <v>615</v>
      </c>
      <c r="C19" s="592">
        <v>0.64805057955742884</v>
      </c>
      <c r="D19" s="649">
        <v>949</v>
      </c>
      <c r="E19" s="592">
        <v>1</v>
      </c>
      <c r="F19" s="649"/>
      <c r="G19" s="597"/>
      <c r="H19" s="649"/>
      <c r="I19" s="592"/>
      <c r="J19" s="649"/>
      <c r="K19" s="592"/>
      <c r="L19" s="649"/>
      <c r="M19" s="597"/>
      <c r="N19" s="649"/>
      <c r="O19" s="592"/>
      <c r="P19" s="649"/>
      <c r="Q19" s="592"/>
      <c r="R19" s="649"/>
      <c r="S19" s="598"/>
    </row>
    <row r="20" spans="1:19" ht="14.4" customHeight="1" x14ac:dyDescent="0.3">
      <c r="A20" s="617" t="s">
        <v>1436</v>
      </c>
      <c r="B20" s="649">
        <v>1120</v>
      </c>
      <c r="C20" s="592">
        <v>1.4602346805736637</v>
      </c>
      <c r="D20" s="649">
        <v>767</v>
      </c>
      <c r="E20" s="592">
        <v>1</v>
      </c>
      <c r="F20" s="649"/>
      <c r="G20" s="597"/>
      <c r="H20" s="649"/>
      <c r="I20" s="592"/>
      <c r="J20" s="649"/>
      <c r="K20" s="592"/>
      <c r="L20" s="649"/>
      <c r="M20" s="597"/>
      <c r="N20" s="649"/>
      <c r="O20" s="592"/>
      <c r="P20" s="649"/>
      <c r="Q20" s="592"/>
      <c r="R20" s="649"/>
      <c r="S20" s="598"/>
    </row>
    <row r="21" spans="1:19" ht="14.4" customHeight="1" x14ac:dyDescent="0.3">
      <c r="A21" s="617" t="s">
        <v>1437</v>
      </c>
      <c r="B21" s="649"/>
      <c r="C21" s="592"/>
      <c r="D21" s="649">
        <v>714</v>
      </c>
      <c r="E21" s="592">
        <v>1</v>
      </c>
      <c r="F21" s="649">
        <v>3334</v>
      </c>
      <c r="G21" s="597">
        <v>4.6694677871148462</v>
      </c>
      <c r="H21" s="649"/>
      <c r="I21" s="592"/>
      <c r="J21" s="649"/>
      <c r="K21" s="592"/>
      <c r="L21" s="649"/>
      <c r="M21" s="597"/>
      <c r="N21" s="649"/>
      <c r="O21" s="592"/>
      <c r="P21" s="649"/>
      <c r="Q21" s="592"/>
      <c r="R21" s="649"/>
      <c r="S21" s="598"/>
    </row>
    <row r="22" spans="1:19" ht="14.4" customHeight="1" x14ac:dyDescent="0.3">
      <c r="A22" s="617" t="s">
        <v>1438</v>
      </c>
      <c r="B22" s="649">
        <v>7564</v>
      </c>
      <c r="C22" s="592">
        <v>0.79721753794266437</v>
      </c>
      <c r="D22" s="649">
        <v>9488</v>
      </c>
      <c r="E22" s="592">
        <v>1</v>
      </c>
      <c r="F22" s="649">
        <v>4965.66</v>
      </c>
      <c r="G22" s="597">
        <v>0.52336214165261385</v>
      </c>
      <c r="H22" s="649"/>
      <c r="I22" s="592"/>
      <c r="J22" s="649"/>
      <c r="K22" s="592"/>
      <c r="L22" s="649"/>
      <c r="M22" s="597"/>
      <c r="N22" s="649"/>
      <c r="O22" s="592"/>
      <c r="P22" s="649"/>
      <c r="Q22" s="592"/>
      <c r="R22" s="649"/>
      <c r="S22" s="598"/>
    </row>
    <row r="23" spans="1:19" ht="14.4" customHeight="1" x14ac:dyDescent="0.3">
      <c r="A23" s="617" t="s">
        <v>1439</v>
      </c>
      <c r="B23" s="649">
        <v>126</v>
      </c>
      <c r="C23" s="592"/>
      <c r="D23" s="649"/>
      <c r="E23" s="592"/>
      <c r="F23" s="649"/>
      <c r="G23" s="597"/>
      <c r="H23" s="649"/>
      <c r="I23" s="592"/>
      <c r="J23" s="649"/>
      <c r="K23" s="592"/>
      <c r="L23" s="649"/>
      <c r="M23" s="597"/>
      <c r="N23" s="649"/>
      <c r="O23" s="592"/>
      <c r="P23" s="649"/>
      <c r="Q23" s="592"/>
      <c r="R23" s="649"/>
      <c r="S23" s="598"/>
    </row>
    <row r="24" spans="1:19" ht="14.4" customHeight="1" x14ac:dyDescent="0.3">
      <c r="A24" s="617" t="s">
        <v>1440</v>
      </c>
      <c r="B24" s="649">
        <v>667</v>
      </c>
      <c r="C24" s="592">
        <v>1.7645502645502646</v>
      </c>
      <c r="D24" s="649">
        <v>378</v>
      </c>
      <c r="E24" s="592">
        <v>1</v>
      </c>
      <c r="F24" s="649">
        <v>254</v>
      </c>
      <c r="G24" s="597">
        <v>0.67195767195767198</v>
      </c>
      <c r="H24" s="649"/>
      <c r="I24" s="592"/>
      <c r="J24" s="649"/>
      <c r="K24" s="592"/>
      <c r="L24" s="649"/>
      <c r="M24" s="597"/>
      <c r="N24" s="649"/>
      <c r="O24" s="592"/>
      <c r="P24" s="649"/>
      <c r="Q24" s="592"/>
      <c r="R24" s="649"/>
      <c r="S24" s="598"/>
    </row>
    <row r="25" spans="1:19" ht="14.4" customHeight="1" x14ac:dyDescent="0.3">
      <c r="A25" s="617" t="s">
        <v>1441</v>
      </c>
      <c r="B25" s="649"/>
      <c r="C25" s="592"/>
      <c r="D25" s="649"/>
      <c r="E25" s="592"/>
      <c r="F25" s="649">
        <v>1751</v>
      </c>
      <c r="G25" s="597"/>
      <c r="H25" s="649"/>
      <c r="I25" s="592"/>
      <c r="J25" s="649"/>
      <c r="K25" s="592"/>
      <c r="L25" s="649"/>
      <c r="M25" s="597"/>
      <c r="N25" s="649"/>
      <c r="O25" s="592"/>
      <c r="P25" s="649"/>
      <c r="Q25" s="592"/>
      <c r="R25" s="649"/>
      <c r="S25" s="598"/>
    </row>
    <row r="26" spans="1:19" ht="14.4" customHeight="1" x14ac:dyDescent="0.3">
      <c r="A26" s="617" t="s">
        <v>1442</v>
      </c>
      <c r="B26" s="649">
        <v>2700</v>
      </c>
      <c r="C26" s="592">
        <v>0.94936708860759489</v>
      </c>
      <c r="D26" s="649">
        <v>2844</v>
      </c>
      <c r="E26" s="592">
        <v>1</v>
      </c>
      <c r="F26" s="649"/>
      <c r="G26" s="597"/>
      <c r="H26" s="649"/>
      <c r="I26" s="592"/>
      <c r="J26" s="649"/>
      <c r="K26" s="592"/>
      <c r="L26" s="649"/>
      <c r="M26" s="597"/>
      <c r="N26" s="649"/>
      <c r="O26" s="592"/>
      <c r="P26" s="649"/>
      <c r="Q26" s="592"/>
      <c r="R26" s="649"/>
      <c r="S26" s="598"/>
    </row>
    <row r="27" spans="1:19" ht="14.4" customHeight="1" x14ac:dyDescent="0.3">
      <c r="A27" s="617" t="s">
        <v>1443</v>
      </c>
      <c r="B27" s="649"/>
      <c r="C27" s="592"/>
      <c r="D27" s="649"/>
      <c r="E27" s="592"/>
      <c r="F27" s="649">
        <v>1483</v>
      </c>
      <c r="G27" s="597"/>
      <c r="H27" s="649"/>
      <c r="I27" s="592"/>
      <c r="J27" s="649"/>
      <c r="K27" s="592"/>
      <c r="L27" s="649"/>
      <c r="M27" s="597"/>
      <c r="N27" s="649"/>
      <c r="O27" s="592"/>
      <c r="P27" s="649"/>
      <c r="Q27" s="592"/>
      <c r="R27" s="649"/>
      <c r="S27" s="598"/>
    </row>
    <row r="28" spans="1:19" ht="14.4" customHeight="1" x14ac:dyDescent="0.3">
      <c r="A28" s="617" t="s">
        <v>1444</v>
      </c>
      <c r="B28" s="649"/>
      <c r="C28" s="592"/>
      <c r="D28" s="649">
        <v>378</v>
      </c>
      <c r="E28" s="592">
        <v>1</v>
      </c>
      <c r="F28" s="649">
        <v>252</v>
      </c>
      <c r="G28" s="597">
        <v>0.66666666666666663</v>
      </c>
      <c r="H28" s="649"/>
      <c r="I28" s="592"/>
      <c r="J28" s="649"/>
      <c r="K28" s="592"/>
      <c r="L28" s="649"/>
      <c r="M28" s="597"/>
      <c r="N28" s="649"/>
      <c r="O28" s="592"/>
      <c r="P28" s="649"/>
      <c r="Q28" s="592"/>
      <c r="R28" s="649"/>
      <c r="S28" s="598"/>
    </row>
    <row r="29" spans="1:19" ht="14.4" customHeight="1" thickBot="1" x14ac:dyDescent="0.35">
      <c r="A29" s="653" t="s">
        <v>1445</v>
      </c>
      <c r="B29" s="651">
        <v>984</v>
      </c>
      <c r="C29" s="600">
        <v>0.2837370242214533</v>
      </c>
      <c r="D29" s="651">
        <v>3468</v>
      </c>
      <c r="E29" s="600">
        <v>1</v>
      </c>
      <c r="F29" s="651"/>
      <c r="G29" s="605"/>
      <c r="H29" s="651"/>
      <c r="I29" s="600"/>
      <c r="J29" s="651"/>
      <c r="K29" s="600"/>
      <c r="L29" s="651"/>
      <c r="M29" s="605"/>
      <c r="N29" s="651"/>
      <c r="O29" s="600"/>
      <c r="P29" s="651"/>
      <c r="Q29" s="600"/>
      <c r="R29" s="651"/>
      <c r="S29" s="606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146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29" bestFit="1" customWidth="1"/>
    <col min="2" max="2" width="8.6640625" style="129" bestFit="1" customWidth="1"/>
    <col min="3" max="3" width="2.109375" style="129" bestFit="1" customWidth="1"/>
    <col min="4" max="4" width="8" style="129" bestFit="1" customWidth="1"/>
    <col min="5" max="5" width="52.88671875" style="129" bestFit="1" customWidth="1" collapsed="1"/>
    <col min="6" max="7" width="11.109375" style="207" hidden="1" customWidth="1" outlineLevel="1"/>
    <col min="8" max="9" width="9.33203125" style="207" hidden="1" customWidth="1"/>
    <col min="10" max="11" width="11.109375" style="207" customWidth="1"/>
    <col min="12" max="13" width="9.33203125" style="207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29"/>
  </cols>
  <sheetData>
    <row r="1" spans="1:17" ht="18.600000000000001" customHeight="1" thickBot="1" x14ac:dyDescent="0.4">
      <c r="A1" s="329" t="s">
        <v>1473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" customHeight="1" thickBot="1" x14ac:dyDescent="0.35">
      <c r="A2" s="232" t="s">
        <v>270</v>
      </c>
      <c r="B2" s="130"/>
      <c r="C2" s="130"/>
      <c r="D2" s="130"/>
      <c r="E2" s="130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" customHeight="1" thickBot="1" x14ac:dyDescent="0.35">
      <c r="E3" s="87" t="s">
        <v>127</v>
      </c>
      <c r="F3" s="102">
        <f t="shared" ref="F3:O3" si="0">SUBTOTAL(9,F6:F1048576)</f>
        <v>255</v>
      </c>
      <c r="G3" s="103">
        <f t="shared" si="0"/>
        <v>79512</v>
      </c>
      <c r="H3" s="103"/>
      <c r="I3" s="103"/>
      <c r="J3" s="103">
        <f t="shared" si="0"/>
        <v>244</v>
      </c>
      <c r="K3" s="103">
        <f t="shared" si="0"/>
        <v>115201</v>
      </c>
      <c r="L3" s="103"/>
      <c r="M3" s="103"/>
      <c r="N3" s="103">
        <f t="shared" si="0"/>
        <v>248</v>
      </c>
      <c r="O3" s="103">
        <f t="shared" si="0"/>
        <v>101239.66</v>
      </c>
      <c r="P3" s="75">
        <f>IF(K3=0,0,O3/K3)</f>
        <v>0.87880886450638451</v>
      </c>
      <c r="Q3" s="104">
        <f>IF(N3=0,0,O3/N3)</f>
        <v>408.22443548387099</v>
      </c>
    </row>
    <row r="4" spans="1:17" ht="14.4" customHeight="1" x14ac:dyDescent="0.3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2015</v>
      </c>
      <c r="G4" s="456"/>
      <c r="H4" s="105"/>
      <c r="I4" s="105"/>
      <c r="J4" s="455">
        <v>2017</v>
      </c>
      <c r="K4" s="456"/>
      <c r="L4" s="105"/>
      <c r="M4" s="105"/>
      <c r="N4" s="455">
        <v>2018</v>
      </c>
      <c r="O4" s="456"/>
      <c r="P4" s="458" t="s">
        <v>2</v>
      </c>
      <c r="Q4" s="447" t="s">
        <v>97</v>
      </c>
    </row>
    <row r="5" spans="1:17" ht="14.4" customHeight="1" thickBot="1" x14ac:dyDescent="0.35">
      <c r="A5" s="656"/>
      <c r="B5" s="654"/>
      <c r="C5" s="656"/>
      <c r="D5" s="666"/>
      <c r="E5" s="658"/>
      <c r="F5" s="667" t="s">
        <v>71</v>
      </c>
      <c r="G5" s="668" t="s">
        <v>14</v>
      </c>
      <c r="H5" s="669"/>
      <c r="I5" s="669"/>
      <c r="J5" s="667" t="s">
        <v>71</v>
      </c>
      <c r="K5" s="668" t="s">
        <v>14</v>
      </c>
      <c r="L5" s="669"/>
      <c r="M5" s="669"/>
      <c r="N5" s="667" t="s">
        <v>71</v>
      </c>
      <c r="O5" s="668" t="s">
        <v>14</v>
      </c>
      <c r="P5" s="670"/>
      <c r="Q5" s="663"/>
    </row>
    <row r="6" spans="1:17" ht="14.4" customHeight="1" x14ac:dyDescent="0.3">
      <c r="A6" s="584" t="s">
        <v>1446</v>
      </c>
      <c r="B6" s="585" t="s">
        <v>1259</v>
      </c>
      <c r="C6" s="585" t="s">
        <v>1272</v>
      </c>
      <c r="D6" s="585" t="s">
        <v>1291</v>
      </c>
      <c r="E6" s="585" t="s">
        <v>1292</v>
      </c>
      <c r="F6" s="116">
        <v>1</v>
      </c>
      <c r="G6" s="116">
        <v>126</v>
      </c>
      <c r="H6" s="116"/>
      <c r="I6" s="116">
        <v>126</v>
      </c>
      <c r="J6" s="116"/>
      <c r="K6" s="116"/>
      <c r="L6" s="116"/>
      <c r="M6" s="116"/>
      <c r="N6" s="116"/>
      <c r="O6" s="116"/>
      <c r="P6" s="590"/>
      <c r="Q6" s="608"/>
    </row>
    <row r="7" spans="1:17" ht="14.4" customHeight="1" x14ac:dyDescent="0.3">
      <c r="A7" s="591" t="s">
        <v>1446</v>
      </c>
      <c r="B7" s="592" t="s">
        <v>1259</v>
      </c>
      <c r="C7" s="592" t="s">
        <v>1272</v>
      </c>
      <c r="D7" s="592" t="s">
        <v>1394</v>
      </c>
      <c r="E7" s="592" t="s">
        <v>1395</v>
      </c>
      <c r="F7" s="609"/>
      <c r="G7" s="609"/>
      <c r="H7" s="609"/>
      <c r="I7" s="609"/>
      <c r="J7" s="609">
        <v>1</v>
      </c>
      <c r="K7" s="609">
        <v>716</v>
      </c>
      <c r="L7" s="609">
        <v>1</v>
      </c>
      <c r="M7" s="609">
        <v>716</v>
      </c>
      <c r="N7" s="609"/>
      <c r="O7" s="609"/>
      <c r="P7" s="597"/>
      <c r="Q7" s="610"/>
    </row>
    <row r="8" spans="1:17" ht="14.4" customHeight="1" x14ac:dyDescent="0.3">
      <c r="A8" s="591" t="s">
        <v>1446</v>
      </c>
      <c r="B8" s="592" t="s">
        <v>1259</v>
      </c>
      <c r="C8" s="592" t="s">
        <v>1272</v>
      </c>
      <c r="D8" s="592" t="s">
        <v>1338</v>
      </c>
      <c r="E8" s="592" t="s">
        <v>1339</v>
      </c>
      <c r="F8" s="609"/>
      <c r="G8" s="609"/>
      <c r="H8" s="609"/>
      <c r="I8" s="609"/>
      <c r="J8" s="609">
        <v>1</v>
      </c>
      <c r="K8" s="609">
        <v>505</v>
      </c>
      <c r="L8" s="609">
        <v>1</v>
      </c>
      <c r="M8" s="609">
        <v>505</v>
      </c>
      <c r="N8" s="609"/>
      <c r="O8" s="609"/>
      <c r="P8" s="597"/>
      <c r="Q8" s="610"/>
    </row>
    <row r="9" spans="1:17" ht="14.4" customHeight="1" x14ac:dyDescent="0.3">
      <c r="A9" s="591" t="s">
        <v>1446</v>
      </c>
      <c r="B9" s="592" t="s">
        <v>1259</v>
      </c>
      <c r="C9" s="592" t="s">
        <v>1272</v>
      </c>
      <c r="D9" s="592" t="s">
        <v>1344</v>
      </c>
      <c r="E9" s="592" t="s">
        <v>1345</v>
      </c>
      <c r="F9" s="609"/>
      <c r="G9" s="609"/>
      <c r="H9" s="609"/>
      <c r="I9" s="609"/>
      <c r="J9" s="609">
        <v>1</v>
      </c>
      <c r="K9" s="609">
        <v>310</v>
      </c>
      <c r="L9" s="609">
        <v>1</v>
      </c>
      <c r="M9" s="609">
        <v>310</v>
      </c>
      <c r="N9" s="609"/>
      <c r="O9" s="609"/>
      <c r="P9" s="597"/>
      <c r="Q9" s="610"/>
    </row>
    <row r="10" spans="1:17" ht="14.4" customHeight="1" x14ac:dyDescent="0.3">
      <c r="A10" s="591" t="s">
        <v>1447</v>
      </c>
      <c r="B10" s="592" t="s">
        <v>1259</v>
      </c>
      <c r="C10" s="592" t="s">
        <v>1272</v>
      </c>
      <c r="D10" s="592" t="s">
        <v>1289</v>
      </c>
      <c r="E10" s="592" t="s">
        <v>1290</v>
      </c>
      <c r="F10" s="609">
        <v>1</v>
      </c>
      <c r="G10" s="609">
        <v>251</v>
      </c>
      <c r="H10" s="609">
        <v>0.5</v>
      </c>
      <c r="I10" s="609">
        <v>251</v>
      </c>
      <c r="J10" s="609">
        <v>2</v>
      </c>
      <c r="K10" s="609">
        <v>502</v>
      </c>
      <c r="L10" s="609">
        <v>1</v>
      </c>
      <c r="M10" s="609">
        <v>251</v>
      </c>
      <c r="N10" s="609"/>
      <c r="O10" s="609"/>
      <c r="P10" s="597"/>
      <c r="Q10" s="610"/>
    </row>
    <row r="11" spans="1:17" ht="14.4" customHeight="1" x14ac:dyDescent="0.3">
      <c r="A11" s="591" t="s">
        <v>1447</v>
      </c>
      <c r="B11" s="592" t="s">
        <v>1259</v>
      </c>
      <c r="C11" s="592" t="s">
        <v>1272</v>
      </c>
      <c r="D11" s="592" t="s">
        <v>1291</v>
      </c>
      <c r="E11" s="592" t="s">
        <v>1292</v>
      </c>
      <c r="F11" s="609">
        <v>5</v>
      </c>
      <c r="G11" s="609">
        <v>630</v>
      </c>
      <c r="H11" s="609"/>
      <c r="I11" s="609">
        <v>126</v>
      </c>
      <c r="J11" s="609"/>
      <c r="K11" s="609"/>
      <c r="L11" s="609"/>
      <c r="M11" s="609"/>
      <c r="N11" s="609">
        <v>1</v>
      </c>
      <c r="O11" s="609">
        <v>127</v>
      </c>
      <c r="P11" s="597"/>
      <c r="Q11" s="610">
        <v>127</v>
      </c>
    </row>
    <row r="12" spans="1:17" ht="14.4" customHeight="1" x14ac:dyDescent="0.3">
      <c r="A12" s="591" t="s">
        <v>1447</v>
      </c>
      <c r="B12" s="592" t="s">
        <v>1259</v>
      </c>
      <c r="C12" s="592" t="s">
        <v>1272</v>
      </c>
      <c r="D12" s="592" t="s">
        <v>1307</v>
      </c>
      <c r="E12" s="592" t="s">
        <v>1308</v>
      </c>
      <c r="F12" s="609">
        <v>1</v>
      </c>
      <c r="G12" s="609">
        <v>86</v>
      </c>
      <c r="H12" s="609"/>
      <c r="I12" s="609">
        <v>86</v>
      </c>
      <c r="J12" s="609"/>
      <c r="K12" s="609"/>
      <c r="L12" s="609"/>
      <c r="M12" s="609"/>
      <c r="N12" s="609"/>
      <c r="O12" s="609"/>
      <c r="P12" s="597"/>
      <c r="Q12" s="610"/>
    </row>
    <row r="13" spans="1:17" ht="14.4" customHeight="1" x14ac:dyDescent="0.3">
      <c r="A13" s="591" t="s">
        <v>1447</v>
      </c>
      <c r="B13" s="592" t="s">
        <v>1259</v>
      </c>
      <c r="C13" s="592" t="s">
        <v>1272</v>
      </c>
      <c r="D13" s="592" t="s">
        <v>1311</v>
      </c>
      <c r="E13" s="592" t="s">
        <v>1312</v>
      </c>
      <c r="F13" s="609"/>
      <c r="G13" s="609"/>
      <c r="H13" s="609"/>
      <c r="I13" s="609"/>
      <c r="J13" s="609">
        <v>1</v>
      </c>
      <c r="K13" s="609">
        <v>1528</v>
      </c>
      <c r="L13" s="609">
        <v>1</v>
      </c>
      <c r="M13" s="609">
        <v>1528</v>
      </c>
      <c r="N13" s="609"/>
      <c r="O13" s="609"/>
      <c r="P13" s="597"/>
      <c r="Q13" s="610"/>
    </row>
    <row r="14" spans="1:17" ht="14.4" customHeight="1" x14ac:dyDescent="0.3">
      <c r="A14" s="591" t="s">
        <v>1447</v>
      </c>
      <c r="B14" s="592" t="s">
        <v>1259</v>
      </c>
      <c r="C14" s="592" t="s">
        <v>1272</v>
      </c>
      <c r="D14" s="592" t="s">
        <v>1394</v>
      </c>
      <c r="E14" s="592" t="s">
        <v>1395</v>
      </c>
      <c r="F14" s="609">
        <v>1</v>
      </c>
      <c r="G14" s="609">
        <v>716</v>
      </c>
      <c r="H14" s="609"/>
      <c r="I14" s="609">
        <v>716</v>
      </c>
      <c r="J14" s="609"/>
      <c r="K14" s="609"/>
      <c r="L14" s="609"/>
      <c r="M14" s="609"/>
      <c r="N14" s="609"/>
      <c r="O14" s="609"/>
      <c r="P14" s="597"/>
      <c r="Q14" s="610"/>
    </row>
    <row r="15" spans="1:17" ht="14.4" customHeight="1" x14ac:dyDescent="0.3">
      <c r="A15" s="591" t="s">
        <v>1447</v>
      </c>
      <c r="B15" s="592" t="s">
        <v>1259</v>
      </c>
      <c r="C15" s="592" t="s">
        <v>1272</v>
      </c>
      <c r="D15" s="592" t="s">
        <v>1344</v>
      </c>
      <c r="E15" s="592" t="s">
        <v>1345</v>
      </c>
      <c r="F15" s="609">
        <v>1</v>
      </c>
      <c r="G15" s="609">
        <v>247</v>
      </c>
      <c r="H15" s="609"/>
      <c r="I15" s="609">
        <v>247</v>
      </c>
      <c r="J15" s="609"/>
      <c r="K15" s="609"/>
      <c r="L15" s="609"/>
      <c r="M15" s="609"/>
      <c r="N15" s="609"/>
      <c r="O15" s="609"/>
      <c r="P15" s="597"/>
      <c r="Q15" s="610"/>
    </row>
    <row r="16" spans="1:17" ht="14.4" customHeight="1" x14ac:dyDescent="0.3">
      <c r="A16" s="591" t="s">
        <v>1447</v>
      </c>
      <c r="B16" s="592" t="s">
        <v>1259</v>
      </c>
      <c r="C16" s="592" t="s">
        <v>1272</v>
      </c>
      <c r="D16" s="592" t="s">
        <v>1354</v>
      </c>
      <c r="E16" s="592" t="s">
        <v>1355</v>
      </c>
      <c r="F16" s="609">
        <v>1</v>
      </c>
      <c r="G16" s="609">
        <v>840</v>
      </c>
      <c r="H16" s="609"/>
      <c r="I16" s="609">
        <v>840</v>
      </c>
      <c r="J16" s="609"/>
      <c r="K16" s="609"/>
      <c r="L16" s="609"/>
      <c r="M16" s="609"/>
      <c r="N16" s="609"/>
      <c r="O16" s="609"/>
      <c r="P16" s="597"/>
      <c r="Q16" s="610"/>
    </row>
    <row r="17" spans="1:17" ht="14.4" customHeight="1" x14ac:dyDescent="0.3">
      <c r="A17" s="591" t="s">
        <v>1448</v>
      </c>
      <c r="B17" s="592" t="s">
        <v>1259</v>
      </c>
      <c r="C17" s="592" t="s">
        <v>1272</v>
      </c>
      <c r="D17" s="592" t="s">
        <v>1279</v>
      </c>
      <c r="E17" s="592" t="s">
        <v>1280</v>
      </c>
      <c r="F17" s="609"/>
      <c r="G17" s="609"/>
      <c r="H17" s="609"/>
      <c r="I17" s="609"/>
      <c r="J17" s="609">
        <v>1</v>
      </c>
      <c r="K17" s="609">
        <v>223</v>
      </c>
      <c r="L17" s="609">
        <v>1</v>
      </c>
      <c r="M17" s="609">
        <v>223</v>
      </c>
      <c r="N17" s="609"/>
      <c r="O17" s="609"/>
      <c r="P17" s="597"/>
      <c r="Q17" s="610"/>
    </row>
    <row r="18" spans="1:17" ht="14.4" customHeight="1" x14ac:dyDescent="0.3">
      <c r="A18" s="591" t="s">
        <v>1448</v>
      </c>
      <c r="B18" s="592" t="s">
        <v>1259</v>
      </c>
      <c r="C18" s="592" t="s">
        <v>1272</v>
      </c>
      <c r="D18" s="592" t="s">
        <v>1281</v>
      </c>
      <c r="E18" s="592" t="s">
        <v>1282</v>
      </c>
      <c r="F18" s="609">
        <v>23</v>
      </c>
      <c r="G18" s="609">
        <v>851</v>
      </c>
      <c r="H18" s="609">
        <v>5.75</v>
      </c>
      <c r="I18" s="609">
        <v>37</v>
      </c>
      <c r="J18" s="609">
        <v>4</v>
      </c>
      <c r="K18" s="609">
        <v>148</v>
      </c>
      <c r="L18" s="609">
        <v>1</v>
      </c>
      <c r="M18" s="609">
        <v>37</v>
      </c>
      <c r="N18" s="609">
        <v>9</v>
      </c>
      <c r="O18" s="609">
        <v>333</v>
      </c>
      <c r="P18" s="597">
        <v>2.25</v>
      </c>
      <c r="Q18" s="610">
        <v>37</v>
      </c>
    </row>
    <row r="19" spans="1:17" ht="14.4" customHeight="1" x14ac:dyDescent="0.3">
      <c r="A19" s="591" t="s">
        <v>1448</v>
      </c>
      <c r="B19" s="592" t="s">
        <v>1259</v>
      </c>
      <c r="C19" s="592" t="s">
        <v>1272</v>
      </c>
      <c r="D19" s="592" t="s">
        <v>1289</v>
      </c>
      <c r="E19" s="592" t="s">
        <v>1290</v>
      </c>
      <c r="F19" s="609"/>
      <c r="G19" s="609"/>
      <c r="H19" s="609"/>
      <c r="I19" s="609"/>
      <c r="J19" s="609">
        <v>2</v>
      </c>
      <c r="K19" s="609">
        <v>502</v>
      </c>
      <c r="L19" s="609">
        <v>1</v>
      </c>
      <c r="M19" s="609">
        <v>251</v>
      </c>
      <c r="N19" s="609"/>
      <c r="O19" s="609"/>
      <c r="P19" s="597"/>
      <c r="Q19" s="610"/>
    </row>
    <row r="20" spans="1:17" ht="14.4" customHeight="1" x14ac:dyDescent="0.3">
      <c r="A20" s="591" t="s">
        <v>1448</v>
      </c>
      <c r="B20" s="592" t="s">
        <v>1259</v>
      </c>
      <c r="C20" s="592" t="s">
        <v>1272</v>
      </c>
      <c r="D20" s="592" t="s">
        <v>1291</v>
      </c>
      <c r="E20" s="592" t="s">
        <v>1292</v>
      </c>
      <c r="F20" s="609">
        <v>6</v>
      </c>
      <c r="G20" s="609">
        <v>756</v>
      </c>
      <c r="H20" s="609">
        <v>2</v>
      </c>
      <c r="I20" s="609">
        <v>126</v>
      </c>
      <c r="J20" s="609">
        <v>3</v>
      </c>
      <c r="K20" s="609">
        <v>378</v>
      </c>
      <c r="L20" s="609">
        <v>1</v>
      </c>
      <c r="M20" s="609">
        <v>126</v>
      </c>
      <c r="N20" s="609">
        <v>2</v>
      </c>
      <c r="O20" s="609">
        <v>254</v>
      </c>
      <c r="P20" s="597">
        <v>0.67195767195767198</v>
      </c>
      <c r="Q20" s="610">
        <v>127</v>
      </c>
    </row>
    <row r="21" spans="1:17" ht="14.4" customHeight="1" x14ac:dyDescent="0.3">
      <c r="A21" s="591" t="s">
        <v>1448</v>
      </c>
      <c r="B21" s="592" t="s">
        <v>1259</v>
      </c>
      <c r="C21" s="592" t="s">
        <v>1272</v>
      </c>
      <c r="D21" s="592" t="s">
        <v>1293</v>
      </c>
      <c r="E21" s="592" t="s">
        <v>1294</v>
      </c>
      <c r="F21" s="609"/>
      <c r="G21" s="609"/>
      <c r="H21" s="609"/>
      <c r="I21" s="609"/>
      <c r="J21" s="609"/>
      <c r="K21" s="609"/>
      <c r="L21" s="609"/>
      <c r="M21" s="609"/>
      <c r="N21" s="609">
        <v>2</v>
      </c>
      <c r="O21" s="609">
        <v>1084</v>
      </c>
      <c r="P21" s="597"/>
      <c r="Q21" s="610">
        <v>542</v>
      </c>
    </row>
    <row r="22" spans="1:17" ht="14.4" customHeight="1" x14ac:dyDescent="0.3">
      <c r="A22" s="591" t="s">
        <v>1448</v>
      </c>
      <c r="B22" s="592" t="s">
        <v>1259</v>
      </c>
      <c r="C22" s="592" t="s">
        <v>1272</v>
      </c>
      <c r="D22" s="592" t="s">
        <v>1295</v>
      </c>
      <c r="E22" s="592" t="s">
        <v>1296</v>
      </c>
      <c r="F22" s="609"/>
      <c r="G22" s="609"/>
      <c r="H22" s="609"/>
      <c r="I22" s="609"/>
      <c r="J22" s="609">
        <v>1</v>
      </c>
      <c r="K22" s="609">
        <v>501</v>
      </c>
      <c r="L22" s="609">
        <v>1</v>
      </c>
      <c r="M22" s="609">
        <v>501</v>
      </c>
      <c r="N22" s="609"/>
      <c r="O22" s="609"/>
      <c r="P22" s="597"/>
      <c r="Q22" s="610"/>
    </row>
    <row r="23" spans="1:17" ht="14.4" customHeight="1" x14ac:dyDescent="0.3">
      <c r="A23" s="591" t="s">
        <v>1448</v>
      </c>
      <c r="B23" s="592" t="s">
        <v>1259</v>
      </c>
      <c r="C23" s="592" t="s">
        <v>1272</v>
      </c>
      <c r="D23" s="592" t="s">
        <v>1297</v>
      </c>
      <c r="E23" s="592" t="s">
        <v>1298</v>
      </c>
      <c r="F23" s="609"/>
      <c r="G23" s="609"/>
      <c r="H23" s="609"/>
      <c r="I23" s="609"/>
      <c r="J23" s="609">
        <v>1</v>
      </c>
      <c r="K23" s="609">
        <v>679</v>
      </c>
      <c r="L23" s="609">
        <v>1</v>
      </c>
      <c r="M23" s="609">
        <v>679</v>
      </c>
      <c r="N23" s="609">
        <v>1</v>
      </c>
      <c r="O23" s="609">
        <v>680</v>
      </c>
      <c r="P23" s="597">
        <v>1.0014727540500736</v>
      </c>
      <c r="Q23" s="610">
        <v>680</v>
      </c>
    </row>
    <row r="24" spans="1:17" ht="14.4" customHeight="1" x14ac:dyDescent="0.3">
      <c r="A24" s="591" t="s">
        <v>1448</v>
      </c>
      <c r="B24" s="592" t="s">
        <v>1259</v>
      </c>
      <c r="C24" s="592" t="s">
        <v>1272</v>
      </c>
      <c r="D24" s="592" t="s">
        <v>1299</v>
      </c>
      <c r="E24" s="592" t="s">
        <v>1300</v>
      </c>
      <c r="F24" s="609"/>
      <c r="G24" s="609"/>
      <c r="H24" s="609"/>
      <c r="I24" s="609"/>
      <c r="J24" s="609">
        <v>1</v>
      </c>
      <c r="K24" s="609">
        <v>1032</v>
      </c>
      <c r="L24" s="609">
        <v>1</v>
      </c>
      <c r="M24" s="609">
        <v>1032</v>
      </c>
      <c r="N24" s="609">
        <v>1</v>
      </c>
      <c r="O24" s="609">
        <v>1034</v>
      </c>
      <c r="P24" s="597">
        <v>1.001937984496124</v>
      </c>
      <c r="Q24" s="610">
        <v>1034</v>
      </c>
    </row>
    <row r="25" spans="1:17" ht="14.4" customHeight="1" x14ac:dyDescent="0.3">
      <c r="A25" s="591" t="s">
        <v>1448</v>
      </c>
      <c r="B25" s="592" t="s">
        <v>1259</v>
      </c>
      <c r="C25" s="592" t="s">
        <v>1272</v>
      </c>
      <c r="D25" s="592" t="s">
        <v>1370</v>
      </c>
      <c r="E25" s="592" t="s">
        <v>1371</v>
      </c>
      <c r="F25" s="609">
        <v>1</v>
      </c>
      <c r="G25" s="609">
        <v>2098</v>
      </c>
      <c r="H25" s="609">
        <v>0.49952380952380954</v>
      </c>
      <c r="I25" s="609">
        <v>2098</v>
      </c>
      <c r="J25" s="609">
        <v>2</v>
      </c>
      <c r="K25" s="609">
        <v>4200</v>
      </c>
      <c r="L25" s="609">
        <v>1</v>
      </c>
      <c r="M25" s="609">
        <v>2100</v>
      </c>
      <c r="N25" s="609"/>
      <c r="O25" s="609"/>
      <c r="P25" s="597"/>
      <c r="Q25" s="610"/>
    </row>
    <row r="26" spans="1:17" ht="14.4" customHeight="1" x14ac:dyDescent="0.3">
      <c r="A26" s="591" t="s">
        <v>1448</v>
      </c>
      <c r="B26" s="592" t="s">
        <v>1259</v>
      </c>
      <c r="C26" s="592" t="s">
        <v>1272</v>
      </c>
      <c r="D26" s="592" t="s">
        <v>1386</v>
      </c>
      <c r="E26" s="592" t="s">
        <v>1387</v>
      </c>
      <c r="F26" s="609"/>
      <c r="G26" s="609"/>
      <c r="H26" s="609"/>
      <c r="I26" s="609"/>
      <c r="J26" s="609">
        <v>2</v>
      </c>
      <c r="K26" s="609">
        <v>4660</v>
      </c>
      <c r="L26" s="609">
        <v>1</v>
      </c>
      <c r="M26" s="609">
        <v>2330</v>
      </c>
      <c r="N26" s="609"/>
      <c r="O26" s="609"/>
      <c r="P26" s="597"/>
      <c r="Q26" s="610"/>
    </row>
    <row r="27" spans="1:17" ht="14.4" customHeight="1" x14ac:dyDescent="0.3">
      <c r="A27" s="591" t="s">
        <v>1448</v>
      </c>
      <c r="B27" s="592" t="s">
        <v>1259</v>
      </c>
      <c r="C27" s="592" t="s">
        <v>1272</v>
      </c>
      <c r="D27" s="592" t="s">
        <v>1307</v>
      </c>
      <c r="E27" s="592" t="s">
        <v>1308</v>
      </c>
      <c r="F27" s="609">
        <v>1</v>
      </c>
      <c r="G27" s="609">
        <v>86</v>
      </c>
      <c r="H27" s="609">
        <v>0.14285714285714285</v>
      </c>
      <c r="I27" s="609">
        <v>86</v>
      </c>
      <c r="J27" s="609">
        <v>7</v>
      </c>
      <c r="K27" s="609">
        <v>602</v>
      </c>
      <c r="L27" s="609">
        <v>1</v>
      </c>
      <c r="M27" s="609">
        <v>86</v>
      </c>
      <c r="N27" s="609">
        <v>2</v>
      </c>
      <c r="O27" s="609">
        <v>172</v>
      </c>
      <c r="P27" s="597">
        <v>0.2857142857142857</v>
      </c>
      <c r="Q27" s="610">
        <v>86</v>
      </c>
    </row>
    <row r="28" spans="1:17" ht="14.4" customHeight="1" x14ac:dyDescent="0.3">
      <c r="A28" s="591" t="s">
        <v>1448</v>
      </c>
      <c r="B28" s="592" t="s">
        <v>1259</v>
      </c>
      <c r="C28" s="592" t="s">
        <v>1272</v>
      </c>
      <c r="D28" s="592" t="s">
        <v>1322</v>
      </c>
      <c r="E28" s="592" t="s">
        <v>1323</v>
      </c>
      <c r="F28" s="609"/>
      <c r="G28" s="609"/>
      <c r="H28" s="609"/>
      <c r="I28" s="609"/>
      <c r="J28" s="609">
        <v>1</v>
      </c>
      <c r="K28" s="609">
        <v>445</v>
      </c>
      <c r="L28" s="609">
        <v>1</v>
      </c>
      <c r="M28" s="609">
        <v>445</v>
      </c>
      <c r="N28" s="609"/>
      <c r="O28" s="609"/>
      <c r="P28" s="597"/>
      <c r="Q28" s="610"/>
    </row>
    <row r="29" spans="1:17" ht="14.4" customHeight="1" x14ac:dyDescent="0.3">
      <c r="A29" s="591" t="s">
        <v>1448</v>
      </c>
      <c r="B29" s="592" t="s">
        <v>1259</v>
      </c>
      <c r="C29" s="592" t="s">
        <v>1272</v>
      </c>
      <c r="D29" s="592" t="s">
        <v>1394</v>
      </c>
      <c r="E29" s="592" t="s">
        <v>1395</v>
      </c>
      <c r="F29" s="609">
        <v>1</v>
      </c>
      <c r="G29" s="609">
        <v>716</v>
      </c>
      <c r="H29" s="609"/>
      <c r="I29" s="609">
        <v>716</v>
      </c>
      <c r="J29" s="609"/>
      <c r="K29" s="609"/>
      <c r="L29" s="609"/>
      <c r="M29" s="609"/>
      <c r="N29" s="609"/>
      <c r="O29" s="609"/>
      <c r="P29" s="597"/>
      <c r="Q29" s="610"/>
    </row>
    <row r="30" spans="1:17" ht="14.4" customHeight="1" x14ac:dyDescent="0.3">
      <c r="A30" s="591" t="s">
        <v>1448</v>
      </c>
      <c r="B30" s="592" t="s">
        <v>1259</v>
      </c>
      <c r="C30" s="592" t="s">
        <v>1272</v>
      </c>
      <c r="D30" s="592" t="s">
        <v>1330</v>
      </c>
      <c r="E30" s="592" t="s">
        <v>1331</v>
      </c>
      <c r="F30" s="609"/>
      <c r="G30" s="609"/>
      <c r="H30" s="609"/>
      <c r="I30" s="609"/>
      <c r="J30" s="609">
        <v>1</v>
      </c>
      <c r="K30" s="609">
        <v>183</v>
      </c>
      <c r="L30" s="609">
        <v>1</v>
      </c>
      <c r="M30" s="609">
        <v>183</v>
      </c>
      <c r="N30" s="609"/>
      <c r="O30" s="609"/>
      <c r="P30" s="597"/>
      <c r="Q30" s="610"/>
    </row>
    <row r="31" spans="1:17" ht="14.4" customHeight="1" x14ac:dyDescent="0.3">
      <c r="A31" s="591" t="s">
        <v>1448</v>
      </c>
      <c r="B31" s="592" t="s">
        <v>1259</v>
      </c>
      <c r="C31" s="592" t="s">
        <v>1272</v>
      </c>
      <c r="D31" s="592" t="s">
        <v>1336</v>
      </c>
      <c r="E31" s="592" t="s">
        <v>1337</v>
      </c>
      <c r="F31" s="609">
        <v>4</v>
      </c>
      <c r="G31" s="609">
        <v>1456</v>
      </c>
      <c r="H31" s="609">
        <v>0.7466666666666667</v>
      </c>
      <c r="I31" s="609">
        <v>364</v>
      </c>
      <c r="J31" s="609">
        <v>5</v>
      </c>
      <c r="K31" s="609">
        <v>1950</v>
      </c>
      <c r="L31" s="609">
        <v>1</v>
      </c>
      <c r="M31" s="609">
        <v>390</v>
      </c>
      <c r="N31" s="609"/>
      <c r="O31" s="609"/>
      <c r="P31" s="597"/>
      <c r="Q31" s="610"/>
    </row>
    <row r="32" spans="1:17" ht="14.4" customHeight="1" x14ac:dyDescent="0.3">
      <c r="A32" s="591" t="s">
        <v>1448</v>
      </c>
      <c r="B32" s="592" t="s">
        <v>1259</v>
      </c>
      <c r="C32" s="592" t="s">
        <v>1272</v>
      </c>
      <c r="D32" s="592" t="s">
        <v>1338</v>
      </c>
      <c r="E32" s="592" t="s">
        <v>1339</v>
      </c>
      <c r="F32" s="609"/>
      <c r="G32" s="609"/>
      <c r="H32" s="609"/>
      <c r="I32" s="609"/>
      <c r="J32" s="609">
        <v>1</v>
      </c>
      <c r="K32" s="609">
        <v>505</v>
      </c>
      <c r="L32" s="609">
        <v>1</v>
      </c>
      <c r="M32" s="609">
        <v>505</v>
      </c>
      <c r="N32" s="609"/>
      <c r="O32" s="609"/>
      <c r="P32" s="597"/>
      <c r="Q32" s="610"/>
    </row>
    <row r="33" spans="1:17" ht="14.4" customHeight="1" x14ac:dyDescent="0.3">
      <c r="A33" s="591" t="s">
        <v>1448</v>
      </c>
      <c r="B33" s="592" t="s">
        <v>1259</v>
      </c>
      <c r="C33" s="592" t="s">
        <v>1272</v>
      </c>
      <c r="D33" s="592" t="s">
        <v>1344</v>
      </c>
      <c r="E33" s="592" t="s">
        <v>1345</v>
      </c>
      <c r="F33" s="609"/>
      <c r="G33" s="609"/>
      <c r="H33" s="609"/>
      <c r="I33" s="609"/>
      <c r="J33" s="609">
        <v>1</v>
      </c>
      <c r="K33" s="609">
        <v>310</v>
      </c>
      <c r="L33" s="609">
        <v>1</v>
      </c>
      <c r="M33" s="609">
        <v>310</v>
      </c>
      <c r="N33" s="609">
        <v>1</v>
      </c>
      <c r="O33" s="609">
        <v>311</v>
      </c>
      <c r="P33" s="597">
        <v>1.0032258064516129</v>
      </c>
      <c r="Q33" s="610">
        <v>311</v>
      </c>
    </row>
    <row r="34" spans="1:17" ht="14.4" customHeight="1" x14ac:dyDescent="0.3">
      <c r="A34" s="591" t="s">
        <v>1448</v>
      </c>
      <c r="B34" s="592" t="s">
        <v>1259</v>
      </c>
      <c r="C34" s="592" t="s">
        <v>1272</v>
      </c>
      <c r="D34" s="592" t="s">
        <v>1402</v>
      </c>
      <c r="E34" s="592" t="s">
        <v>1403</v>
      </c>
      <c r="F34" s="609"/>
      <c r="G34" s="609"/>
      <c r="H34" s="609"/>
      <c r="I34" s="609"/>
      <c r="J34" s="609">
        <v>2</v>
      </c>
      <c r="K34" s="609">
        <v>3470</v>
      </c>
      <c r="L34" s="609">
        <v>1</v>
      </c>
      <c r="M34" s="609">
        <v>1735</v>
      </c>
      <c r="N34" s="609"/>
      <c r="O34" s="609"/>
      <c r="P34" s="597"/>
      <c r="Q34" s="610"/>
    </row>
    <row r="35" spans="1:17" ht="14.4" customHeight="1" x14ac:dyDescent="0.3">
      <c r="A35" s="591" t="s">
        <v>1448</v>
      </c>
      <c r="B35" s="592" t="s">
        <v>1259</v>
      </c>
      <c r="C35" s="592" t="s">
        <v>1272</v>
      </c>
      <c r="D35" s="592" t="s">
        <v>1404</v>
      </c>
      <c r="E35" s="592" t="s">
        <v>1405</v>
      </c>
      <c r="F35" s="609"/>
      <c r="G35" s="609"/>
      <c r="H35" s="609"/>
      <c r="I35" s="609"/>
      <c r="J35" s="609">
        <v>2</v>
      </c>
      <c r="K35" s="609">
        <v>2004</v>
      </c>
      <c r="L35" s="609">
        <v>1</v>
      </c>
      <c r="M35" s="609">
        <v>1002</v>
      </c>
      <c r="N35" s="609"/>
      <c r="O35" s="609"/>
      <c r="P35" s="597"/>
      <c r="Q35" s="610"/>
    </row>
    <row r="36" spans="1:17" ht="14.4" customHeight="1" x14ac:dyDescent="0.3">
      <c r="A36" s="591" t="s">
        <v>1449</v>
      </c>
      <c r="B36" s="592" t="s">
        <v>1259</v>
      </c>
      <c r="C36" s="592" t="s">
        <v>1272</v>
      </c>
      <c r="D36" s="592" t="s">
        <v>1291</v>
      </c>
      <c r="E36" s="592" t="s">
        <v>1292</v>
      </c>
      <c r="F36" s="609"/>
      <c r="G36" s="609"/>
      <c r="H36" s="609"/>
      <c r="I36" s="609"/>
      <c r="J36" s="609">
        <v>3</v>
      </c>
      <c r="K36" s="609">
        <v>378</v>
      </c>
      <c r="L36" s="609">
        <v>1</v>
      </c>
      <c r="M36" s="609">
        <v>126</v>
      </c>
      <c r="N36" s="609"/>
      <c r="O36" s="609"/>
      <c r="P36" s="597"/>
      <c r="Q36" s="610"/>
    </row>
    <row r="37" spans="1:17" ht="14.4" customHeight="1" x14ac:dyDescent="0.3">
      <c r="A37" s="591" t="s">
        <v>1258</v>
      </c>
      <c r="B37" s="592" t="s">
        <v>1259</v>
      </c>
      <c r="C37" s="592" t="s">
        <v>1272</v>
      </c>
      <c r="D37" s="592" t="s">
        <v>1289</v>
      </c>
      <c r="E37" s="592" t="s">
        <v>1290</v>
      </c>
      <c r="F37" s="609"/>
      <c r="G37" s="609"/>
      <c r="H37" s="609"/>
      <c r="I37" s="609"/>
      <c r="J37" s="609">
        <v>1</v>
      </c>
      <c r="K37" s="609">
        <v>251</v>
      </c>
      <c r="L37" s="609">
        <v>1</v>
      </c>
      <c r="M37" s="609">
        <v>251</v>
      </c>
      <c r="N37" s="609"/>
      <c r="O37" s="609"/>
      <c r="P37" s="597"/>
      <c r="Q37" s="610"/>
    </row>
    <row r="38" spans="1:17" ht="14.4" customHeight="1" x14ac:dyDescent="0.3">
      <c r="A38" s="591" t="s">
        <v>1258</v>
      </c>
      <c r="B38" s="592" t="s">
        <v>1259</v>
      </c>
      <c r="C38" s="592" t="s">
        <v>1272</v>
      </c>
      <c r="D38" s="592" t="s">
        <v>1291</v>
      </c>
      <c r="E38" s="592" t="s">
        <v>1292</v>
      </c>
      <c r="F38" s="609">
        <v>8</v>
      </c>
      <c r="G38" s="609">
        <v>1008</v>
      </c>
      <c r="H38" s="609"/>
      <c r="I38" s="609">
        <v>126</v>
      </c>
      <c r="J38" s="609"/>
      <c r="K38" s="609"/>
      <c r="L38" s="609"/>
      <c r="M38" s="609"/>
      <c r="N38" s="609"/>
      <c r="O38" s="609"/>
      <c r="P38" s="597"/>
      <c r="Q38" s="610"/>
    </row>
    <row r="39" spans="1:17" ht="14.4" customHeight="1" x14ac:dyDescent="0.3">
      <c r="A39" s="591" t="s">
        <v>1258</v>
      </c>
      <c r="B39" s="592" t="s">
        <v>1259</v>
      </c>
      <c r="C39" s="592" t="s">
        <v>1272</v>
      </c>
      <c r="D39" s="592" t="s">
        <v>1338</v>
      </c>
      <c r="E39" s="592" t="s">
        <v>1339</v>
      </c>
      <c r="F39" s="609">
        <v>1</v>
      </c>
      <c r="G39" s="609">
        <v>636</v>
      </c>
      <c r="H39" s="609"/>
      <c r="I39" s="609">
        <v>636</v>
      </c>
      <c r="J39" s="609"/>
      <c r="K39" s="609"/>
      <c r="L39" s="609"/>
      <c r="M39" s="609"/>
      <c r="N39" s="609"/>
      <c r="O39" s="609"/>
      <c r="P39" s="597"/>
      <c r="Q39" s="610"/>
    </row>
    <row r="40" spans="1:17" ht="14.4" customHeight="1" x14ac:dyDescent="0.3">
      <c r="A40" s="591" t="s">
        <v>1258</v>
      </c>
      <c r="B40" s="592" t="s">
        <v>1259</v>
      </c>
      <c r="C40" s="592" t="s">
        <v>1272</v>
      </c>
      <c r="D40" s="592" t="s">
        <v>1402</v>
      </c>
      <c r="E40" s="592" t="s">
        <v>1403</v>
      </c>
      <c r="F40" s="609">
        <v>1</v>
      </c>
      <c r="G40" s="609">
        <v>1734</v>
      </c>
      <c r="H40" s="609"/>
      <c r="I40" s="609">
        <v>1734</v>
      </c>
      <c r="J40" s="609"/>
      <c r="K40" s="609"/>
      <c r="L40" s="609"/>
      <c r="M40" s="609"/>
      <c r="N40" s="609"/>
      <c r="O40" s="609"/>
      <c r="P40" s="597"/>
      <c r="Q40" s="610"/>
    </row>
    <row r="41" spans="1:17" ht="14.4" customHeight="1" x14ac:dyDescent="0.3">
      <c r="A41" s="591" t="s">
        <v>1450</v>
      </c>
      <c r="B41" s="592" t="s">
        <v>1259</v>
      </c>
      <c r="C41" s="592" t="s">
        <v>1272</v>
      </c>
      <c r="D41" s="592" t="s">
        <v>1289</v>
      </c>
      <c r="E41" s="592" t="s">
        <v>1290</v>
      </c>
      <c r="F41" s="609">
        <v>1</v>
      </c>
      <c r="G41" s="609">
        <v>251</v>
      </c>
      <c r="H41" s="609">
        <v>1</v>
      </c>
      <c r="I41" s="609">
        <v>251</v>
      </c>
      <c r="J41" s="609">
        <v>1</v>
      </c>
      <c r="K41" s="609">
        <v>251</v>
      </c>
      <c r="L41" s="609">
        <v>1</v>
      </c>
      <c r="M41" s="609">
        <v>251</v>
      </c>
      <c r="N41" s="609"/>
      <c r="O41" s="609"/>
      <c r="P41" s="597"/>
      <c r="Q41" s="610"/>
    </row>
    <row r="42" spans="1:17" ht="14.4" customHeight="1" x14ac:dyDescent="0.3">
      <c r="A42" s="591" t="s">
        <v>1450</v>
      </c>
      <c r="B42" s="592" t="s">
        <v>1259</v>
      </c>
      <c r="C42" s="592" t="s">
        <v>1272</v>
      </c>
      <c r="D42" s="592" t="s">
        <v>1291</v>
      </c>
      <c r="E42" s="592" t="s">
        <v>1292</v>
      </c>
      <c r="F42" s="609">
        <v>9</v>
      </c>
      <c r="G42" s="609">
        <v>1134</v>
      </c>
      <c r="H42" s="609">
        <v>9</v>
      </c>
      <c r="I42" s="609">
        <v>126</v>
      </c>
      <c r="J42" s="609">
        <v>1</v>
      </c>
      <c r="K42" s="609">
        <v>126</v>
      </c>
      <c r="L42" s="609">
        <v>1</v>
      </c>
      <c r="M42" s="609">
        <v>126</v>
      </c>
      <c r="N42" s="609">
        <v>1</v>
      </c>
      <c r="O42" s="609">
        <v>127</v>
      </c>
      <c r="P42" s="597">
        <v>1.0079365079365079</v>
      </c>
      <c r="Q42" s="610">
        <v>127</v>
      </c>
    </row>
    <row r="43" spans="1:17" ht="14.4" customHeight="1" x14ac:dyDescent="0.3">
      <c r="A43" s="591" t="s">
        <v>1450</v>
      </c>
      <c r="B43" s="592" t="s">
        <v>1259</v>
      </c>
      <c r="C43" s="592" t="s">
        <v>1272</v>
      </c>
      <c r="D43" s="592" t="s">
        <v>1317</v>
      </c>
      <c r="E43" s="592" t="s">
        <v>1294</v>
      </c>
      <c r="F43" s="609">
        <v>1</v>
      </c>
      <c r="G43" s="609">
        <v>688</v>
      </c>
      <c r="H43" s="609"/>
      <c r="I43" s="609">
        <v>688</v>
      </c>
      <c r="J43" s="609"/>
      <c r="K43" s="609"/>
      <c r="L43" s="609"/>
      <c r="M43" s="609"/>
      <c r="N43" s="609"/>
      <c r="O43" s="609"/>
      <c r="P43" s="597"/>
      <c r="Q43" s="610"/>
    </row>
    <row r="44" spans="1:17" ht="14.4" customHeight="1" x14ac:dyDescent="0.3">
      <c r="A44" s="591" t="s">
        <v>1450</v>
      </c>
      <c r="B44" s="592" t="s">
        <v>1259</v>
      </c>
      <c r="C44" s="592" t="s">
        <v>1272</v>
      </c>
      <c r="D44" s="592" t="s">
        <v>1336</v>
      </c>
      <c r="E44" s="592" t="s">
        <v>1337</v>
      </c>
      <c r="F44" s="609">
        <v>1</v>
      </c>
      <c r="G44" s="609">
        <v>364</v>
      </c>
      <c r="H44" s="609"/>
      <c r="I44" s="609">
        <v>364</v>
      </c>
      <c r="J44" s="609"/>
      <c r="K44" s="609"/>
      <c r="L44" s="609"/>
      <c r="M44" s="609"/>
      <c r="N44" s="609"/>
      <c r="O44" s="609"/>
      <c r="P44" s="597"/>
      <c r="Q44" s="610"/>
    </row>
    <row r="45" spans="1:17" ht="14.4" customHeight="1" x14ac:dyDescent="0.3">
      <c r="A45" s="591" t="s">
        <v>1451</v>
      </c>
      <c r="B45" s="592" t="s">
        <v>1259</v>
      </c>
      <c r="C45" s="592" t="s">
        <v>1272</v>
      </c>
      <c r="D45" s="592" t="s">
        <v>1289</v>
      </c>
      <c r="E45" s="592" t="s">
        <v>1290</v>
      </c>
      <c r="F45" s="609"/>
      <c r="G45" s="609"/>
      <c r="H45" s="609"/>
      <c r="I45" s="609"/>
      <c r="J45" s="609">
        <v>1</v>
      </c>
      <c r="K45" s="609">
        <v>251</v>
      </c>
      <c r="L45" s="609">
        <v>1</v>
      </c>
      <c r="M45" s="609">
        <v>251</v>
      </c>
      <c r="N45" s="609"/>
      <c r="O45" s="609"/>
      <c r="P45" s="597"/>
      <c r="Q45" s="610"/>
    </row>
    <row r="46" spans="1:17" ht="14.4" customHeight="1" x14ac:dyDescent="0.3">
      <c r="A46" s="591" t="s">
        <v>1451</v>
      </c>
      <c r="B46" s="592" t="s">
        <v>1259</v>
      </c>
      <c r="C46" s="592" t="s">
        <v>1272</v>
      </c>
      <c r="D46" s="592" t="s">
        <v>1291</v>
      </c>
      <c r="E46" s="592" t="s">
        <v>1292</v>
      </c>
      <c r="F46" s="609">
        <v>1</v>
      </c>
      <c r="G46" s="609">
        <v>126</v>
      </c>
      <c r="H46" s="609">
        <v>0.25</v>
      </c>
      <c r="I46" s="609">
        <v>126</v>
      </c>
      <c r="J46" s="609">
        <v>4</v>
      </c>
      <c r="K46" s="609">
        <v>504</v>
      </c>
      <c r="L46" s="609">
        <v>1</v>
      </c>
      <c r="M46" s="609">
        <v>126</v>
      </c>
      <c r="N46" s="609"/>
      <c r="O46" s="609"/>
      <c r="P46" s="597"/>
      <c r="Q46" s="610"/>
    </row>
    <row r="47" spans="1:17" ht="14.4" customHeight="1" x14ac:dyDescent="0.3">
      <c r="A47" s="591" t="s">
        <v>1451</v>
      </c>
      <c r="B47" s="592" t="s">
        <v>1259</v>
      </c>
      <c r="C47" s="592" t="s">
        <v>1272</v>
      </c>
      <c r="D47" s="592" t="s">
        <v>1338</v>
      </c>
      <c r="E47" s="592" t="s">
        <v>1339</v>
      </c>
      <c r="F47" s="609"/>
      <c r="G47" s="609"/>
      <c r="H47" s="609"/>
      <c r="I47" s="609"/>
      <c r="J47" s="609">
        <v>1</v>
      </c>
      <c r="K47" s="609">
        <v>505</v>
      </c>
      <c r="L47" s="609">
        <v>1</v>
      </c>
      <c r="M47" s="609">
        <v>505</v>
      </c>
      <c r="N47" s="609"/>
      <c r="O47" s="609"/>
      <c r="P47" s="597"/>
      <c r="Q47" s="610"/>
    </row>
    <row r="48" spans="1:17" ht="14.4" customHeight="1" x14ac:dyDescent="0.3">
      <c r="A48" s="591" t="s">
        <v>1451</v>
      </c>
      <c r="B48" s="592" t="s">
        <v>1259</v>
      </c>
      <c r="C48" s="592" t="s">
        <v>1272</v>
      </c>
      <c r="D48" s="592" t="s">
        <v>1412</v>
      </c>
      <c r="E48" s="592" t="s">
        <v>1413</v>
      </c>
      <c r="F48" s="609"/>
      <c r="G48" s="609"/>
      <c r="H48" s="609"/>
      <c r="I48" s="609"/>
      <c r="J48" s="609">
        <v>1</v>
      </c>
      <c r="K48" s="609">
        <v>1577</v>
      </c>
      <c r="L48" s="609">
        <v>1</v>
      </c>
      <c r="M48" s="609">
        <v>1577</v>
      </c>
      <c r="N48" s="609"/>
      <c r="O48" s="609"/>
      <c r="P48" s="597"/>
      <c r="Q48" s="610"/>
    </row>
    <row r="49" spans="1:17" ht="14.4" customHeight="1" x14ac:dyDescent="0.3">
      <c r="A49" s="591" t="s">
        <v>1452</v>
      </c>
      <c r="B49" s="592" t="s">
        <v>1259</v>
      </c>
      <c r="C49" s="592" t="s">
        <v>1272</v>
      </c>
      <c r="D49" s="592" t="s">
        <v>1289</v>
      </c>
      <c r="E49" s="592" t="s">
        <v>1290</v>
      </c>
      <c r="F49" s="609"/>
      <c r="G49" s="609"/>
      <c r="H49" s="609"/>
      <c r="I49" s="609"/>
      <c r="J49" s="609">
        <v>3</v>
      </c>
      <c r="K49" s="609">
        <v>753</v>
      </c>
      <c r="L49" s="609">
        <v>1</v>
      </c>
      <c r="M49" s="609">
        <v>251</v>
      </c>
      <c r="N49" s="609">
        <v>1</v>
      </c>
      <c r="O49" s="609">
        <v>252</v>
      </c>
      <c r="P49" s="597">
        <v>0.33466135458167329</v>
      </c>
      <c r="Q49" s="610">
        <v>252</v>
      </c>
    </row>
    <row r="50" spans="1:17" ht="14.4" customHeight="1" x14ac:dyDescent="0.3">
      <c r="A50" s="591" t="s">
        <v>1452</v>
      </c>
      <c r="B50" s="592" t="s">
        <v>1259</v>
      </c>
      <c r="C50" s="592" t="s">
        <v>1272</v>
      </c>
      <c r="D50" s="592" t="s">
        <v>1311</v>
      </c>
      <c r="E50" s="592" t="s">
        <v>1312</v>
      </c>
      <c r="F50" s="609"/>
      <c r="G50" s="609"/>
      <c r="H50" s="609"/>
      <c r="I50" s="609"/>
      <c r="J50" s="609">
        <v>1</v>
      </c>
      <c r="K50" s="609">
        <v>1528</v>
      </c>
      <c r="L50" s="609">
        <v>1</v>
      </c>
      <c r="M50" s="609">
        <v>1528</v>
      </c>
      <c r="N50" s="609"/>
      <c r="O50" s="609"/>
      <c r="P50" s="597"/>
      <c r="Q50" s="610"/>
    </row>
    <row r="51" spans="1:17" ht="14.4" customHeight="1" x14ac:dyDescent="0.3">
      <c r="A51" s="591" t="s">
        <v>1453</v>
      </c>
      <c r="B51" s="592" t="s">
        <v>1259</v>
      </c>
      <c r="C51" s="592" t="s">
        <v>1272</v>
      </c>
      <c r="D51" s="592" t="s">
        <v>1281</v>
      </c>
      <c r="E51" s="592" t="s">
        <v>1282</v>
      </c>
      <c r="F51" s="609">
        <v>4</v>
      </c>
      <c r="G51" s="609">
        <v>148</v>
      </c>
      <c r="H51" s="609"/>
      <c r="I51" s="609">
        <v>37</v>
      </c>
      <c r="J51" s="609"/>
      <c r="K51" s="609"/>
      <c r="L51" s="609"/>
      <c r="M51" s="609"/>
      <c r="N51" s="609">
        <v>1</v>
      </c>
      <c r="O51" s="609">
        <v>37</v>
      </c>
      <c r="P51" s="597"/>
      <c r="Q51" s="610">
        <v>37</v>
      </c>
    </row>
    <row r="52" spans="1:17" ht="14.4" customHeight="1" x14ac:dyDescent="0.3">
      <c r="A52" s="591" t="s">
        <v>1453</v>
      </c>
      <c r="B52" s="592" t="s">
        <v>1259</v>
      </c>
      <c r="C52" s="592" t="s">
        <v>1272</v>
      </c>
      <c r="D52" s="592" t="s">
        <v>1289</v>
      </c>
      <c r="E52" s="592" t="s">
        <v>1290</v>
      </c>
      <c r="F52" s="609">
        <v>3</v>
      </c>
      <c r="G52" s="609">
        <v>753</v>
      </c>
      <c r="H52" s="609">
        <v>1.5</v>
      </c>
      <c r="I52" s="609">
        <v>251</v>
      </c>
      <c r="J52" s="609">
        <v>2</v>
      </c>
      <c r="K52" s="609">
        <v>502</v>
      </c>
      <c r="L52" s="609">
        <v>1</v>
      </c>
      <c r="M52" s="609">
        <v>251</v>
      </c>
      <c r="N52" s="609">
        <v>5</v>
      </c>
      <c r="O52" s="609">
        <v>1260</v>
      </c>
      <c r="P52" s="597">
        <v>2.5099601593625498</v>
      </c>
      <c r="Q52" s="610">
        <v>252</v>
      </c>
    </row>
    <row r="53" spans="1:17" ht="14.4" customHeight="1" x14ac:dyDescent="0.3">
      <c r="A53" s="591" t="s">
        <v>1453</v>
      </c>
      <c r="B53" s="592" t="s">
        <v>1259</v>
      </c>
      <c r="C53" s="592" t="s">
        <v>1272</v>
      </c>
      <c r="D53" s="592" t="s">
        <v>1291</v>
      </c>
      <c r="E53" s="592" t="s">
        <v>1292</v>
      </c>
      <c r="F53" s="609">
        <v>44</v>
      </c>
      <c r="G53" s="609">
        <v>5544</v>
      </c>
      <c r="H53" s="609">
        <v>1.5714285714285714</v>
      </c>
      <c r="I53" s="609">
        <v>126</v>
      </c>
      <c r="J53" s="609">
        <v>28</v>
      </c>
      <c r="K53" s="609">
        <v>3528</v>
      </c>
      <c r="L53" s="609">
        <v>1</v>
      </c>
      <c r="M53" s="609">
        <v>126</v>
      </c>
      <c r="N53" s="609">
        <v>7</v>
      </c>
      <c r="O53" s="609">
        <v>889</v>
      </c>
      <c r="P53" s="597">
        <v>0.25198412698412698</v>
      </c>
      <c r="Q53" s="610">
        <v>127</v>
      </c>
    </row>
    <row r="54" spans="1:17" ht="14.4" customHeight="1" x14ac:dyDescent="0.3">
      <c r="A54" s="591" t="s">
        <v>1453</v>
      </c>
      <c r="B54" s="592" t="s">
        <v>1259</v>
      </c>
      <c r="C54" s="592" t="s">
        <v>1272</v>
      </c>
      <c r="D54" s="592" t="s">
        <v>1293</v>
      </c>
      <c r="E54" s="592" t="s">
        <v>1294</v>
      </c>
      <c r="F54" s="609">
        <v>3</v>
      </c>
      <c r="G54" s="609">
        <v>1620</v>
      </c>
      <c r="H54" s="609">
        <v>2.9944547134935307</v>
      </c>
      <c r="I54" s="609">
        <v>540</v>
      </c>
      <c r="J54" s="609">
        <v>1</v>
      </c>
      <c r="K54" s="609">
        <v>541</v>
      </c>
      <c r="L54" s="609">
        <v>1</v>
      </c>
      <c r="M54" s="609">
        <v>541</v>
      </c>
      <c r="N54" s="609">
        <v>1</v>
      </c>
      <c r="O54" s="609">
        <v>542</v>
      </c>
      <c r="P54" s="597">
        <v>1.0018484288354899</v>
      </c>
      <c r="Q54" s="610">
        <v>542</v>
      </c>
    </row>
    <row r="55" spans="1:17" ht="14.4" customHeight="1" x14ac:dyDescent="0.3">
      <c r="A55" s="591" t="s">
        <v>1453</v>
      </c>
      <c r="B55" s="592" t="s">
        <v>1259</v>
      </c>
      <c r="C55" s="592" t="s">
        <v>1272</v>
      </c>
      <c r="D55" s="592" t="s">
        <v>1295</v>
      </c>
      <c r="E55" s="592" t="s">
        <v>1296</v>
      </c>
      <c r="F55" s="609">
        <v>10</v>
      </c>
      <c r="G55" s="609">
        <v>5000</v>
      </c>
      <c r="H55" s="609">
        <v>9.9800399201596814</v>
      </c>
      <c r="I55" s="609">
        <v>500</v>
      </c>
      <c r="J55" s="609">
        <v>1</v>
      </c>
      <c r="K55" s="609">
        <v>501</v>
      </c>
      <c r="L55" s="609">
        <v>1</v>
      </c>
      <c r="M55" s="609">
        <v>501</v>
      </c>
      <c r="N55" s="609">
        <v>30</v>
      </c>
      <c r="O55" s="609">
        <v>15060</v>
      </c>
      <c r="P55" s="597">
        <v>30.059880239520957</v>
      </c>
      <c r="Q55" s="610">
        <v>502</v>
      </c>
    </row>
    <row r="56" spans="1:17" ht="14.4" customHeight="1" x14ac:dyDescent="0.3">
      <c r="A56" s="591" t="s">
        <v>1453</v>
      </c>
      <c r="B56" s="592" t="s">
        <v>1259</v>
      </c>
      <c r="C56" s="592" t="s">
        <v>1272</v>
      </c>
      <c r="D56" s="592" t="s">
        <v>1297</v>
      </c>
      <c r="E56" s="592" t="s">
        <v>1298</v>
      </c>
      <c r="F56" s="609">
        <v>2</v>
      </c>
      <c r="G56" s="609">
        <v>1358</v>
      </c>
      <c r="H56" s="609">
        <v>0.15384615384615385</v>
      </c>
      <c r="I56" s="609">
        <v>679</v>
      </c>
      <c r="J56" s="609">
        <v>13</v>
      </c>
      <c r="K56" s="609">
        <v>8827</v>
      </c>
      <c r="L56" s="609">
        <v>1</v>
      </c>
      <c r="M56" s="609">
        <v>679</v>
      </c>
      <c r="N56" s="609">
        <v>28</v>
      </c>
      <c r="O56" s="609">
        <v>19040</v>
      </c>
      <c r="P56" s="597">
        <v>2.1570182394924662</v>
      </c>
      <c r="Q56" s="610">
        <v>680</v>
      </c>
    </row>
    <row r="57" spans="1:17" ht="14.4" customHeight="1" x14ac:dyDescent="0.3">
      <c r="A57" s="591" t="s">
        <v>1453</v>
      </c>
      <c r="B57" s="592" t="s">
        <v>1259</v>
      </c>
      <c r="C57" s="592" t="s">
        <v>1272</v>
      </c>
      <c r="D57" s="592" t="s">
        <v>1299</v>
      </c>
      <c r="E57" s="592" t="s">
        <v>1300</v>
      </c>
      <c r="F57" s="609">
        <v>8</v>
      </c>
      <c r="G57" s="609">
        <v>8248</v>
      </c>
      <c r="H57" s="609">
        <v>1.5984496124031007</v>
      </c>
      <c r="I57" s="609">
        <v>1031</v>
      </c>
      <c r="J57" s="609">
        <v>5</v>
      </c>
      <c r="K57" s="609">
        <v>5160</v>
      </c>
      <c r="L57" s="609">
        <v>1</v>
      </c>
      <c r="M57" s="609">
        <v>1032</v>
      </c>
      <c r="N57" s="609">
        <v>28</v>
      </c>
      <c r="O57" s="609">
        <v>28952</v>
      </c>
      <c r="P57" s="597">
        <v>5.6108527131782946</v>
      </c>
      <c r="Q57" s="610">
        <v>1034</v>
      </c>
    </row>
    <row r="58" spans="1:17" ht="14.4" customHeight="1" x14ac:dyDescent="0.3">
      <c r="A58" s="591" t="s">
        <v>1453</v>
      </c>
      <c r="B58" s="592" t="s">
        <v>1259</v>
      </c>
      <c r="C58" s="592" t="s">
        <v>1272</v>
      </c>
      <c r="D58" s="592" t="s">
        <v>1370</v>
      </c>
      <c r="E58" s="592" t="s">
        <v>1371</v>
      </c>
      <c r="F58" s="609">
        <v>2</v>
      </c>
      <c r="G58" s="609">
        <v>4196</v>
      </c>
      <c r="H58" s="609"/>
      <c r="I58" s="609">
        <v>2098</v>
      </c>
      <c r="J58" s="609"/>
      <c r="K58" s="609"/>
      <c r="L58" s="609"/>
      <c r="M58" s="609"/>
      <c r="N58" s="609"/>
      <c r="O58" s="609"/>
      <c r="P58" s="597"/>
      <c r="Q58" s="610"/>
    </row>
    <row r="59" spans="1:17" ht="14.4" customHeight="1" x14ac:dyDescent="0.3">
      <c r="A59" s="591" t="s">
        <v>1453</v>
      </c>
      <c r="B59" s="592" t="s">
        <v>1259</v>
      </c>
      <c r="C59" s="592" t="s">
        <v>1272</v>
      </c>
      <c r="D59" s="592" t="s">
        <v>1376</v>
      </c>
      <c r="E59" s="592" t="s">
        <v>1377</v>
      </c>
      <c r="F59" s="609">
        <v>0</v>
      </c>
      <c r="G59" s="609">
        <v>0</v>
      </c>
      <c r="H59" s="609"/>
      <c r="I59" s="609"/>
      <c r="J59" s="609"/>
      <c r="K59" s="609"/>
      <c r="L59" s="609"/>
      <c r="M59" s="609"/>
      <c r="N59" s="609"/>
      <c r="O59" s="609"/>
      <c r="P59" s="597"/>
      <c r="Q59" s="610"/>
    </row>
    <row r="60" spans="1:17" ht="14.4" customHeight="1" x14ac:dyDescent="0.3">
      <c r="A60" s="591" t="s">
        <v>1453</v>
      </c>
      <c r="B60" s="592" t="s">
        <v>1259</v>
      </c>
      <c r="C60" s="592" t="s">
        <v>1272</v>
      </c>
      <c r="D60" s="592" t="s">
        <v>1382</v>
      </c>
      <c r="E60" s="592" t="s">
        <v>1383</v>
      </c>
      <c r="F60" s="609">
        <v>5</v>
      </c>
      <c r="G60" s="609">
        <v>7835</v>
      </c>
      <c r="H60" s="609">
        <v>0.41640093537414968</v>
      </c>
      <c r="I60" s="609">
        <v>1567</v>
      </c>
      <c r="J60" s="609">
        <v>12</v>
      </c>
      <c r="K60" s="609">
        <v>18816</v>
      </c>
      <c r="L60" s="609">
        <v>1</v>
      </c>
      <c r="M60" s="609">
        <v>1568</v>
      </c>
      <c r="N60" s="609">
        <v>5</v>
      </c>
      <c r="O60" s="609">
        <v>7850</v>
      </c>
      <c r="P60" s="597">
        <v>0.41719812925170069</v>
      </c>
      <c r="Q60" s="610">
        <v>1570</v>
      </c>
    </row>
    <row r="61" spans="1:17" ht="14.4" customHeight="1" x14ac:dyDescent="0.3">
      <c r="A61" s="591" t="s">
        <v>1453</v>
      </c>
      <c r="B61" s="592" t="s">
        <v>1259</v>
      </c>
      <c r="C61" s="592" t="s">
        <v>1272</v>
      </c>
      <c r="D61" s="592" t="s">
        <v>1454</v>
      </c>
      <c r="E61" s="592" t="s">
        <v>1455</v>
      </c>
      <c r="F61" s="609">
        <v>1</v>
      </c>
      <c r="G61" s="609">
        <v>618</v>
      </c>
      <c r="H61" s="609"/>
      <c r="I61" s="609">
        <v>618</v>
      </c>
      <c r="J61" s="609"/>
      <c r="K61" s="609"/>
      <c r="L61" s="609"/>
      <c r="M61" s="609"/>
      <c r="N61" s="609"/>
      <c r="O61" s="609"/>
      <c r="P61" s="597"/>
      <c r="Q61" s="610"/>
    </row>
    <row r="62" spans="1:17" ht="14.4" customHeight="1" x14ac:dyDescent="0.3">
      <c r="A62" s="591" t="s">
        <v>1453</v>
      </c>
      <c r="B62" s="592" t="s">
        <v>1259</v>
      </c>
      <c r="C62" s="592" t="s">
        <v>1272</v>
      </c>
      <c r="D62" s="592" t="s">
        <v>1307</v>
      </c>
      <c r="E62" s="592" t="s">
        <v>1308</v>
      </c>
      <c r="F62" s="609">
        <v>37</v>
      </c>
      <c r="G62" s="609">
        <v>3182</v>
      </c>
      <c r="H62" s="609">
        <v>1</v>
      </c>
      <c r="I62" s="609">
        <v>86</v>
      </c>
      <c r="J62" s="609">
        <v>37</v>
      </c>
      <c r="K62" s="609">
        <v>3182</v>
      </c>
      <c r="L62" s="609">
        <v>1</v>
      </c>
      <c r="M62" s="609">
        <v>86</v>
      </c>
      <c r="N62" s="609">
        <v>75</v>
      </c>
      <c r="O62" s="609">
        <v>6450</v>
      </c>
      <c r="P62" s="597">
        <v>2.0270270270270272</v>
      </c>
      <c r="Q62" s="610">
        <v>86</v>
      </c>
    </row>
    <row r="63" spans="1:17" ht="14.4" customHeight="1" x14ac:dyDescent="0.3">
      <c r="A63" s="591" t="s">
        <v>1453</v>
      </c>
      <c r="B63" s="592" t="s">
        <v>1259</v>
      </c>
      <c r="C63" s="592" t="s">
        <v>1272</v>
      </c>
      <c r="D63" s="592" t="s">
        <v>1311</v>
      </c>
      <c r="E63" s="592" t="s">
        <v>1312</v>
      </c>
      <c r="F63" s="609">
        <v>5</v>
      </c>
      <c r="G63" s="609">
        <v>2525</v>
      </c>
      <c r="H63" s="609">
        <v>0.33049738219895286</v>
      </c>
      <c r="I63" s="609">
        <v>505</v>
      </c>
      <c r="J63" s="609">
        <v>5</v>
      </c>
      <c r="K63" s="609">
        <v>7640</v>
      </c>
      <c r="L63" s="609">
        <v>1</v>
      </c>
      <c r="M63" s="609">
        <v>1528</v>
      </c>
      <c r="N63" s="609"/>
      <c r="O63" s="609"/>
      <c r="P63" s="597"/>
      <c r="Q63" s="610"/>
    </row>
    <row r="64" spans="1:17" ht="14.4" customHeight="1" x14ac:dyDescent="0.3">
      <c r="A64" s="591" t="s">
        <v>1453</v>
      </c>
      <c r="B64" s="592" t="s">
        <v>1259</v>
      </c>
      <c r="C64" s="592" t="s">
        <v>1272</v>
      </c>
      <c r="D64" s="592" t="s">
        <v>1322</v>
      </c>
      <c r="E64" s="592" t="s">
        <v>1323</v>
      </c>
      <c r="F64" s="609"/>
      <c r="G64" s="609"/>
      <c r="H64" s="609"/>
      <c r="I64" s="609"/>
      <c r="J64" s="609">
        <v>2</v>
      </c>
      <c r="K64" s="609">
        <v>890</v>
      </c>
      <c r="L64" s="609">
        <v>1</v>
      </c>
      <c r="M64" s="609">
        <v>445</v>
      </c>
      <c r="N64" s="609"/>
      <c r="O64" s="609"/>
      <c r="P64" s="597"/>
      <c r="Q64" s="610"/>
    </row>
    <row r="65" spans="1:17" ht="14.4" customHeight="1" x14ac:dyDescent="0.3">
      <c r="A65" s="591" t="s">
        <v>1453</v>
      </c>
      <c r="B65" s="592" t="s">
        <v>1259</v>
      </c>
      <c r="C65" s="592" t="s">
        <v>1272</v>
      </c>
      <c r="D65" s="592" t="s">
        <v>1324</v>
      </c>
      <c r="E65" s="592" t="s">
        <v>1325</v>
      </c>
      <c r="F65" s="609">
        <v>1</v>
      </c>
      <c r="G65" s="609">
        <v>1063</v>
      </c>
      <c r="H65" s="609"/>
      <c r="I65" s="609">
        <v>1063</v>
      </c>
      <c r="J65" s="609"/>
      <c r="K65" s="609"/>
      <c r="L65" s="609"/>
      <c r="M65" s="609"/>
      <c r="N65" s="609">
        <v>2</v>
      </c>
      <c r="O65" s="609">
        <v>2128</v>
      </c>
      <c r="P65" s="597"/>
      <c r="Q65" s="610">
        <v>1064</v>
      </c>
    </row>
    <row r="66" spans="1:17" ht="14.4" customHeight="1" x14ac:dyDescent="0.3">
      <c r="A66" s="591" t="s">
        <v>1453</v>
      </c>
      <c r="B66" s="592" t="s">
        <v>1259</v>
      </c>
      <c r="C66" s="592" t="s">
        <v>1272</v>
      </c>
      <c r="D66" s="592" t="s">
        <v>1394</v>
      </c>
      <c r="E66" s="592" t="s">
        <v>1395</v>
      </c>
      <c r="F66" s="609">
        <v>1</v>
      </c>
      <c r="G66" s="609">
        <v>716</v>
      </c>
      <c r="H66" s="609">
        <v>0.5</v>
      </c>
      <c r="I66" s="609">
        <v>716</v>
      </c>
      <c r="J66" s="609">
        <v>2</v>
      </c>
      <c r="K66" s="609">
        <v>1432</v>
      </c>
      <c r="L66" s="609">
        <v>1</v>
      </c>
      <c r="M66" s="609">
        <v>716</v>
      </c>
      <c r="N66" s="609"/>
      <c r="O66" s="609"/>
      <c r="P66" s="597"/>
      <c r="Q66" s="610"/>
    </row>
    <row r="67" spans="1:17" ht="14.4" customHeight="1" x14ac:dyDescent="0.3">
      <c r="A67" s="591" t="s">
        <v>1453</v>
      </c>
      <c r="B67" s="592" t="s">
        <v>1259</v>
      </c>
      <c r="C67" s="592" t="s">
        <v>1272</v>
      </c>
      <c r="D67" s="592" t="s">
        <v>1330</v>
      </c>
      <c r="E67" s="592" t="s">
        <v>1331</v>
      </c>
      <c r="F67" s="609"/>
      <c r="G67" s="609"/>
      <c r="H67" s="609"/>
      <c r="I67" s="609"/>
      <c r="J67" s="609">
        <v>1</v>
      </c>
      <c r="K67" s="609">
        <v>183</v>
      </c>
      <c r="L67" s="609">
        <v>1</v>
      </c>
      <c r="M67" s="609">
        <v>183</v>
      </c>
      <c r="N67" s="609"/>
      <c r="O67" s="609"/>
      <c r="P67" s="597"/>
      <c r="Q67" s="610"/>
    </row>
    <row r="68" spans="1:17" ht="14.4" customHeight="1" x14ac:dyDescent="0.3">
      <c r="A68" s="591" t="s">
        <v>1453</v>
      </c>
      <c r="B68" s="592" t="s">
        <v>1259</v>
      </c>
      <c r="C68" s="592" t="s">
        <v>1272</v>
      </c>
      <c r="D68" s="592" t="s">
        <v>1334</v>
      </c>
      <c r="E68" s="592" t="s">
        <v>1335</v>
      </c>
      <c r="F68" s="609">
        <v>1</v>
      </c>
      <c r="G68" s="609">
        <v>123</v>
      </c>
      <c r="H68" s="609">
        <v>0.91111111111111109</v>
      </c>
      <c r="I68" s="609">
        <v>123</v>
      </c>
      <c r="J68" s="609">
        <v>1</v>
      </c>
      <c r="K68" s="609">
        <v>135</v>
      </c>
      <c r="L68" s="609">
        <v>1</v>
      </c>
      <c r="M68" s="609">
        <v>135</v>
      </c>
      <c r="N68" s="609"/>
      <c r="O68" s="609"/>
      <c r="P68" s="597"/>
      <c r="Q68" s="610"/>
    </row>
    <row r="69" spans="1:17" ht="14.4" customHeight="1" x14ac:dyDescent="0.3">
      <c r="A69" s="591" t="s">
        <v>1453</v>
      </c>
      <c r="B69" s="592" t="s">
        <v>1259</v>
      </c>
      <c r="C69" s="592" t="s">
        <v>1272</v>
      </c>
      <c r="D69" s="592" t="s">
        <v>1338</v>
      </c>
      <c r="E69" s="592" t="s">
        <v>1339</v>
      </c>
      <c r="F69" s="609"/>
      <c r="G69" s="609"/>
      <c r="H69" s="609"/>
      <c r="I69" s="609"/>
      <c r="J69" s="609"/>
      <c r="K69" s="609"/>
      <c r="L69" s="609"/>
      <c r="M69" s="609"/>
      <c r="N69" s="609">
        <v>1</v>
      </c>
      <c r="O69" s="609">
        <v>506</v>
      </c>
      <c r="P69" s="597"/>
      <c r="Q69" s="610">
        <v>506</v>
      </c>
    </row>
    <row r="70" spans="1:17" ht="14.4" customHeight="1" x14ac:dyDescent="0.3">
      <c r="A70" s="591" t="s">
        <v>1453</v>
      </c>
      <c r="B70" s="592" t="s">
        <v>1259</v>
      </c>
      <c r="C70" s="592" t="s">
        <v>1272</v>
      </c>
      <c r="D70" s="592" t="s">
        <v>1342</v>
      </c>
      <c r="E70" s="592" t="s">
        <v>1343</v>
      </c>
      <c r="F70" s="609">
        <v>1</v>
      </c>
      <c r="G70" s="609">
        <v>208</v>
      </c>
      <c r="H70" s="609"/>
      <c r="I70" s="609">
        <v>208</v>
      </c>
      <c r="J70" s="609"/>
      <c r="K70" s="609"/>
      <c r="L70" s="609"/>
      <c r="M70" s="609"/>
      <c r="N70" s="609"/>
      <c r="O70" s="609"/>
      <c r="P70" s="597"/>
      <c r="Q70" s="610"/>
    </row>
    <row r="71" spans="1:17" ht="14.4" customHeight="1" x14ac:dyDescent="0.3">
      <c r="A71" s="591" t="s">
        <v>1453</v>
      </c>
      <c r="B71" s="592" t="s">
        <v>1259</v>
      </c>
      <c r="C71" s="592" t="s">
        <v>1272</v>
      </c>
      <c r="D71" s="592" t="s">
        <v>1402</v>
      </c>
      <c r="E71" s="592" t="s">
        <v>1403</v>
      </c>
      <c r="F71" s="609">
        <v>1</v>
      </c>
      <c r="G71" s="609">
        <v>1734</v>
      </c>
      <c r="H71" s="609">
        <v>0.9994236311239193</v>
      </c>
      <c r="I71" s="609">
        <v>1734</v>
      </c>
      <c r="J71" s="609">
        <v>1</v>
      </c>
      <c r="K71" s="609">
        <v>1735</v>
      </c>
      <c r="L71" s="609">
        <v>1</v>
      </c>
      <c r="M71" s="609">
        <v>1735</v>
      </c>
      <c r="N71" s="609"/>
      <c r="O71" s="609"/>
      <c r="P71" s="597"/>
      <c r="Q71" s="610"/>
    </row>
    <row r="72" spans="1:17" ht="14.4" customHeight="1" x14ac:dyDescent="0.3">
      <c r="A72" s="591" t="s">
        <v>1453</v>
      </c>
      <c r="B72" s="592" t="s">
        <v>1259</v>
      </c>
      <c r="C72" s="592" t="s">
        <v>1272</v>
      </c>
      <c r="D72" s="592" t="s">
        <v>1456</v>
      </c>
      <c r="E72" s="592" t="s">
        <v>1457</v>
      </c>
      <c r="F72" s="609">
        <v>1</v>
      </c>
      <c r="G72" s="609">
        <v>1229</v>
      </c>
      <c r="H72" s="609"/>
      <c r="I72" s="609">
        <v>1229</v>
      </c>
      <c r="J72" s="609"/>
      <c r="K72" s="609"/>
      <c r="L72" s="609"/>
      <c r="M72" s="609"/>
      <c r="N72" s="609"/>
      <c r="O72" s="609"/>
      <c r="P72" s="597"/>
      <c r="Q72" s="610"/>
    </row>
    <row r="73" spans="1:17" ht="14.4" customHeight="1" x14ac:dyDescent="0.3">
      <c r="A73" s="591" t="s">
        <v>1453</v>
      </c>
      <c r="B73" s="592" t="s">
        <v>1259</v>
      </c>
      <c r="C73" s="592" t="s">
        <v>1272</v>
      </c>
      <c r="D73" s="592" t="s">
        <v>1350</v>
      </c>
      <c r="E73" s="592" t="s">
        <v>1351</v>
      </c>
      <c r="F73" s="609"/>
      <c r="G73" s="609"/>
      <c r="H73" s="609"/>
      <c r="I73" s="609"/>
      <c r="J73" s="609">
        <v>0</v>
      </c>
      <c r="K73" s="609">
        <v>0</v>
      </c>
      <c r="L73" s="609"/>
      <c r="M73" s="609"/>
      <c r="N73" s="609"/>
      <c r="O73" s="609"/>
      <c r="P73" s="597"/>
      <c r="Q73" s="610"/>
    </row>
    <row r="74" spans="1:17" ht="14.4" customHeight="1" x14ac:dyDescent="0.3">
      <c r="A74" s="591" t="s">
        <v>1453</v>
      </c>
      <c r="B74" s="592" t="s">
        <v>1259</v>
      </c>
      <c r="C74" s="592" t="s">
        <v>1272</v>
      </c>
      <c r="D74" s="592" t="s">
        <v>1354</v>
      </c>
      <c r="E74" s="592" t="s">
        <v>1355</v>
      </c>
      <c r="F74" s="609">
        <v>1</v>
      </c>
      <c r="G74" s="609">
        <v>840</v>
      </c>
      <c r="H74" s="609"/>
      <c r="I74" s="609">
        <v>840</v>
      </c>
      <c r="J74" s="609"/>
      <c r="K74" s="609"/>
      <c r="L74" s="609"/>
      <c r="M74" s="609"/>
      <c r="N74" s="609"/>
      <c r="O74" s="609"/>
      <c r="P74" s="597"/>
      <c r="Q74" s="610"/>
    </row>
    <row r="75" spans="1:17" ht="14.4" customHeight="1" x14ac:dyDescent="0.3">
      <c r="A75" s="591" t="s">
        <v>1453</v>
      </c>
      <c r="B75" s="592" t="s">
        <v>1259</v>
      </c>
      <c r="C75" s="592" t="s">
        <v>1272</v>
      </c>
      <c r="D75" s="592" t="s">
        <v>1408</v>
      </c>
      <c r="E75" s="592" t="s">
        <v>1409</v>
      </c>
      <c r="F75" s="609">
        <v>1</v>
      </c>
      <c r="G75" s="609">
        <v>1200</v>
      </c>
      <c r="H75" s="609">
        <v>0.49958368026644462</v>
      </c>
      <c r="I75" s="609">
        <v>1200</v>
      </c>
      <c r="J75" s="609">
        <v>2</v>
      </c>
      <c r="K75" s="609">
        <v>2402</v>
      </c>
      <c r="L75" s="609">
        <v>1</v>
      </c>
      <c r="M75" s="609">
        <v>1201</v>
      </c>
      <c r="N75" s="609"/>
      <c r="O75" s="609"/>
      <c r="P75" s="597"/>
      <c r="Q75" s="610"/>
    </row>
    <row r="76" spans="1:17" ht="14.4" customHeight="1" x14ac:dyDescent="0.3">
      <c r="A76" s="591" t="s">
        <v>1453</v>
      </c>
      <c r="B76" s="592" t="s">
        <v>1259</v>
      </c>
      <c r="C76" s="592" t="s">
        <v>1272</v>
      </c>
      <c r="D76" s="592" t="s">
        <v>1360</v>
      </c>
      <c r="E76" s="592" t="s">
        <v>1347</v>
      </c>
      <c r="F76" s="609">
        <v>1</v>
      </c>
      <c r="G76" s="609">
        <v>909</v>
      </c>
      <c r="H76" s="609"/>
      <c r="I76" s="609">
        <v>909</v>
      </c>
      <c r="J76" s="609"/>
      <c r="K76" s="609"/>
      <c r="L76" s="609"/>
      <c r="M76" s="609"/>
      <c r="N76" s="609"/>
      <c r="O76" s="609"/>
      <c r="P76" s="597"/>
      <c r="Q76" s="610"/>
    </row>
    <row r="77" spans="1:17" ht="14.4" customHeight="1" x14ac:dyDescent="0.3">
      <c r="A77" s="591" t="s">
        <v>1453</v>
      </c>
      <c r="B77" s="592" t="s">
        <v>1259</v>
      </c>
      <c r="C77" s="592" t="s">
        <v>1272</v>
      </c>
      <c r="D77" s="592" t="s">
        <v>1414</v>
      </c>
      <c r="E77" s="592" t="s">
        <v>1415</v>
      </c>
      <c r="F77" s="609">
        <v>1</v>
      </c>
      <c r="G77" s="609">
        <v>589</v>
      </c>
      <c r="H77" s="609"/>
      <c r="I77" s="609">
        <v>589</v>
      </c>
      <c r="J77" s="609"/>
      <c r="K77" s="609"/>
      <c r="L77" s="609"/>
      <c r="M77" s="609"/>
      <c r="N77" s="609">
        <v>1</v>
      </c>
      <c r="O77" s="609">
        <v>590</v>
      </c>
      <c r="P77" s="597"/>
      <c r="Q77" s="610">
        <v>590</v>
      </c>
    </row>
    <row r="78" spans="1:17" ht="14.4" customHeight="1" x14ac:dyDescent="0.3">
      <c r="A78" s="591" t="s">
        <v>1458</v>
      </c>
      <c r="B78" s="592" t="s">
        <v>1259</v>
      </c>
      <c r="C78" s="592" t="s">
        <v>1272</v>
      </c>
      <c r="D78" s="592" t="s">
        <v>1289</v>
      </c>
      <c r="E78" s="592" t="s">
        <v>1290</v>
      </c>
      <c r="F78" s="609"/>
      <c r="G78" s="609"/>
      <c r="H78" s="609"/>
      <c r="I78" s="609"/>
      <c r="J78" s="609">
        <v>2</v>
      </c>
      <c r="K78" s="609">
        <v>502</v>
      </c>
      <c r="L78" s="609">
        <v>1</v>
      </c>
      <c r="M78" s="609">
        <v>251</v>
      </c>
      <c r="N78" s="609">
        <v>1</v>
      </c>
      <c r="O78" s="609">
        <v>252</v>
      </c>
      <c r="P78" s="597">
        <v>0.50199203187250996</v>
      </c>
      <c r="Q78" s="610">
        <v>252</v>
      </c>
    </row>
    <row r="79" spans="1:17" ht="14.4" customHeight="1" x14ac:dyDescent="0.3">
      <c r="A79" s="591" t="s">
        <v>1458</v>
      </c>
      <c r="B79" s="592" t="s">
        <v>1259</v>
      </c>
      <c r="C79" s="592" t="s">
        <v>1272</v>
      </c>
      <c r="D79" s="592" t="s">
        <v>1291</v>
      </c>
      <c r="E79" s="592" t="s">
        <v>1292</v>
      </c>
      <c r="F79" s="609"/>
      <c r="G79" s="609"/>
      <c r="H79" s="609"/>
      <c r="I79" s="609"/>
      <c r="J79" s="609">
        <v>5</v>
      </c>
      <c r="K79" s="609">
        <v>630</v>
      </c>
      <c r="L79" s="609">
        <v>1</v>
      </c>
      <c r="M79" s="609">
        <v>126</v>
      </c>
      <c r="N79" s="609"/>
      <c r="O79" s="609"/>
      <c r="P79" s="597"/>
      <c r="Q79" s="610"/>
    </row>
    <row r="80" spans="1:17" ht="14.4" customHeight="1" x14ac:dyDescent="0.3">
      <c r="A80" s="591" t="s">
        <v>1458</v>
      </c>
      <c r="B80" s="592" t="s">
        <v>1259</v>
      </c>
      <c r="C80" s="592" t="s">
        <v>1272</v>
      </c>
      <c r="D80" s="592" t="s">
        <v>1295</v>
      </c>
      <c r="E80" s="592" t="s">
        <v>1296</v>
      </c>
      <c r="F80" s="609"/>
      <c r="G80" s="609"/>
      <c r="H80" s="609"/>
      <c r="I80" s="609"/>
      <c r="J80" s="609">
        <v>1</v>
      </c>
      <c r="K80" s="609">
        <v>501</v>
      </c>
      <c r="L80" s="609">
        <v>1</v>
      </c>
      <c r="M80" s="609">
        <v>501</v>
      </c>
      <c r="N80" s="609"/>
      <c r="O80" s="609"/>
      <c r="P80" s="597"/>
      <c r="Q80" s="610"/>
    </row>
    <row r="81" spans="1:17" ht="14.4" customHeight="1" x14ac:dyDescent="0.3">
      <c r="A81" s="591" t="s">
        <v>1458</v>
      </c>
      <c r="B81" s="592" t="s">
        <v>1259</v>
      </c>
      <c r="C81" s="592" t="s">
        <v>1272</v>
      </c>
      <c r="D81" s="592" t="s">
        <v>1370</v>
      </c>
      <c r="E81" s="592" t="s">
        <v>1371</v>
      </c>
      <c r="F81" s="609"/>
      <c r="G81" s="609"/>
      <c r="H81" s="609"/>
      <c r="I81" s="609"/>
      <c r="J81" s="609">
        <v>1</v>
      </c>
      <c r="K81" s="609">
        <v>2100</v>
      </c>
      <c r="L81" s="609">
        <v>1</v>
      </c>
      <c r="M81" s="609">
        <v>2100</v>
      </c>
      <c r="N81" s="609"/>
      <c r="O81" s="609"/>
      <c r="P81" s="597"/>
      <c r="Q81" s="610"/>
    </row>
    <row r="82" spans="1:17" ht="14.4" customHeight="1" x14ac:dyDescent="0.3">
      <c r="A82" s="591" t="s">
        <v>1458</v>
      </c>
      <c r="B82" s="592" t="s">
        <v>1259</v>
      </c>
      <c r="C82" s="592" t="s">
        <v>1272</v>
      </c>
      <c r="D82" s="592" t="s">
        <v>1307</v>
      </c>
      <c r="E82" s="592" t="s">
        <v>1308</v>
      </c>
      <c r="F82" s="609"/>
      <c r="G82" s="609"/>
      <c r="H82" s="609"/>
      <c r="I82" s="609"/>
      <c r="J82" s="609">
        <v>1</v>
      </c>
      <c r="K82" s="609">
        <v>86</v>
      </c>
      <c r="L82" s="609">
        <v>1</v>
      </c>
      <c r="M82" s="609">
        <v>86</v>
      </c>
      <c r="N82" s="609"/>
      <c r="O82" s="609"/>
      <c r="P82" s="597"/>
      <c r="Q82" s="610"/>
    </row>
    <row r="83" spans="1:17" ht="14.4" customHeight="1" x14ac:dyDescent="0.3">
      <c r="A83" s="591" t="s">
        <v>1458</v>
      </c>
      <c r="B83" s="592" t="s">
        <v>1259</v>
      </c>
      <c r="C83" s="592" t="s">
        <v>1272</v>
      </c>
      <c r="D83" s="592" t="s">
        <v>1336</v>
      </c>
      <c r="E83" s="592" t="s">
        <v>1337</v>
      </c>
      <c r="F83" s="609"/>
      <c r="G83" s="609"/>
      <c r="H83" s="609"/>
      <c r="I83" s="609"/>
      <c r="J83" s="609">
        <v>2</v>
      </c>
      <c r="K83" s="609">
        <v>780</v>
      </c>
      <c r="L83" s="609">
        <v>1</v>
      </c>
      <c r="M83" s="609">
        <v>390</v>
      </c>
      <c r="N83" s="609"/>
      <c r="O83" s="609"/>
      <c r="P83" s="597"/>
      <c r="Q83" s="610"/>
    </row>
    <row r="84" spans="1:17" ht="14.4" customHeight="1" x14ac:dyDescent="0.3">
      <c r="A84" s="591" t="s">
        <v>1458</v>
      </c>
      <c r="B84" s="592" t="s">
        <v>1259</v>
      </c>
      <c r="C84" s="592" t="s">
        <v>1272</v>
      </c>
      <c r="D84" s="592" t="s">
        <v>1344</v>
      </c>
      <c r="E84" s="592" t="s">
        <v>1345</v>
      </c>
      <c r="F84" s="609"/>
      <c r="G84" s="609"/>
      <c r="H84" s="609"/>
      <c r="I84" s="609"/>
      <c r="J84" s="609">
        <v>1</v>
      </c>
      <c r="K84" s="609">
        <v>310</v>
      </c>
      <c r="L84" s="609">
        <v>1</v>
      </c>
      <c r="M84" s="609">
        <v>310</v>
      </c>
      <c r="N84" s="609"/>
      <c r="O84" s="609"/>
      <c r="P84" s="597"/>
      <c r="Q84" s="610"/>
    </row>
    <row r="85" spans="1:17" ht="14.4" customHeight="1" x14ac:dyDescent="0.3">
      <c r="A85" s="591" t="s">
        <v>1458</v>
      </c>
      <c r="B85" s="592" t="s">
        <v>1259</v>
      </c>
      <c r="C85" s="592" t="s">
        <v>1272</v>
      </c>
      <c r="D85" s="592" t="s">
        <v>1412</v>
      </c>
      <c r="E85" s="592" t="s">
        <v>1413</v>
      </c>
      <c r="F85" s="609"/>
      <c r="G85" s="609"/>
      <c r="H85" s="609"/>
      <c r="I85" s="609"/>
      <c r="J85" s="609">
        <v>1</v>
      </c>
      <c r="K85" s="609">
        <v>1577</v>
      </c>
      <c r="L85" s="609">
        <v>1</v>
      </c>
      <c r="M85" s="609">
        <v>1577</v>
      </c>
      <c r="N85" s="609"/>
      <c r="O85" s="609"/>
      <c r="P85" s="597"/>
      <c r="Q85" s="610"/>
    </row>
    <row r="86" spans="1:17" ht="14.4" customHeight="1" x14ac:dyDescent="0.3">
      <c r="A86" s="591" t="s">
        <v>1459</v>
      </c>
      <c r="B86" s="592" t="s">
        <v>1259</v>
      </c>
      <c r="C86" s="592" t="s">
        <v>1272</v>
      </c>
      <c r="D86" s="592" t="s">
        <v>1289</v>
      </c>
      <c r="E86" s="592" t="s">
        <v>1290</v>
      </c>
      <c r="F86" s="609"/>
      <c r="G86" s="609"/>
      <c r="H86" s="609"/>
      <c r="I86" s="609"/>
      <c r="J86" s="609">
        <v>1</v>
      </c>
      <c r="K86" s="609">
        <v>251</v>
      </c>
      <c r="L86" s="609">
        <v>1</v>
      </c>
      <c r="M86" s="609">
        <v>251</v>
      </c>
      <c r="N86" s="609"/>
      <c r="O86" s="609"/>
      <c r="P86" s="597"/>
      <c r="Q86" s="610"/>
    </row>
    <row r="87" spans="1:17" ht="14.4" customHeight="1" x14ac:dyDescent="0.3">
      <c r="A87" s="591" t="s">
        <v>1459</v>
      </c>
      <c r="B87" s="592" t="s">
        <v>1259</v>
      </c>
      <c r="C87" s="592" t="s">
        <v>1272</v>
      </c>
      <c r="D87" s="592" t="s">
        <v>1456</v>
      </c>
      <c r="E87" s="592" t="s">
        <v>1457</v>
      </c>
      <c r="F87" s="609"/>
      <c r="G87" s="609"/>
      <c r="H87" s="609"/>
      <c r="I87" s="609"/>
      <c r="J87" s="609">
        <v>1</v>
      </c>
      <c r="K87" s="609">
        <v>1633</v>
      </c>
      <c r="L87" s="609">
        <v>1</v>
      </c>
      <c r="M87" s="609">
        <v>1633</v>
      </c>
      <c r="N87" s="609"/>
      <c r="O87" s="609"/>
      <c r="P87" s="597"/>
      <c r="Q87" s="610"/>
    </row>
    <row r="88" spans="1:17" ht="14.4" customHeight="1" x14ac:dyDescent="0.3">
      <c r="A88" s="591" t="s">
        <v>1460</v>
      </c>
      <c r="B88" s="592" t="s">
        <v>1259</v>
      </c>
      <c r="C88" s="592" t="s">
        <v>1272</v>
      </c>
      <c r="D88" s="592" t="s">
        <v>1281</v>
      </c>
      <c r="E88" s="592" t="s">
        <v>1282</v>
      </c>
      <c r="F88" s="609">
        <v>1</v>
      </c>
      <c r="G88" s="609">
        <v>37</v>
      </c>
      <c r="H88" s="609"/>
      <c r="I88" s="609">
        <v>37</v>
      </c>
      <c r="J88" s="609"/>
      <c r="K88" s="609"/>
      <c r="L88" s="609"/>
      <c r="M88" s="609"/>
      <c r="N88" s="609"/>
      <c r="O88" s="609"/>
      <c r="P88" s="597"/>
      <c r="Q88" s="610"/>
    </row>
    <row r="89" spans="1:17" ht="14.4" customHeight="1" x14ac:dyDescent="0.3">
      <c r="A89" s="591" t="s">
        <v>1460</v>
      </c>
      <c r="B89" s="592" t="s">
        <v>1259</v>
      </c>
      <c r="C89" s="592" t="s">
        <v>1272</v>
      </c>
      <c r="D89" s="592" t="s">
        <v>1291</v>
      </c>
      <c r="E89" s="592" t="s">
        <v>1292</v>
      </c>
      <c r="F89" s="609">
        <v>3</v>
      </c>
      <c r="G89" s="609">
        <v>378</v>
      </c>
      <c r="H89" s="609">
        <v>0.75</v>
      </c>
      <c r="I89" s="609">
        <v>126</v>
      </c>
      <c r="J89" s="609">
        <v>4</v>
      </c>
      <c r="K89" s="609">
        <v>504</v>
      </c>
      <c r="L89" s="609">
        <v>1</v>
      </c>
      <c r="M89" s="609">
        <v>126</v>
      </c>
      <c r="N89" s="609"/>
      <c r="O89" s="609"/>
      <c r="P89" s="597"/>
      <c r="Q89" s="610"/>
    </row>
    <row r="90" spans="1:17" ht="14.4" customHeight="1" x14ac:dyDescent="0.3">
      <c r="A90" s="591" t="s">
        <v>1460</v>
      </c>
      <c r="B90" s="592" t="s">
        <v>1259</v>
      </c>
      <c r="C90" s="592" t="s">
        <v>1272</v>
      </c>
      <c r="D90" s="592" t="s">
        <v>1336</v>
      </c>
      <c r="E90" s="592" t="s">
        <v>1337</v>
      </c>
      <c r="F90" s="609"/>
      <c r="G90" s="609"/>
      <c r="H90" s="609"/>
      <c r="I90" s="609"/>
      <c r="J90" s="609">
        <v>1</v>
      </c>
      <c r="K90" s="609">
        <v>390</v>
      </c>
      <c r="L90" s="609">
        <v>1</v>
      </c>
      <c r="M90" s="609">
        <v>390</v>
      </c>
      <c r="N90" s="609"/>
      <c r="O90" s="609"/>
      <c r="P90" s="597"/>
      <c r="Q90" s="610"/>
    </row>
    <row r="91" spans="1:17" ht="14.4" customHeight="1" x14ac:dyDescent="0.3">
      <c r="A91" s="591" t="s">
        <v>1460</v>
      </c>
      <c r="B91" s="592" t="s">
        <v>1259</v>
      </c>
      <c r="C91" s="592" t="s">
        <v>1272</v>
      </c>
      <c r="D91" s="592" t="s">
        <v>1338</v>
      </c>
      <c r="E91" s="592" t="s">
        <v>1339</v>
      </c>
      <c r="F91" s="609">
        <v>1</v>
      </c>
      <c r="G91" s="609">
        <v>636</v>
      </c>
      <c r="H91" s="609"/>
      <c r="I91" s="609">
        <v>636</v>
      </c>
      <c r="J91" s="609"/>
      <c r="K91" s="609"/>
      <c r="L91" s="609"/>
      <c r="M91" s="609"/>
      <c r="N91" s="609"/>
      <c r="O91" s="609"/>
      <c r="P91" s="597"/>
      <c r="Q91" s="610"/>
    </row>
    <row r="92" spans="1:17" ht="14.4" customHeight="1" x14ac:dyDescent="0.3">
      <c r="A92" s="591" t="s">
        <v>1460</v>
      </c>
      <c r="B92" s="592" t="s">
        <v>1259</v>
      </c>
      <c r="C92" s="592" t="s">
        <v>1272</v>
      </c>
      <c r="D92" s="592" t="s">
        <v>1344</v>
      </c>
      <c r="E92" s="592" t="s">
        <v>1345</v>
      </c>
      <c r="F92" s="609">
        <v>1</v>
      </c>
      <c r="G92" s="609">
        <v>247</v>
      </c>
      <c r="H92" s="609"/>
      <c r="I92" s="609">
        <v>247</v>
      </c>
      <c r="J92" s="609"/>
      <c r="K92" s="609"/>
      <c r="L92" s="609"/>
      <c r="M92" s="609"/>
      <c r="N92" s="609"/>
      <c r="O92" s="609"/>
      <c r="P92" s="597"/>
      <c r="Q92" s="610"/>
    </row>
    <row r="93" spans="1:17" ht="14.4" customHeight="1" x14ac:dyDescent="0.3">
      <c r="A93" s="591" t="s">
        <v>1461</v>
      </c>
      <c r="B93" s="592" t="s">
        <v>1259</v>
      </c>
      <c r="C93" s="592" t="s">
        <v>1272</v>
      </c>
      <c r="D93" s="592" t="s">
        <v>1289</v>
      </c>
      <c r="E93" s="592" t="s">
        <v>1290</v>
      </c>
      <c r="F93" s="609"/>
      <c r="G93" s="609"/>
      <c r="H93" s="609"/>
      <c r="I93" s="609"/>
      <c r="J93" s="609"/>
      <c r="K93" s="609"/>
      <c r="L93" s="609"/>
      <c r="M93" s="609"/>
      <c r="N93" s="609">
        <v>2</v>
      </c>
      <c r="O93" s="609">
        <v>504</v>
      </c>
      <c r="P93" s="597"/>
      <c r="Q93" s="610">
        <v>252</v>
      </c>
    </row>
    <row r="94" spans="1:17" ht="14.4" customHeight="1" x14ac:dyDescent="0.3">
      <c r="A94" s="591" t="s">
        <v>1461</v>
      </c>
      <c r="B94" s="592" t="s">
        <v>1259</v>
      </c>
      <c r="C94" s="592" t="s">
        <v>1272</v>
      </c>
      <c r="D94" s="592" t="s">
        <v>1297</v>
      </c>
      <c r="E94" s="592" t="s">
        <v>1298</v>
      </c>
      <c r="F94" s="609"/>
      <c r="G94" s="609"/>
      <c r="H94" s="609"/>
      <c r="I94" s="609"/>
      <c r="J94" s="609"/>
      <c r="K94" s="609"/>
      <c r="L94" s="609"/>
      <c r="M94" s="609"/>
      <c r="N94" s="609">
        <v>1</v>
      </c>
      <c r="O94" s="609">
        <v>680</v>
      </c>
      <c r="P94" s="597"/>
      <c r="Q94" s="610">
        <v>680</v>
      </c>
    </row>
    <row r="95" spans="1:17" ht="14.4" customHeight="1" x14ac:dyDescent="0.3">
      <c r="A95" s="591" t="s">
        <v>1461</v>
      </c>
      <c r="B95" s="592" t="s">
        <v>1259</v>
      </c>
      <c r="C95" s="592" t="s">
        <v>1272</v>
      </c>
      <c r="D95" s="592" t="s">
        <v>1307</v>
      </c>
      <c r="E95" s="592" t="s">
        <v>1308</v>
      </c>
      <c r="F95" s="609"/>
      <c r="G95" s="609"/>
      <c r="H95" s="609"/>
      <c r="I95" s="609"/>
      <c r="J95" s="609"/>
      <c r="K95" s="609"/>
      <c r="L95" s="609"/>
      <c r="M95" s="609"/>
      <c r="N95" s="609">
        <v>1</v>
      </c>
      <c r="O95" s="609">
        <v>86</v>
      </c>
      <c r="P95" s="597"/>
      <c r="Q95" s="610">
        <v>86</v>
      </c>
    </row>
    <row r="96" spans="1:17" ht="14.4" customHeight="1" x14ac:dyDescent="0.3">
      <c r="A96" s="591" t="s">
        <v>1462</v>
      </c>
      <c r="B96" s="592" t="s">
        <v>1259</v>
      </c>
      <c r="C96" s="592" t="s">
        <v>1272</v>
      </c>
      <c r="D96" s="592" t="s">
        <v>1289</v>
      </c>
      <c r="E96" s="592" t="s">
        <v>1290</v>
      </c>
      <c r="F96" s="609">
        <v>1</v>
      </c>
      <c r="G96" s="609">
        <v>251</v>
      </c>
      <c r="H96" s="609"/>
      <c r="I96" s="609">
        <v>251</v>
      </c>
      <c r="J96" s="609"/>
      <c r="K96" s="609"/>
      <c r="L96" s="609"/>
      <c r="M96" s="609"/>
      <c r="N96" s="609"/>
      <c r="O96" s="609"/>
      <c r="P96" s="597"/>
      <c r="Q96" s="610"/>
    </row>
    <row r="97" spans="1:17" ht="14.4" customHeight="1" x14ac:dyDescent="0.3">
      <c r="A97" s="591" t="s">
        <v>1462</v>
      </c>
      <c r="B97" s="592" t="s">
        <v>1259</v>
      </c>
      <c r="C97" s="592" t="s">
        <v>1272</v>
      </c>
      <c r="D97" s="592" t="s">
        <v>1291</v>
      </c>
      <c r="E97" s="592" t="s">
        <v>1292</v>
      </c>
      <c r="F97" s="609"/>
      <c r="G97" s="609"/>
      <c r="H97" s="609"/>
      <c r="I97" s="609"/>
      <c r="J97" s="609">
        <v>4</v>
      </c>
      <c r="K97" s="609">
        <v>504</v>
      </c>
      <c r="L97" s="609">
        <v>1</v>
      </c>
      <c r="M97" s="609">
        <v>126</v>
      </c>
      <c r="N97" s="609"/>
      <c r="O97" s="609"/>
      <c r="P97" s="597"/>
      <c r="Q97" s="610"/>
    </row>
    <row r="98" spans="1:17" ht="14.4" customHeight="1" x14ac:dyDescent="0.3">
      <c r="A98" s="591" t="s">
        <v>1462</v>
      </c>
      <c r="B98" s="592" t="s">
        <v>1259</v>
      </c>
      <c r="C98" s="592" t="s">
        <v>1272</v>
      </c>
      <c r="D98" s="592" t="s">
        <v>1322</v>
      </c>
      <c r="E98" s="592" t="s">
        <v>1323</v>
      </c>
      <c r="F98" s="609"/>
      <c r="G98" s="609"/>
      <c r="H98" s="609"/>
      <c r="I98" s="609"/>
      <c r="J98" s="609">
        <v>1</v>
      </c>
      <c r="K98" s="609">
        <v>445</v>
      </c>
      <c r="L98" s="609">
        <v>1</v>
      </c>
      <c r="M98" s="609">
        <v>445</v>
      </c>
      <c r="N98" s="609"/>
      <c r="O98" s="609"/>
      <c r="P98" s="597"/>
      <c r="Q98" s="610"/>
    </row>
    <row r="99" spans="1:17" ht="14.4" customHeight="1" x14ac:dyDescent="0.3">
      <c r="A99" s="591" t="s">
        <v>1462</v>
      </c>
      <c r="B99" s="592" t="s">
        <v>1259</v>
      </c>
      <c r="C99" s="592" t="s">
        <v>1272</v>
      </c>
      <c r="D99" s="592" t="s">
        <v>1336</v>
      </c>
      <c r="E99" s="592" t="s">
        <v>1337</v>
      </c>
      <c r="F99" s="609">
        <v>1</v>
      </c>
      <c r="G99" s="609">
        <v>364</v>
      </c>
      <c r="H99" s="609"/>
      <c r="I99" s="609">
        <v>364</v>
      </c>
      <c r="J99" s="609"/>
      <c r="K99" s="609"/>
      <c r="L99" s="609"/>
      <c r="M99" s="609"/>
      <c r="N99" s="609"/>
      <c r="O99" s="609"/>
      <c r="P99" s="597"/>
      <c r="Q99" s="610"/>
    </row>
    <row r="100" spans="1:17" ht="14.4" customHeight="1" x14ac:dyDescent="0.3">
      <c r="A100" s="591" t="s">
        <v>1463</v>
      </c>
      <c r="B100" s="592" t="s">
        <v>1259</v>
      </c>
      <c r="C100" s="592" t="s">
        <v>1272</v>
      </c>
      <c r="D100" s="592" t="s">
        <v>1289</v>
      </c>
      <c r="E100" s="592" t="s">
        <v>1290</v>
      </c>
      <c r="F100" s="609">
        <v>1</v>
      </c>
      <c r="G100" s="609">
        <v>251</v>
      </c>
      <c r="H100" s="609">
        <v>1</v>
      </c>
      <c r="I100" s="609">
        <v>251</v>
      </c>
      <c r="J100" s="609">
        <v>1</v>
      </c>
      <c r="K100" s="609">
        <v>251</v>
      </c>
      <c r="L100" s="609">
        <v>1</v>
      </c>
      <c r="M100" s="609">
        <v>251</v>
      </c>
      <c r="N100" s="609"/>
      <c r="O100" s="609"/>
      <c r="P100" s="597"/>
      <c r="Q100" s="610"/>
    </row>
    <row r="101" spans="1:17" ht="14.4" customHeight="1" x14ac:dyDescent="0.3">
      <c r="A101" s="591" t="s">
        <v>1463</v>
      </c>
      <c r="B101" s="592" t="s">
        <v>1259</v>
      </c>
      <c r="C101" s="592" t="s">
        <v>1272</v>
      </c>
      <c r="D101" s="592" t="s">
        <v>1291</v>
      </c>
      <c r="E101" s="592" t="s">
        <v>1292</v>
      </c>
      <c r="F101" s="609"/>
      <c r="G101" s="609"/>
      <c r="H101" s="609"/>
      <c r="I101" s="609"/>
      <c r="J101" s="609">
        <v>1</v>
      </c>
      <c r="K101" s="609">
        <v>126</v>
      </c>
      <c r="L101" s="609">
        <v>1</v>
      </c>
      <c r="M101" s="609">
        <v>126</v>
      </c>
      <c r="N101" s="609"/>
      <c r="O101" s="609"/>
      <c r="P101" s="597"/>
      <c r="Q101" s="610"/>
    </row>
    <row r="102" spans="1:17" ht="14.4" customHeight="1" x14ac:dyDescent="0.3">
      <c r="A102" s="591" t="s">
        <v>1463</v>
      </c>
      <c r="B102" s="592" t="s">
        <v>1259</v>
      </c>
      <c r="C102" s="592" t="s">
        <v>1272</v>
      </c>
      <c r="D102" s="592" t="s">
        <v>1311</v>
      </c>
      <c r="E102" s="592" t="s">
        <v>1312</v>
      </c>
      <c r="F102" s="609">
        <v>1</v>
      </c>
      <c r="G102" s="609">
        <v>505</v>
      </c>
      <c r="H102" s="609"/>
      <c r="I102" s="609">
        <v>505</v>
      </c>
      <c r="J102" s="609"/>
      <c r="K102" s="609"/>
      <c r="L102" s="609"/>
      <c r="M102" s="609"/>
      <c r="N102" s="609"/>
      <c r="O102" s="609"/>
      <c r="P102" s="597"/>
      <c r="Q102" s="610"/>
    </row>
    <row r="103" spans="1:17" ht="14.4" customHeight="1" x14ac:dyDescent="0.3">
      <c r="A103" s="591" t="s">
        <v>1463</v>
      </c>
      <c r="B103" s="592" t="s">
        <v>1259</v>
      </c>
      <c r="C103" s="592" t="s">
        <v>1272</v>
      </c>
      <c r="D103" s="592" t="s">
        <v>1336</v>
      </c>
      <c r="E103" s="592" t="s">
        <v>1337</v>
      </c>
      <c r="F103" s="609">
        <v>1</v>
      </c>
      <c r="G103" s="609">
        <v>364</v>
      </c>
      <c r="H103" s="609">
        <v>0.93333333333333335</v>
      </c>
      <c r="I103" s="609">
        <v>364</v>
      </c>
      <c r="J103" s="609">
        <v>1</v>
      </c>
      <c r="K103" s="609">
        <v>390</v>
      </c>
      <c r="L103" s="609">
        <v>1</v>
      </c>
      <c r="M103" s="609">
        <v>390</v>
      </c>
      <c r="N103" s="609"/>
      <c r="O103" s="609"/>
      <c r="P103" s="597"/>
      <c r="Q103" s="610"/>
    </row>
    <row r="104" spans="1:17" ht="14.4" customHeight="1" x14ac:dyDescent="0.3">
      <c r="A104" s="591" t="s">
        <v>1464</v>
      </c>
      <c r="B104" s="592" t="s">
        <v>1259</v>
      </c>
      <c r="C104" s="592" t="s">
        <v>1272</v>
      </c>
      <c r="D104" s="592" t="s">
        <v>1289</v>
      </c>
      <c r="E104" s="592" t="s">
        <v>1290</v>
      </c>
      <c r="F104" s="609"/>
      <c r="G104" s="609"/>
      <c r="H104" s="609"/>
      <c r="I104" s="609"/>
      <c r="J104" s="609">
        <v>1</v>
      </c>
      <c r="K104" s="609">
        <v>251</v>
      </c>
      <c r="L104" s="609">
        <v>1</v>
      </c>
      <c r="M104" s="609">
        <v>251</v>
      </c>
      <c r="N104" s="609"/>
      <c r="O104" s="609"/>
      <c r="P104" s="597"/>
      <c r="Q104" s="610"/>
    </row>
    <row r="105" spans="1:17" ht="14.4" customHeight="1" x14ac:dyDescent="0.3">
      <c r="A105" s="591" t="s">
        <v>1464</v>
      </c>
      <c r="B105" s="592" t="s">
        <v>1259</v>
      </c>
      <c r="C105" s="592" t="s">
        <v>1272</v>
      </c>
      <c r="D105" s="592" t="s">
        <v>1291</v>
      </c>
      <c r="E105" s="592" t="s">
        <v>1292</v>
      </c>
      <c r="F105" s="609"/>
      <c r="G105" s="609"/>
      <c r="H105" s="609"/>
      <c r="I105" s="609"/>
      <c r="J105" s="609">
        <v>1</v>
      </c>
      <c r="K105" s="609">
        <v>126</v>
      </c>
      <c r="L105" s="609">
        <v>1</v>
      </c>
      <c r="M105" s="609">
        <v>126</v>
      </c>
      <c r="N105" s="609">
        <v>3</v>
      </c>
      <c r="O105" s="609">
        <v>381</v>
      </c>
      <c r="P105" s="597">
        <v>3.0238095238095237</v>
      </c>
      <c r="Q105" s="610">
        <v>127</v>
      </c>
    </row>
    <row r="106" spans="1:17" ht="14.4" customHeight="1" x14ac:dyDescent="0.3">
      <c r="A106" s="591" t="s">
        <v>1464</v>
      </c>
      <c r="B106" s="592" t="s">
        <v>1259</v>
      </c>
      <c r="C106" s="592" t="s">
        <v>1272</v>
      </c>
      <c r="D106" s="592" t="s">
        <v>1307</v>
      </c>
      <c r="E106" s="592" t="s">
        <v>1308</v>
      </c>
      <c r="F106" s="609"/>
      <c r="G106" s="609"/>
      <c r="H106" s="609"/>
      <c r="I106" s="609"/>
      <c r="J106" s="609">
        <v>1</v>
      </c>
      <c r="K106" s="609">
        <v>86</v>
      </c>
      <c r="L106" s="609">
        <v>1</v>
      </c>
      <c r="M106" s="609">
        <v>86</v>
      </c>
      <c r="N106" s="609"/>
      <c r="O106" s="609"/>
      <c r="P106" s="597"/>
      <c r="Q106" s="610"/>
    </row>
    <row r="107" spans="1:17" ht="14.4" customHeight="1" x14ac:dyDescent="0.3">
      <c r="A107" s="591" t="s">
        <v>1464</v>
      </c>
      <c r="B107" s="592" t="s">
        <v>1259</v>
      </c>
      <c r="C107" s="592" t="s">
        <v>1272</v>
      </c>
      <c r="D107" s="592" t="s">
        <v>1311</v>
      </c>
      <c r="E107" s="592" t="s">
        <v>1312</v>
      </c>
      <c r="F107" s="609"/>
      <c r="G107" s="609"/>
      <c r="H107" s="609"/>
      <c r="I107" s="609"/>
      <c r="J107" s="609"/>
      <c r="K107" s="609"/>
      <c r="L107" s="609"/>
      <c r="M107" s="609"/>
      <c r="N107" s="609">
        <v>1</v>
      </c>
      <c r="O107" s="609">
        <v>1529</v>
      </c>
      <c r="P107" s="597"/>
      <c r="Q107" s="610">
        <v>1529</v>
      </c>
    </row>
    <row r="108" spans="1:17" ht="14.4" customHeight="1" x14ac:dyDescent="0.3">
      <c r="A108" s="591" t="s">
        <v>1464</v>
      </c>
      <c r="B108" s="592" t="s">
        <v>1259</v>
      </c>
      <c r="C108" s="592" t="s">
        <v>1272</v>
      </c>
      <c r="D108" s="592" t="s">
        <v>1356</v>
      </c>
      <c r="E108" s="592" t="s">
        <v>1357</v>
      </c>
      <c r="F108" s="609"/>
      <c r="G108" s="609"/>
      <c r="H108" s="609"/>
      <c r="I108" s="609"/>
      <c r="J108" s="609"/>
      <c r="K108" s="609"/>
      <c r="L108" s="609"/>
      <c r="M108" s="609"/>
      <c r="N108" s="609">
        <v>1</v>
      </c>
      <c r="O108" s="609">
        <v>1424</v>
      </c>
      <c r="P108" s="597"/>
      <c r="Q108" s="610">
        <v>1424</v>
      </c>
    </row>
    <row r="109" spans="1:17" ht="14.4" customHeight="1" x14ac:dyDescent="0.3">
      <c r="A109" s="591" t="s">
        <v>1464</v>
      </c>
      <c r="B109" s="592" t="s">
        <v>1259</v>
      </c>
      <c r="C109" s="592" t="s">
        <v>1272</v>
      </c>
      <c r="D109" s="592" t="s">
        <v>1358</v>
      </c>
      <c r="E109" s="592" t="s">
        <v>1359</v>
      </c>
      <c r="F109" s="609"/>
      <c r="G109" s="609"/>
      <c r="H109" s="609"/>
      <c r="I109" s="609"/>
      <c r="J109" s="609">
        <v>1</v>
      </c>
      <c r="K109" s="609">
        <v>251</v>
      </c>
      <c r="L109" s="609">
        <v>1</v>
      </c>
      <c r="M109" s="609">
        <v>251</v>
      </c>
      <c r="N109" s="609"/>
      <c r="O109" s="609"/>
      <c r="P109" s="597"/>
      <c r="Q109" s="610"/>
    </row>
    <row r="110" spans="1:17" ht="14.4" customHeight="1" x14ac:dyDescent="0.3">
      <c r="A110" s="591" t="s">
        <v>1465</v>
      </c>
      <c r="B110" s="592" t="s">
        <v>1259</v>
      </c>
      <c r="C110" s="592" t="s">
        <v>1272</v>
      </c>
      <c r="D110" s="592" t="s">
        <v>1281</v>
      </c>
      <c r="E110" s="592" t="s">
        <v>1282</v>
      </c>
      <c r="F110" s="609">
        <v>1</v>
      </c>
      <c r="G110" s="609">
        <v>37</v>
      </c>
      <c r="H110" s="609"/>
      <c r="I110" s="609">
        <v>37</v>
      </c>
      <c r="J110" s="609"/>
      <c r="K110" s="609"/>
      <c r="L110" s="609"/>
      <c r="M110" s="609"/>
      <c r="N110" s="609"/>
      <c r="O110" s="609"/>
      <c r="P110" s="597"/>
      <c r="Q110" s="610"/>
    </row>
    <row r="111" spans="1:17" ht="14.4" customHeight="1" x14ac:dyDescent="0.3">
      <c r="A111" s="591" t="s">
        <v>1465</v>
      </c>
      <c r="B111" s="592" t="s">
        <v>1259</v>
      </c>
      <c r="C111" s="592" t="s">
        <v>1272</v>
      </c>
      <c r="D111" s="592" t="s">
        <v>1289</v>
      </c>
      <c r="E111" s="592" t="s">
        <v>1290</v>
      </c>
      <c r="F111" s="609">
        <v>1</v>
      </c>
      <c r="G111" s="609">
        <v>251</v>
      </c>
      <c r="H111" s="609">
        <v>0.25</v>
      </c>
      <c r="I111" s="609">
        <v>251</v>
      </c>
      <c r="J111" s="609">
        <v>4</v>
      </c>
      <c r="K111" s="609">
        <v>1004</v>
      </c>
      <c r="L111" s="609">
        <v>1</v>
      </c>
      <c r="M111" s="609">
        <v>251</v>
      </c>
      <c r="N111" s="609">
        <v>2</v>
      </c>
      <c r="O111" s="609">
        <v>504</v>
      </c>
      <c r="P111" s="597">
        <v>0.50199203187250996</v>
      </c>
      <c r="Q111" s="610">
        <v>252</v>
      </c>
    </row>
    <row r="112" spans="1:17" ht="14.4" customHeight="1" x14ac:dyDescent="0.3">
      <c r="A112" s="591" t="s">
        <v>1465</v>
      </c>
      <c r="B112" s="592" t="s">
        <v>1259</v>
      </c>
      <c r="C112" s="592" t="s">
        <v>1272</v>
      </c>
      <c r="D112" s="592" t="s">
        <v>1291</v>
      </c>
      <c r="E112" s="592" t="s">
        <v>1292</v>
      </c>
      <c r="F112" s="609">
        <v>5</v>
      </c>
      <c r="G112" s="609">
        <v>630</v>
      </c>
      <c r="H112" s="609">
        <v>0.625</v>
      </c>
      <c r="I112" s="609">
        <v>126</v>
      </c>
      <c r="J112" s="609">
        <v>8</v>
      </c>
      <c r="K112" s="609">
        <v>1008</v>
      </c>
      <c r="L112" s="609">
        <v>1</v>
      </c>
      <c r="M112" s="609">
        <v>126</v>
      </c>
      <c r="N112" s="609">
        <v>13</v>
      </c>
      <c r="O112" s="609">
        <v>1651</v>
      </c>
      <c r="P112" s="597">
        <v>1.6378968253968254</v>
      </c>
      <c r="Q112" s="610">
        <v>127</v>
      </c>
    </row>
    <row r="113" spans="1:17" ht="14.4" customHeight="1" x14ac:dyDescent="0.3">
      <c r="A113" s="591" t="s">
        <v>1465</v>
      </c>
      <c r="B113" s="592" t="s">
        <v>1259</v>
      </c>
      <c r="C113" s="592" t="s">
        <v>1272</v>
      </c>
      <c r="D113" s="592" t="s">
        <v>1370</v>
      </c>
      <c r="E113" s="592" t="s">
        <v>1371</v>
      </c>
      <c r="F113" s="609">
        <v>1</v>
      </c>
      <c r="G113" s="609">
        <v>2098</v>
      </c>
      <c r="H113" s="609"/>
      <c r="I113" s="609">
        <v>2098</v>
      </c>
      <c r="J113" s="609"/>
      <c r="K113" s="609"/>
      <c r="L113" s="609"/>
      <c r="M113" s="609"/>
      <c r="N113" s="609"/>
      <c r="O113" s="609"/>
      <c r="P113" s="597"/>
      <c r="Q113" s="610"/>
    </row>
    <row r="114" spans="1:17" ht="14.4" customHeight="1" x14ac:dyDescent="0.3">
      <c r="A114" s="591" t="s">
        <v>1465</v>
      </c>
      <c r="B114" s="592" t="s">
        <v>1259</v>
      </c>
      <c r="C114" s="592" t="s">
        <v>1272</v>
      </c>
      <c r="D114" s="592" t="s">
        <v>1384</v>
      </c>
      <c r="E114" s="592" t="s">
        <v>1385</v>
      </c>
      <c r="F114" s="609"/>
      <c r="G114" s="609"/>
      <c r="H114" s="609"/>
      <c r="I114" s="609"/>
      <c r="J114" s="609">
        <v>4</v>
      </c>
      <c r="K114" s="609">
        <v>1772</v>
      </c>
      <c r="L114" s="609">
        <v>1</v>
      </c>
      <c r="M114" s="609">
        <v>443</v>
      </c>
      <c r="N114" s="609"/>
      <c r="O114" s="609"/>
      <c r="P114" s="597"/>
      <c r="Q114" s="610"/>
    </row>
    <row r="115" spans="1:17" ht="14.4" customHeight="1" x14ac:dyDescent="0.3">
      <c r="A115" s="591" t="s">
        <v>1465</v>
      </c>
      <c r="B115" s="592" t="s">
        <v>1259</v>
      </c>
      <c r="C115" s="592" t="s">
        <v>1272</v>
      </c>
      <c r="D115" s="592" t="s">
        <v>1303</v>
      </c>
      <c r="E115" s="592" t="s">
        <v>1304</v>
      </c>
      <c r="F115" s="609"/>
      <c r="G115" s="609"/>
      <c r="H115" s="609"/>
      <c r="I115" s="609"/>
      <c r="J115" s="609"/>
      <c r="K115" s="609"/>
      <c r="L115" s="609"/>
      <c r="M115" s="609"/>
      <c r="N115" s="609">
        <v>2</v>
      </c>
      <c r="O115" s="609">
        <v>66.66</v>
      </c>
      <c r="P115" s="597"/>
      <c r="Q115" s="610">
        <v>33.33</v>
      </c>
    </row>
    <row r="116" spans="1:17" ht="14.4" customHeight="1" x14ac:dyDescent="0.3">
      <c r="A116" s="591" t="s">
        <v>1465</v>
      </c>
      <c r="B116" s="592" t="s">
        <v>1259</v>
      </c>
      <c r="C116" s="592" t="s">
        <v>1272</v>
      </c>
      <c r="D116" s="592" t="s">
        <v>1307</v>
      </c>
      <c r="E116" s="592" t="s">
        <v>1308</v>
      </c>
      <c r="F116" s="609"/>
      <c r="G116" s="609"/>
      <c r="H116" s="609"/>
      <c r="I116" s="609"/>
      <c r="J116" s="609">
        <v>1</v>
      </c>
      <c r="K116" s="609">
        <v>86</v>
      </c>
      <c r="L116" s="609">
        <v>1</v>
      </c>
      <c r="M116" s="609">
        <v>86</v>
      </c>
      <c r="N116" s="609">
        <v>1</v>
      </c>
      <c r="O116" s="609">
        <v>86</v>
      </c>
      <c r="P116" s="597">
        <v>1</v>
      </c>
      <c r="Q116" s="610">
        <v>86</v>
      </c>
    </row>
    <row r="117" spans="1:17" ht="14.4" customHeight="1" x14ac:dyDescent="0.3">
      <c r="A117" s="591" t="s">
        <v>1465</v>
      </c>
      <c r="B117" s="592" t="s">
        <v>1259</v>
      </c>
      <c r="C117" s="592" t="s">
        <v>1272</v>
      </c>
      <c r="D117" s="592" t="s">
        <v>1311</v>
      </c>
      <c r="E117" s="592" t="s">
        <v>1312</v>
      </c>
      <c r="F117" s="609"/>
      <c r="G117" s="609"/>
      <c r="H117" s="609"/>
      <c r="I117" s="609"/>
      <c r="J117" s="609">
        <v>3</v>
      </c>
      <c r="K117" s="609">
        <v>4584</v>
      </c>
      <c r="L117" s="609">
        <v>1</v>
      </c>
      <c r="M117" s="609">
        <v>1528</v>
      </c>
      <c r="N117" s="609"/>
      <c r="O117" s="609"/>
      <c r="P117" s="597"/>
      <c r="Q117" s="610"/>
    </row>
    <row r="118" spans="1:17" ht="14.4" customHeight="1" x14ac:dyDescent="0.3">
      <c r="A118" s="591" t="s">
        <v>1465</v>
      </c>
      <c r="B118" s="592" t="s">
        <v>1259</v>
      </c>
      <c r="C118" s="592" t="s">
        <v>1272</v>
      </c>
      <c r="D118" s="592" t="s">
        <v>1324</v>
      </c>
      <c r="E118" s="592" t="s">
        <v>1325</v>
      </c>
      <c r="F118" s="609"/>
      <c r="G118" s="609"/>
      <c r="H118" s="609"/>
      <c r="I118" s="609"/>
      <c r="J118" s="609"/>
      <c r="K118" s="609"/>
      <c r="L118" s="609"/>
      <c r="M118" s="609"/>
      <c r="N118" s="609">
        <v>1</v>
      </c>
      <c r="O118" s="609">
        <v>1064</v>
      </c>
      <c r="P118" s="597"/>
      <c r="Q118" s="610">
        <v>1064</v>
      </c>
    </row>
    <row r="119" spans="1:17" ht="14.4" customHeight="1" x14ac:dyDescent="0.3">
      <c r="A119" s="591" t="s">
        <v>1465</v>
      </c>
      <c r="B119" s="592" t="s">
        <v>1259</v>
      </c>
      <c r="C119" s="592" t="s">
        <v>1272</v>
      </c>
      <c r="D119" s="592" t="s">
        <v>1394</v>
      </c>
      <c r="E119" s="592" t="s">
        <v>1395</v>
      </c>
      <c r="F119" s="609">
        <v>3</v>
      </c>
      <c r="G119" s="609">
        <v>2148</v>
      </c>
      <c r="H119" s="609"/>
      <c r="I119" s="609">
        <v>716</v>
      </c>
      <c r="J119" s="609"/>
      <c r="K119" s="609"/>
      <c r="L119" s="609"/>
      <c r="M119" s="609"/>
      <c r="N119" s="609"/>
      <c r="O119" s="609"/>
      <c r="P119" s="597"/>
      <c r="Q119" s="610"/>
    </row>
    <row r="120" spans="1:17" ht="14.4" customHeight="1" x14ac:dyDescent="0.3">
      <c r="A120" s="591" t="s">
        <v>1465</v>
      </c>
      <c r="B120" s="592" t="s">
        <v>1259</v>
      </c>
      <c r="C120" s="592" t="s">
        <v>1272</v>
      </c>
      <c r="D120" s="592" t="s">
        <v>1336</v>
      </c>
      <c r="E120" s="592" t="s">
        <v>1337</v>
      </c>
      <c r="F120" s="609"/>
      <c r="G120" s="609"/>
      <c r="H120" s="609"/>
      <c r="I120" s="609"/>
      <c r="J120" s="609"/>
      <c r="K120" s="609"/>
      <c r="L120" s="609"/>
      <c r="M120" s="609"/>
      <c r="N120" s="609">
        <v>1</v>
      </c>
      <c r="O120" s="609">
        <v>391</v>
      </c>
      <c r="P120" s="597"/>
      <c r="Q120" s="610">
        <v>391</v>
      </c>
    </row>
    <row r="121" spans="1:17" ht="14.4" customHeight="1" x14ac:dyDescent="0.3">
      <c r="A121" s="591" t="s">
        <v>1465</v>
      </c>
      <c r="B121" s="592" t="s">
        <v>1259</v>
      </c>
      <c r="C121" s="592" t="s">
        <v>1272</v>
      </c>
      <c r="D121" s="592" t="s">
        <v>1352</v>
      </c>
      <c r="E121" s="592" t="s">
        <v>1353</v>
      </c>
      <c r="F121" s="609"/>
      <c r="G121" s="609"/>
      <c r="H121" s="609"/>
      <c r="I121" s="609"/>
      <c r="J121" s="609">
        <v>1</v>
      </c>
      <c r="K121" s="609">
        <v>1034</v>
      </c>
      <c r="L121" s="609">
        <v>1</v>
      </c>
      <c r="M121" s="609">
        <v>1034</v>
      </c>
      <c r="N121" s="609"/>
      <c r="O121" s="609"/>
      <c r="P121" s="597"/>
      <c r="Q121" s="610"/>
    </row>
    <row r="122" spans="1:17" ht="14.4" customHeight="1" x14ac:dyDescent="0.3">
      <c r="A122" s="591" t="s">
        <v>1465</v>
      </c>
      <c r="B122" s="592" t="s">
        <v>1259</v>
      </c>
      <c r="C122" s="592" t="s">
        <v>1272</v>
      </c>
      <c r="D122" s="592" t="s">
        <v>1408</v>
      </c>
      <c r="E122" s="592" t="s">
        <v>1409</v>
      </c>
      <c r="F122" s="609">
        <v>2</v>
      </c>
      <c r="G122" s="609">
        <v>2400</v>
      </c>
      <c r="H122" s="609"/>
      <c r="I122" s="609">
        <v>1200</v>
      </c>
      <c r="J122" s="609"/>
      <c r="K122" s="609"/>
      <c r="L122" s="609"/>
      <c r="M122" s="609"/>
      <c r="N122" s="609">
        <v>1</v>
      </c>
      <c r="O122" s="609">
        <v>1203</v>
      </c>
      <c r="P122" s="597"/>
      <c r="Q122" s="610">
        <v>1203</v>
      </c>
    </row>
    <row r="123" spans="1:17" ht="14.4" customHeight="1" x14ac:dyDescent="0.3">
      <c r="A123" s="591" t="s">
        <v>1466</v>
      </c>
      <c r="B123" s="592" t="s">
        <v>1259</v>
      </c>
      <c r="C123" s="592" t="s">
        <v>1272</v>
      </c>
      <c r="D123" s="592" t="s">
        <v>1291</v>
      </c>
      <c r="E123" s="592" t="s">
        <v>1292</v>
      </c>
      <c r="F123" s="609">
        <v>1</v>
      </c>
      <c r="G123" s="609">
        <v>126</v>
      </c>
      <c r="H123" s="609"/>
      <c r="I123" s="609">
        <v>126</v>
      </c>
      <c r="J123" s="609"/>
      <c r="K123" s="609"/>
      <c r="L123" s="609"/>
      <c r="M123" s="609"/>
      <c r="N123" s="609"/>
      <c r="O123" s="609"/>
      <c r="P123" s="597"/>
      <c r="Q123" s="610"/>
    </row>
    <row r="124" spans="1:17" ht="14.4" customHeight="1" x14ac:dyDescent="0.3">
      <c r="A124" s="591" t="s">
        <v>1467</v>
      </c>
      <c r="B124" s="592" t="s">
        <v>1259</v>
      </c>
      <c r="C124" s="592" t="s">
        <v>1272</v>
      </c>
      <c r="D124" s="592" t="s">
        <v>1281</v>
      </c>
      <c r="E124" s="592" t="s">
        <v>1282</v>
      </c>
      <c r="F124" s="609">
        <v>1</v>
      </c>
      <c r="G124" s="609">
        <v>37</v>
      </c>
      <c r="H124" s="609"/>
      <c r="I124" s="609">
        <v>37</v>
      </c>
      <c r="J124" s="609"/>
      <c r="K124" s="609"/>
      <c r="L124" s="609"/>
      <c r="M124" s="609"/>
      <c r="N124" s="609"/>
      <c r="O124" s="609"/>
      <c r="P124" s="597"/>
      <c r="Q124" s="610"/>
    </row>
    <row r="125" spans="1:17" ht="14.4" customHeight="1" x14ac:dyDescent="0.3">
      <c r="A125" s="591" t="s">
        <v>1467</v>
      </c>
      <c r="B125" s="592" t="s">
        <v>1259</v>
      </c>
      <c r="C125" s="592" t="s">
        <v>1272</v>
      </c>
      <c r="D125" s="592" t="s">
        <v>1291</v>
      </c>
      <c r="E125" s="592" t="s">
        <v>1292</v>
      </c>
      <c r="F125" s="609">
        <v>5</v>
      </c>
      <c r="G125" s="609">
        <v>630</v>
      </c>
      <c r="H125" s="609">
        <v>1.6666666666666667</v>
      </c>
      <c r="I125" s="609">
        <v>126</v>
      </c>
      <c r="J125" s="609">
        <v>3</v>
      </c>
      <c r="K125" s="609">
        <v>378</v>
      </c>
      <c r="L125" s="609">
        <v>1</v>
      </c>
      <c r="M125" s="609">
        <v>126</v>
      </c>
      <c r="N125" s="609">
        <v>2</v>
      </c>
      <c r="O125" s="609">
        <v>254</v>
      </c>
      <c r="P125" s="597">
        <v>0.67195767195767198</v>
      </c>
      <c r="Q125" s="610">
        <v>127</v>
      </c>
    </row>
    <row r="126" spans="1:17" ht="14.4" customHeight="1" x14ac:dyDescent="0.3">
      <c r="A126" s="591" t="s">
        <v>1468</v>
      </c>
      <c r="B126" s="592" t="s">
        <v>1259</v>
      </c>
      <c r="C126" s="592" t="s">
        <v>1272</v>
      </c>
      <c r="D126" s="592" t="s">
        <v>1289</v>
      </c>
      <c r="E126" s="592" t="s">
        <v>1290</v>
      </c>
      <c r="F126" s="609"/>
      <c r="G126" s="609"/>
      <c r="H126" s="609"/>
      <c r="I126" s="609"/>
      <c r="J126" s="609"/>
      <c r="K126" s="609"/>
      <c r="L126" s="609"/>
      <c r="M126" s="609"/>
      <c r="N126" s="609">
        <v>2</v>
      </c>
      <c r="O126" s="609">
        <v>504</v>
      </c>
      <c r="P126" s="597"/>
      <c r="Q126" s="610">
        <v>252</v>
      </c>
    </row>
    <row r="127" spans="1:17" ht="14.4" customHeight="1" x14ac:dyDescent="0.3">
      <c r="A127" s="591" t="s">
        <v>1468</v>
      </c>
      <c r="B127" s="592" t="s">
        <v>1259</v>
      </c>
      <c r="C127" s="592" t="s">
        <v>1272</v>
      </c>
      <c r="D127" s="592" t="s">
        <v>1291</v>
      </c>
      <c r="E127" s="592" t="s">
        <v>1292</v>
      </c>
      <c r="F127" s="609"/>
      <c r="G127" s="609"/>
      <c r="H127" s="609"/>
      <c r="I127" s="609"/>
      <c r="J127" s="609"/>
      <c r="K127" s="609"/>
      <c r="L127" s="609"/>
      <c r="M127" s="609"/>
      <c r="N127" s="609">
        <v>1</v>
      </c>
      <c r="O127" s="609">
        <v>127</v>
      </c>
      <c r="P127" s="597"/>
      <c r="Q127" s="610">
        <v>127</v>
      </c>
    </row>
    <row r="128" spans="1:17" ht="14.4" customHeight="1" x14ac:dyDescent="0.3">
      <c r="A128" s="591" t="s">
        <v>1468</v>
      </c>
      <c r="B128" s="592" t="s">
        <v>1259</v>
      </c>
      <c r="C128" s="592" t="s">
        <v>1272</v>
      </c>
      <c r="D128" s="592" t="s">
        <v>1299</v>
      </c>
      <c r="E128" s="592" t="s">
        <v>1300</v>
      </c>
      <c r="F128" s="609"/>
      <c r="G128" s="609"/>
      <c r="H128" s="609"/>
      <c r="I128" s="609"/>
      <c r="J128" s="609"/>
      <c r="K128" s="609"/>
      <c r="L128" s="609"/>
      <c r="M128" s="609"/>
      <c r="N128" s="609">
        <v>1</v>
      </c>
      <c r="O128" s="609">
        <v>1034</v>
      </c>
      <c r="P128" s="597"/>
      <c r="Q128" s="610">
        <v>1034</v>
      </c>
    </row>
    <row r="129" spans="1:17" ht="14.4" customHeight="1" x14ac:dyDescent="0.3">
      <c r="A129" s="591" t="s">
        <v>1468</v>
      </c>
      <c r="B129" s="592" t="s">
        <v>1259</v>
      </c>
      <c r="C129" s="592" t="s">
        <v>1272</v>
      </c>
      <c r="D129" s="592" t="s">
        <v>1307</v>
      </c>
      <c r="E129" s="592" t="s">
        <v>1308</v>
      </c>
      <c r="F129" s="609"/>
      <c r="G129" s="609"/>
      <c r="H129" s="609"/>
      <c r="I129" s="609"/>
      <c r="J129" s="609"/>
      <c r="K129" s="609"/>
      <c r="L129" s="609"/>
      <c r="M129" s="609"/>
      <c r="N129" s="609">
        <v>1</v>
      </c>
      <c r="O129" s="609">
        <v>86</v>
      </c>
      <c r="P129" s="597"/>
      <c r="Q129" s="610">
        <v>86</v>
      </c>
    </row>
    <row r="130" spans="1:17" ht="14.4" customHeight="1" x14ac:dyDescent="0.3">
      <c r="A130" s="591" t="s">
        <v>1469</v>
      </c>
      <c r="B130" s="592" t="s">
        <v>1259</v>
      </c>
      <c r="C130" s="592" t="s">
        <v>1272</v>
      </c>
      <c r="D130" s="592" t="s">
        <v>1281</v>
      </c>
      <c r="E130" s="592" t="s">
        <v>1282</v>
      </c>
      <c r="F130" s="609">
        <v>3</v>
      </c>
      <c r="G130" s="609">
        <v>111</v>
      </c>
      <c r="H130" s="609"/>
      <c r="I130" s="609">
        <v>37</v>
      </c>
      <c r="J130" s="609"/>
      <c r="K130" s="609"/>
      <c r="L130" s="609"/>
      <c r="M130" s="609"/>
      <c r="N130" s="609"/>
      <c r="O130" s="609"/>
      <c r="P130" s="597"/>
      <c r="Q130" s="610"/>
    </row>
    <row r="131" spans="1:17" ht="14.4" customHeight="1" x14ac:dyDescent="0.3">
      <c r="A131" s="591" t="s">
        <v>1469</v>
      </c>
      <c r="B131" s="592" t="s">
        <v>1259</v>
      </c>
      <c r="C131" s="592" t="s">
        <v>1272</v>
      </c>
      <c r="D131" s="592" t="s">
        <v>1289</v>
      </c>
      <c r="E131" s="592" t="s">
        <v>1290</v>
      </c>
      <c r="F131" s="609">
        <v>1</v>
      </c>
      <c r="G131" s="609">
        <v>251</v>
      </c>
      <c r="H131" s="609"/>
      <c r="I131" s="609">
        <v>251</v>
      </c>
      <c r="J131" s="609"/>
      <c r="K131" s="609"/>
      <c r="L131" s="609"/>
      <c r="M131" s="609"/>
      <c r="N131" s="609"/>
      <c r="O131" s="609"/>
      <c r="P131" s="597"/>
      <c r="Q131" s="610"/>
    </row>
    <row r="132" spans="1:17" ht="14.4" customHeight="1" x14ac:dyDescent="0.3">
      <c r="A132" s="591" t="s">
        <v>1469</v>
      </c>
      <c r="B132" s="592" t="s">
        <v>1259</v>
      </c>
      <c r="C132" s="592" t="s">
        <v>1272</v>
      </c>
      <c r="D132" s="592" t="s">
        <v>1291</v>
      </c>
      <c r="E132" s="592" t="s">
        <v>1292</v>
      </c>
      <c r="F132" s="609">
        <v>7</v>
      </c>
      <c r="G132" s="609">
        <v>882</v>
      </c>
      <c r="H132" s="609"/>
      <c r="I132" s="609">
        <v>126</v>
      </c>
      <c r="J132" s="609"/>
      <c r="K132" s="609"/>
      <c r="L132" s="609"/>
      <c r="M132" s="609"/>
      <c r="N132" s="609"/>
      <c r="O132" s="609"/>
      <c r="P132" s="597"/>
      <c r="Q132" s="610"/>
    </row>
    <row r="133" spans="1:17" ht="14.4" customHeight="1" x14ac:dyDescent="0.3">
      <c r="A133" s="591" t="s">
        <v>1469</v>
      </c>
      <c r="B133" s="592" t="s">
        <v>1259</v>
      </c>
      <c r="C133" s="592" t="s">
        <v>1272</v>
      </c>
      <c r="D133" s="592" t="s">
        <v>1299</v>
      </c>
      <c r="E133" s="592" t="s">
        <v>1300</v>
      </c>
      <c r="F133" s="609"/>
      <c r="G133" s="609"/>
      <c r="H133" s="609"/>
      <c r="I133" s="609"/>
      <c r="J133" s="609">
        <v>2</v>
      </c>
      <c r="K133" s="609">
        <v>2064</v>
      </c>
      <c r="L133" s="609">
        <v>1</v>
      </c>
      <c r="M133" s="609">
        <v>1032</v>
      </c>
      <c r="N133" s="609"/>
      <c r="O133" s="609"/>
      <c r="P133" s="597"/>
      <c r="Q133" s="610"/>
    </row>
    <row r="134" spans="1:17" ht="14.4" customHeight="1" x14ac:dyDescent="0.3">
      <c r="A134" s="591" t="s">
        <v>1469</v>
      </c>
      <c r="B134" s="592" t="s">
        <v>1259</v>
      </c>
      <c r="C134" s="592" t="s">
        <v>1272</v>
      </c>
      <c r="D134" s="592" t="s">
        <v>1336</v>
      </c>
      <c r="E134" s="592" t="s">
        <v>1337</v>
      </c>
      <c r="F134" s="609">
        <v>4</v>
      </c>
      <c r="G134" s="609">
        <v>1456</v>
      </c>
      <c r="H134" s="609">
        <v>1.8666666666666667</v>
      </c>
      <c r="I134" s="609">
        <v>364</v>
      </c>
      <c r="J134" s="609">
        <v>2</v>
      </c>
      <c r="K134" s="609">
        <v>780</v>
      </c>
      <c r="L134" s="609">
        <v>1</v>
      </c>
      <c r="M134" s="609">
        <v>390</v>
      </c>
      <c r="N134" s="609"/>
      <c r="O134" s="609"/>
      <c r="P134" s="597"/>
      <c r="Q134" s="610"/>
    </row>
    <row r="135" spans="1:17" ht="14.4" customHeight="1" x14ac:dyDescent="0.3">
      <c r="A135" s="591" t="s">
        <v>1470</v>
      </c>
      <c r="B135" s="592" t="s">
        <v>1259</v>
      </c>
      <c r="C135" s="592" t="s">
        <v>1272</v>
      </c>
      <c r="D135" s="592" t="s">
        <v>1281</v>
      </c>
      <c r="E135" s="592" t="s">
        <v>1282</v>
      </c>
      <c r="F135" s="609"/>
      <c r="G135" s="609"/>
      <c r="H135" s="609"/>
      <c r="I135" s="609"/>
      <c r="J135" s="609"/>
      <c r="K135" s="609"/>
      <c r="L135" s="609"/>
      <c r="M135" s="609"/>
      <c r="N135" s="609">
        <v>1</v>
      </c>
      <c r="O135" s="609">
        <v>37</v>
      </c>
      <c r="P135" s="597"/>
      <c r="Q135" s="610">
        <v>37</v>
      </c>
    </row>
    <row r="136" spans="1:17" ht="14.4" customHeight="1" x14ac:dyDescent="0.3">
      <c r="A136" s="591" t="s">
        <v>1470</v>
      </c>
      <c r="B136" s="592" t="s">
        <v>1259</v>
      </c>
      <c r="C136" s="592" t="s">
        <v>1272</v>
      </c>
      <c r="D136" s="592" t="s">
        <v>1297</v>
      </c>
      <c r="E136" s="592" t="s">
        <v>1298</v>
      </c>
      <c r="F136" s="609"/>
      <c r="G136" s="609"/>
      <c r="H136" s="609"/>
      <c r="I136" s="609"/>
      <c r="J136" s="609"/>
      <c r="K136" s="609"/>
      <c r="L136" s="609"/>
      <c r="M136" s="609"/>
      <c r="N136" s="609">
        <v>2</v>
      </c>
      <c r="O136" s="609">
        <v>1360</v>
      </c>
      <c r="P136" s="597"/>
      <c r="Q136" s="610">
        <v>680</v>
      </c>
    </row>
    <row r="137" spans="1:17" ht="14.4" customHeight="1" x14ac:dyDescent="0.3">
      <c r="A137" s="591" t="s">
        <v>1470</v>
      </c>
      <c r="B137" s="592" t="s">
        <v>1259</v>
      </c>
      <c r="C137" s="592" t="s">
        <v>1272</v>
      </c>
      <c r="D137" s="592" t="s">
        <v>1307</v>
      </c>
      <c r="E137" s="592" t="s">
        <v>1308</v>
      </c>
      <c r="F137" s="609"/>
      <c r="G137" s="609"/>
      <c r="H137" s="609"/>
      <c r="I137" s="609"/>
      <c r="J137" s="609"/>
      <c r="K137" s="609"/>
      <c r="L137" s="609"/>
      <c r="M137" s="609"/>
      <c r="N137" s="609">
        <v>1</v>
      </c>
      <c r="O137" s="609">
        <v>86</v>
      </c>
      <c r="P137" s="597"/>
      <c r="Q137" s="610">
        <v>86</v>
      </c>
    </row>
    <row r="138" spans="1:17" ht="14.4" customHeight="1" x14ac:dyDescent="0.3">
      <c r="A138" s="591" t="s">
        <v>1471</v>
      </c>
      <c r="B138" s="592" t="s">
        <v>1259</v>
      </c>
      <c r="C138" s="592" t="s">
        <v>1272</v>
      </c>
      <c r="D138" s="592" t="s">
        <v>1289</v>
      </c>
      <c r="E138" s="592" t="s">
        <v>1290</v>
      </c>
      <c r="F138" s="609"/>
      <c r="G138" s="609"/>
      <c r="H138" s="609"/>
      <c r="I138" s="609"/>
      <c r="J138" s="609"/>
      <c r="K138" s="609"/>
      <c r="L138" s="609"/>
      <c r="M138" s="609"/>
      <c r="N138" s="609">
        <v>1</v>
      </c>
      <c r="O138" s="609">
        <v>252</v>
      </c>
      <c r="P138" s="597"/>
      <c r="Q138" s="610">
        <v>252</v>
      </c>
    </row>
    <row r="139" spans="1:17" ht="14.4" customHeight="1" x14ac:dyDescent="0.3">
      <c r="A139" s="591" t="s">
        <v>1471</v>
      </c>
      <c r="B139" s="592" t="s">
        <v>1259</v>
      </c>
      <c r="C139" s="592" t="s">
        <v>1272</v>
      </c>
      <c r="D139" s="592" t="s">
        <v>1291</v>
      </c>
      <c r="E139" s="592" t="s">
        <v>1292</v>
      </c>
      <c r="F139" s="609"/>
      <c r="G139" s="609"/>
      <c r="H139" s="609"/>
      <c r="I139" s="609"/>
      <c r="J139" s="609">
        <v>3</v>
      </c>
      <c r="K139" s="609">
        <v>378</v>
      </c>
      <c r="L139" s="609">
        <v>1</v>
      </c>
      <c r="M139" s="609">
        <v>126</v>
      </c>
      <c r="N139" s="609"/>
      <c r="O139" s="609"/>
      <c r="P139" s="597"/>
      <c r="Q139" s="610"/>
    </row>
    <row r="140" spans="1:17" ht="14.4" customHeight="1" x14ac:dyDescent="0.3">
      <c r="A140" s="591" t="s">
        <v>1472</v>
      </c>
      <c r="B140" s="592" t="s">
        <v>1259</v>
      </c>
      <c r="C140" s="592" t="s">
        <v>1272</v>
      </c>
      <c r="D140" s="592" t="s">
        <v>1281</v>
      </c>
      <c r="E140" s="592" t="s">
        <v>1282</v>
      </c>
      <c r="F140" s="609">
        <v>1</v>
      </c>
      <c r="G140" s="609">
        <v>37</v>
      </c>
      <c r="H140" s="609"/>
      <c r="I140" s="609">
        <v>37</v>
      </c>
      <c r="J140" s="609"/>
      <c r="K140" s="609"/>
      <c r="L140" s="609"/>
      <c r="M140" s="609"/>
      <c r="N140" s="609"/>
      <c r="O140" s="609"/>
      <c r="P140" s="597"/>
      <c r="Q140" s="610"/>
    </row>
    <row r="141" spans="1:17" ht="14.4" customHeight="1" x14ac:dyDescent="0.3">
      <c r="A141" s="591" t="s">
        <v>1472</v>
      </c>
      <c r="B141" s="592" t="s">
        <v>1259</v>
      </c>
      <c r="C141" s="592" t="s">
        <v>1272</v>
      </c>
      <c r="D141" s="592" t="s">
        <v>1289</v>
      </c>
      <c r="E141" s="592" t="s">
        <v>1290</v>
      </c>
      <c r="F141" s="609">
        <v>1</v>
      </c>
      <c r="G141" s="609">
        <v>251</v>
      </c>
      <c r="H141" s="609"/>
      <c r="I141" s="609">
        <v>251</v>
      </c>
      <c r="J141" s="609"/>
      <c r="K141" s="609"/>
      <c r="L141" s="609"/>
      <c r="M141" s="609"/>
      <c r="N141" s="609"/>
      <c r="O141" s="609"/>
      <c r="P141" s="597"/>
      <c r="Q141" s="610"/>
    </row>
    <row r="142" spans="1:17" ht="14.4" customHeight="1" x14ac:dyDescent="0.3">
      <c r="A142" s="591" t="s">
        <v>1472</v>
      </c>
      <c r="B142" s="592" t="s">
        <v>1259</v>
      </c>
      <c r="C142" s="592" t="s">
        <v>1272</v>
      </c>
      <c r="D142" s="592" t="s">
        <v>1291</v>
      </c>
      <c r="E142" s="592" t="s">
        <v>1292</v>
      </c>
      <c r="F142" s="609">
        <v>2</v>
      </c>
      <c r="G142" s="609">
        <v>252</v>
      </c>
      <c r="H142" s="609">
        <v>0.5</v>
      </c>
      <c r="I142" s="609">
        <v>126</v>
      </c>
      <c r="J142" s="609">
        <v>4</v>
      </c>
      <c r="K142" s="609">
        <v>504</v>
      </c>
      <c r="L142" s="609">
        <v>1</v>
      </c>
      <c r="M142" s="609">
        <v>126</v>
      </c>
      <c r="N142" s="609"/>
      <c r="O142" s="609"/>
      <c r="P142" s="597"/>
      <c r="Q142" s="610"/>
    </row>
    <row r="143" spans="1:17" ht="14.4" customHeight="1" x14ac:dyDescent="0.3">
      <c r="A143" s="591" t="s">
        <v>1472</v>
      </c>
      <c r="B143" s="592" t="s">
        <v>1259</v>
      </c>
      <c r="C143" s="592" t="s">
        <v>1272</v>
      </c>
      <c r="D143" s="592" t="s">
        <v>1293</v>
      </c>
      <c r="E143" s="592" t="s">
        <v>1294</v>
      </c>
      <c r="F143" s="609"/>
      <c r="G143" s="609"/>
      <c r="H143" s="609"/>
      <c r="I143" s="609"/>
      <c r="J143" s="609">
        <v>1</v>
      </c>
      <c r="K143" s="609">
        <v>541</v>
      </c>
      <c r="L143" s="609">
        <v>1</v>
      </c>
      <c r="M143" s="609">
        <v>541</v>
      </c>
      <c r="N143" s="609"/>
      <c r="O143" s="609"/>
      <c r="P143" s="597"/>
      <c r="Q143" s="610"/>
    </row>
    <row r="144" spans="1:17" ht="14.4" customHeight="1" x14ac:dyDescent="0.3">
      <c r="A144" s="591" t="s">
        <v>1472</v>
      </c>
      <c r="B144" s="592" t="s">
        <v>1259</v>
      </c>
      <c r="C144" s="592" t="s">
        <v>1272</v>
      </c>
      <c r="D144" s="592" t="s">
        <v>1317</v>
      </c>
      <c r="E144" s="592" t="s">
        <v>1294</v>
      </c>
      <c r="F144" s="609"/>
      <c r="G144" s="609"/>
      <c r="H144" s="609"/>
      <c r="I144" s="609"/>
      <c r="J144" s="609">
        <v>1</v>
      </c>
      <c r="K144" s="609">
        <v>688</v>
      </c>
      <c r="L144" s="609">
        <v>1</v>
      </c>
      <c r="M144" s="609">
        <v>688</v>
      </c>
      <c r="N144" s="609"/>
      <c r="O144" s="609"/>
      <c r="P144" s="597"/>
      <c r="Q144" s="610"/>
    </row>
    <row r="145" spans="1:17" ht="14.4" customHeight="1" x14ac:dyDescent="0.3">
      <c r="A145" s="591" t="s">
        <v>1472</v>
      </c>
      <c r="B145" s="592" t="s">
        <v>1259</v>
      </c>
      <c r="C145" s="592" t="s">
        <v>1272</v>
      </c>
      <c r="D145" s="592" t="s">
        <v>1322</v>
      </c>
      <c r="E145" s="592" t="s">
        <v>1323</v>
      </c>
      <c r="F145" s="609">
        <v>1</v>
      </c>
      <c r="G145" s="609">
        <v>444</v>
      </c>
      <c r="H145" s="609"/>
      <c r="I145" s="609">
        <v>444</v>
      </c>
      <c r="J145" s="609"/>
      <c r="K145" s="609"/>
      <c r="L145" s="609"/>
      <c r="M145" s="609"/>
      <c r="N145" s="609"/>
      <c r="O145" s="609"/>
      <c r="P145" s="597"/>
      <c r="Q145" s="610"/>
    </row>
    <row r="146" spans="1:17" ht="14.4" customHeight="1" thickBot="1" x14ac:dyDescent="0.35">
      <c r="A146" s="599" t="s">
        <v>1472</v>
      </c>
      <c r="B146" s="600" t="s">
        <v>1259</v>
      </c>
      <c r="C146" s="600" t="s">
        <v>1272</v>
      </c>
      <c r="D146" s="600" t="s">
        <v>1402</v>
      </c>
      <c r="E146" s="600" t="s">
        <v>1403</v>
      </c>
      <c r="F146" s="611"/>
      <c r="G146" s="611"/>
      <c r="H146" s="611"/>
      <c r="I146" s="611"/>
      <c r="J146" s="611">
        <v>1</v>
      </c>
      <c r="K146" s="611">
        <v>1735</v>
      </c>
      <c r="L146" s="611">
        <v>1</v>
      </c>
      <c r="M146" s="611">
        <v>1735</v>
      </c>
      <c r="N146" s="611"/>
      <c r="O146" s="611"/>
      <c r="P146" s="605"/>
      <c r="Q146" s="612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29" bestFit="1" customWidth="1"/>
    <col min="2" max="2" width="9.5546875" style="129" hidden="1" customWidth="1" outlineLevel="1"/>
    <col min="3" max="3" width="9.5546875" style="129" customWidth="1" collapsed="1"/>
    <col min="4" max="4" width="2.21875" style="129" customWidth="1"/>
    <col min="5" max="8" width="9.5546875" style="129" customWidth="1"/>
    <col min="9" max="10" width="9.77734375" style="129" hidden="1" customWidth="1" outlineLevel="1"/>
    <col min="11" max="11" width="8.88671875" style="129" collapsed="1"/>
    <col min="12" max="16384" width="8.88671875" style="129"/>
  </cols>
  <sheetData>
    <row r="1" spans="1:10" ht="18.600000000000001" customHeight="1" thickBot="1" x14ac:dyDescent="0.4">
      <c r="A1" s="340" t="s">
        <v>136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" customHeight="1" thickBot="1" x14ac:dyDescent="0.35">
      <c r="A2" s="232" t="s">
        <v>270</v>
      </c>
      <c r="B2" s="111"/>
      <c r="C2" s="111"/>
      <c r="D2" s="111"/>
      <c r="E2" s="111"/>
      <c r="F2" s="111"/>
    </row>
    <row r="3" spans="1:10" ht="14.4" customHeight="1" x14ac:dyDescent="0.3">
      <c r="A3" s="331"/>
      <c r="B3" s="107">
        <v>2015</v>
      </c>
      <c r="C3" s="40">
        <v>2017</v>
      </c>
      <c r="D3" s="7"/>
      <c r="E3" s="335">
        <v>2018</v>
      </c>
      <c r="F3" s="336"/>
      <c r="G3" s="336"/>
      <c r="H3" s="337"/>
      <c r="I3" s="338">
        <v>2017</v>
      </c>
      <c r="J3" s="339"/>
    </row>
    <row r="4" spans="1:10" ht="14.4" customHeight="1" thickBot="1" x14ac:dyDescent="0.3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8" t="s">
        <v>214</v>
      </c>
      <c r="J4" s="269" t="s">
        <v>215</v>
      </c>
    </row>
    <row r="5" spans="1:10" ht="14.4" customHeight="1" x14ac:dyDescent="0.3">
      <c r="A5" s="112" t="str">
        <f>HYPERLINK("#'Léky Žádanky'!A1","Léky (Kč)")</f>
        <v>Léky (Kč)</v>
      </c>
      <c r="B5" s="27">
        <v>31.785989999999998</v>
      </c>
      <c r="C5" s="29">
        <v>29.439500000000002</v>
      </c>
      <c r="D5" s="8"/>
      <c r="E5" s="117">
        <v>37.239530000000002</v>
      </c>
      <c r="F5" s="28">
        <v>169.87517126464846</v>
      </c>
      <c r="G5" s="116">
        <f>E5-F5</f>
        <v>-132.63564126464846</v>
      </c>
      <c r="H5" s="122">
        <f>IF(F5&lt;0.00000001,"",E5/F5)</f>
        <v>0.21921702696613948</v>
      </c>
    </row>
    <row r="6" spans="1:10" ht="14.4" customHeight="1" x14ac:dyDescent="0.3">
      <c r="A6" s="112" t="str">
        <f>HYPERLINK("#'Materiál Žádanky'!A1","Materiál - SZM (Kč)")</f>
        <v>Materiál - SZM (Kč)</v>
      </c>
      <c r="B6" s="10">
        <v>352.57656000000003</v>
      </c>
      <c r="C6" s="31">
        <v>662.83085000000005</v>
      </c>
      <c r="D6" s="8"/>
      <c r="E6" s="118">
        <v>640.72966000000008</v>
      </c>
      <c r="F6" s="30">
        <v>770.59211364746091</v>
      </c>
      <c r="G6" s="119">
        <f>E6-F6</f>
        <v>-129.86245364746082</v>
      </c>
      <c r="H6" s="123">
        <f>IF(F6&lt;0.00000001,"",E6/F6)</f>
        <v>0.83147705336253708</v>
      </c>
    </row>
    <row r="7" spans="1:10" ht="14.4" customHeight="1" x14ac:dyDescent="0.3">
      <c r="A7" s="112" t="str">
        <f>HYPERLINK("#'Osobní náklady'!A1","Osobní náklady (Kč) *")</f>
        <v>Osobní náklady (Kč) *</v>
      </c>
      <c r="B7" s="10">
        <v>2668.3360299999999</v>
      </c>
      <c r="C7" s="31">
        <v>3346.97489</v>
      </c>
      <c r="D7" s="8"/>
      <c r="E7" s="118">
        <v>2993.2127700000001</v>
      </c>
      <c r="F7" s="30">
        <v>3362.7404638671874</v>
      </c>
      <c r="G7" s="119">
        <f>E7-F7</f>
        <v>-369.52769386718728</v>
      </c>
      <c r="H7" s="123">
        <f>IF(F7&lt;0.00000001,"",E7/F7)</f>
        <v>0.89011114659671753</v>
      </c>
    </row>
    <row r="8" spans="1:10" ht="14.4" customHeight="1" thickBot="1" x14ac:dyDescent="0.35">
      <c r="A8" s="1" t="s">
        <v>75</v>
      </c>
      <c r="B8" s="11">
        <v>445.89884000000012</v>
      </c>
      <c r="C8" s="33">
        <v>452.94753999999944</v>
      </c>
      <c r="D8" s="8"/>
      <c r="E8" s="120">
        <v>420.7759099999995</v>
      </c>
      <c r="F8" s="32">
        <v>420.41726944589652</v>
      </c>
      <c r="G8" s="121">
        <f>E8-F8</f>
        <v>0.35864055410297624</v>
      </c>
      <c r="H8" s="124">
        <f>IF(F8&lt;0.00000001,"",E8/F8)</f>
        <v>1.000853058568635</v>
      </c>
    </row>
    <row r="9" spans="1:10" ht="14.4" customHeight="1" thickBot="1" x14ac:dyDescent="0.35">
      <c r="A9" s="2" t="s">
        <v>76</v>
      </c>
      <c r="B9" s="3">
        <v>3498.5974200000005</v>
      </c>
      <c r="C9" s="35">
        <v>4492.1927799999994</v>
      </c>
      <c r="D9" s="8"/>
      <c r="E9" s="3">
        <v>4091.9578699999993</v>
      </c>
      <c r="F9" s="34">
        <v>4723.6250182251933</v>
      </c>
      <c r="G9" s="34">
        <f>E9-F9</f>
        <v>-631.66714822519407</v>
      </c>
      <c r="H9" s="125">
        <f>IF(F9&lt;0.00000001,"",E9/F9)</f>
        <v>0.866274916872523</v>
      </c>
    </row>
    <row r="10" spans="1:10" ht="14.4" customHeight="1" thickBot="1" x14ac:dyDescent="0.35">
      <c r="A10" s="12"/>
      <c r="B10" s="12"/>
      <c r="C10" s="108"/>
      <c r="D10" s="8"/>
      <c r="E10" s="12"/>
      <c r="F10" s="13"/>
    </row>
    <row r="11" spans="1:10" ht="14.4" customHeight="1" x14ac:dyDescent="0.3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1048.13696</v>
      </c>
      <c r="C11" s="29">
        <f>IF(ISERROR(VLOOKUP("Celkem:",'ZV Vykáz.-A'!A:H,5,0)),0,VLOOKUP("Celkem:",'ZV Vykáz.-A'!A:H,5,0)/1000)</f>
        <v>1338.1280200000001</v>
      </c>
      <c r="D11" s="8"/>
      <c r="E11" s="117">
        <f>IF(ISERROR(VLOOKUP("Celkem:",'ZV Vykáz.-A'!A:H,8,0)),0,VLOOKUP("Celkem:",'ZV Vykáz.-A'!A:H,8,0)/1000)</f>
        <v>1153.95832</v>
      </c>
      <c r="F11" s="28">
        <f>C11</f>
        <v>1338.1280200000001</v>
      </c>
      <c r="G11" s="116">
        <f>E11-F11</f>
        <v>-184.16970000000015</v>
      </c>
      <c r="H11" s="122">
        <f>IF(F11&lt;0.00000001,"",E11/F11)</f>
        <v>0.86236765298435336</v>
      </c>
      <c r="I11" s="116">
        <f>E11-B11</f>
        <v>105.82135999999991</v>
      </c>
      <c r="J11" s="122">
        <f>IF(B11&lt;0.00000001,"",E11/B11)</f>
        <v>1.1009613858097322</v>
      </c>
    </row>
    <row r="12" spans="1:10" ht="14.4" customHeight="1" thickBot="1" x14ac:dyDescent="0.3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" customHeight="1" thickBot="1" x14ac:dyDescent="0.35">
      <c r="A13" s="4" t="s">
        <v>79</v>
      </c>
      <c r="B13" s="5">
        <f>SUM(B11:B12)</f>
        <v>1048.13696</v>
      </c>
      <c r="C13" s="37">
        <f>SUM(C11:C12)</f>
        <v>1338.1280200000001</v>
      </c>
      <c r="D13" s="8"/>
      <c r="E13" s="5">
        <f>SUM(E11:E12)</f>
        <v>1153.95832</v>
      </c>
      <c r="F13" s="36">
        <f>SUM(F11:F12)</f>
        <v>1338.1280200000001</v>
      </c>
      <c r="G13" s="36">
        <f>E13-F13</f>
        <v>-184.16970000000015</v>
      </c>
      <c r="H13" s="126">
        <f>IF(F13&lt;0.00000001,"",E13/F13)</f>
        <v>0.86236765298435336</v>
      </c>
      <c r="I13" s="36">
        <f>SUM(I11:I12)</f>
        <v>105.82135999999991</v>
      </c>
      <c r="J13" s="126">
        <f>IF(B13&lt;0.00000001,"",E13/B13)</f>
        <v>1.1009613858097322</v>
      </c>
    </row>
    <row r="14" spans="1:10" ht="14.4" customHeight="1" thickBot="1" x14ac:dyDescent="0.35">
      <c r="A14" s="12"/>
      <c r="B14" s="12"/>
      <c r="C14" s="108"/>
      <c r="D14" s="8"/>
      <c r="E14" s="12"/>
      <c r="F14" s="13"/>
    </row>
    <row r="15" spans="1:10" ht="14.4" customHeight="1" thickBot="1" x14ac:dyDescent="0.35">
      <c r="A15" s="134" t="str">
        <f>HYPERLINK("#'HI Graf'!A1","Hospodářský index (Výnosy / Náklady) *")</f>
        <v>Hospodářský index (Výnosy / Náklady) *</v>
      </c>
      <c r="B15" s="6">
        <f>IF(B9=0,"",B13/B9)</f>
        <v>0.29958775879963917</v>
      </c>
      <c r="C15" s="39">
        <f>IF(C9=0,"",C13/C9)</f>
        <v>0.29787858302911041</v>
      </c>
      <c r="D15" s="8"/>
      <c r="E15" s="6">
        <f>IF(E9=0,"",E13/E9)</f>
        <v>0.28200640296426127</v>
      </c>
      <c r="F15" s="38">
        <f>IF(F9=0,"",F13/F9)</f>
        <v>0.28328413344350833</v>
      </c>
      <c r="G15" s="38">
        <f>IF(ISERROR(F15-E15),"",E15-F15)</f>
        <v>-1.2777304792470634E-3</v>
      </c>
      <c r="H15" s="127">
        <f>IF(ISERROR(F15-E15),"",IF(F15&lt;0.00000001,"",E15/F15))</f>
        <v>0.99548957979497332</v>
      </c>
    </row>
    <row r="17" spans="1:8" ht="14.4" customHeight="1" x14ac:dyDescent="0.3">
      <c r="A17" s="113" t="s">
        <v>160</v>
      </c>
    </row>
    <row r="18" spans="1:8" ht="14.4" customHeight="1" x14ac:dyDescent="0.3">
      <c r="A18" s="235" t="s">
        <v>188</v>
      </c>
      <c r="B18" s="236"/>
      <c r="C18" s="236"/>
      <c r="D18" s="236"/>
      <c r="E18" s="236"/>
      <c r="F18" s="236"/>
      <c r="G18" s="236"/>
      <c r="H18" s="236"/>
    </row>
    <row r="19" spans="1:8" x14ac:dyDescent="0.3">
      <c r="A19" s="234" t="s">
        <v>187</v>
      </c>
      <c r="B19" s="236"/>
      <c r="C19" s="236"/>
      <c r="D19" s="236"/>
      <c r="E19" s="236"/>
      <c r="F19" s="236"/>
      <c r="G19" s="236"/>
      <c r="H19" s="236"/>
    </row>
    <row r="20" spans="1:8" ht="14.4" customHeight="1" x14ac:dyDescent="0.3">
      <c r="A20" s="114" t="s">
        <v>207</v>
      </c>
    </row>
    <row r="21" spans="1:8" ht="14.4" customHeight="1" x14ac:dyDescent="0.3">
      <c r="A21" s="114" t="s">
        <v>161</v>
      </c>
    </row>
    <row r="22" spans="1:8" ht="14.4" customHeight="1" x14ac:dyDescent="0.3">
      <c r="A22" s="115" t="s">
        <v>248</v>
      </c>
    </row>
    <row r="23" spans="1:8" ht="14.4" customHeight="1" x14ac:dyDescent="0.3">
      <c r="A23" s="115" t="s">
        <v>162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0" priority="8" operator="greaterThan">
      <formula>0</formula>
    </cfRule>
  </conditionalFormatting>
  <conditionalFormatting sqref="G11:G13 G15">
    <cfRule type="cellIs" dxfId="59" priority="7" operator="lessThan">
      <formula>0</formula>
    </cfRule>
  </conditionalFormatting>
  <conditionalFormatting sqref="H5:H9">
    <cfRule type="cellIs" dxfId="58" priority="6" operator="greaterThan">
      <formula>1</formula>
    </cfRule>
  </conditionalFormatting>
  <conditionalFormatting sqref="H11:H13 H15">
    <cfRule type="cellIs" dxfId="57" priority="5" operator="lessThan">
      <formula>1</formula>
    </cfRule>
  </conditionalFormatting>
  <conditionalFormatting sqref="I11:I13">
    <cfRule type="cellIs" dxfId="56" priority="4" operator="lessThan">
      <formula>0</formula>
    </cfRule>
  </conditionalFormatting>
  <conditionalFormatting sqref="J11:J13">
    <cfRule type="cellIs" dxfId="55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29"/>
    <col min="2" max="13" width="8.88671875" style="129" customWidth="1"/>
    <col min="14" max="16384" width="8.88671875" style="129"/>
  </cols>
  <sheetData>
    <row r="1" spans="1:13" ht="18.600000000000001" customHeight="1" thickBot="1" x14ac:dyDescent="0.4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" customHeight="1" x14ac:dyDescent="0.3">
      <c r="A2" s="232" t="s">
        <v>270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" customHeight="1" x14ac:dyDescent="0.3">
      <c r="A3" s="198"/>
      <c r="B3" s="199" t="s">
        <v>81</v>
      </c>
      <c r="C3" s="200" t="s">
        <v>82</v>
      </c>
      <c r="D3" s="200" t="s">
        <v>83</v>
      </c>
      <c r="E3" s="199" t="s">
        <v>84</v>
      </c>
      <c r="F3" s="200" t="s">
        <v>85</v>
      </c>
      <c r="G3" s="200" t="s">
        <v>86</v>
      </c>
      <c r="H3" s="200" t="s">
        <v>87</v>
      </c>
      <c r="I3" s="200" t="s">
        <v>88</v>
      </c>
      <c r="J3" s="200" t="s">
        <v>89</v>
      </c>
      <c r="K3" s="200" t="s">
        <v>90</v>
      </c>
      <c r="L3" s="200" t="s">
        <v>91</v>
      </c>
      <c r="M3" s="200" t="s">
        <v>92</v>
      </c>
    </row>
    <row r="4" spans="1:13" ht="14.4" customHeight="1" x14ac:dyDescent="0.3">
      <c r="A4" s="198" t="s">
        <v>80</v>
      </c>
      <c r="B4" s="201">
        <f>(B10+B8)/B6</f>
        <v>0.29258433232213804</v>
      </c>
      <c r="C4" s="201">
        <f t="shared" ref="C4:M4" si="0">(C10+C8)/C6</f>
        <v>0.28668733774672311</v>
      </c>
      <c r="D4" s="201">
        <f t="shared" si="0"/>
        <v>0.28200639807662536</v>
      </c>
      <c r="E4" s="201">
        <f t="shared" si="0"/>
        <v>0.28200639807662536</v>
      </c>
      <c r="F4" s="201">
        <f t="shared" si="0"/>
        <v>0.28200639807662536</v>
      </c>
      <c r="G4" s="201">
        <f t="shared" si="0"/>
        <v>0.28200639807662536</v>
      </c>
      <c r="H4" s="201">
        <f t="shared" si="0"/>
        <v>0.28200639807662536</v>
      </c>
      <c r="I4" s="201">
        <f t="shared" si="0"/>
        <v>0.28200639807662536</v>
      </c>
      <c r="J4" s="201">
        <f t="shared" si="0"/>
        <v>0.28200639807662536</v>
      </c>
      <c r="K4" s="201">
        <f t="shared" si="0"/>
        <v>0.28200639807662536</v>
      </c>
      <c r="L4" s="201">
        <f t="shared" si="0"/>
        <v>0.28200639807662536</v>
      </c>
      <c r="M4" s="201">
        <f t="shared" si="0"/>
        <v>0.28200639807662536</v>
      </c>
    </row>
    <row r="5" spans="1:13" ht="14.4" customHeight="1" x14ac:dyDescent="0.3">
      <c r="A5" s="202" t="s">
        <v>53</v>
      </c>
      <c r="B5" s="201">
        <f>IF(ISERROR(VLOOKUP($A5,'Man Tab'!$A:$Q,COLUMN()+2,0)),0,VLOOKUP($A5,'Man Tab'!$A:$Q,COLUMN()+2,0))</f>
        <v>1392.0851700000001</v>
      </c>
      <c r="C5" s="201">
        <f>IF(ISERROR(VLOOKUP($A5,'Man Tab'!$A:$Q,COLUMN()+2,0)),0,VLOOKUP($A5,'Man Tab'!$A:$Q,COLUMN()+2,0))</f>
        <v>1335.96451</v>
      </c>
      <c r="D5" s="201">
        <f>IF(ISERROR(VLOOKUP($A5,'Man Tab'!$A:$Q,COLUMN()+2,0)),0,VLOOKUP($A5,'Man Tab'!$A:$Q,COLUMN()+2,0))</f>
        <v>1363.9081900000001</v>
      </c>
      <c r="E5" s="201">
        <f>IF(ISERROR(VLOOKUP($A5,'Man Tab'!$A:$Q,COLUMN()+2,0)),0,VLOOKUP($A5,'Man Tab'!$A:$Q,COLUMN()+2,0))</f>
        <v>0</v>
      </c>
      <c r="F5" s="201">
        <f>IF(ISERROR(VLOOKUP($A5,'Man Tab'!$A:$Q,COLUMN()+2,0)),0,VLOOKUP($A5,'Man Tab'!$A:$Q,COLUMN()+2,0))</f>
        <v>0</v>
      </c>
      <c r="G5" s="201">
        <f>IF(ISERROR(VLOOKUP($A5,'Man Tab'!$A:$Q,COLUMN()+2,0)),0,VLOOKUP($A5,'Man Tab'!$A:$Q,COLUMN()+2,0))</f>
        <v>0</v>
      </c>
      <c r="H5" s="201">
        <f>IF(ISERROR(VLOOKUP($A5,'Man Tab'!$A:$Q,COLUMN()+2,0)),0,VLOOKUP($A5,'Man Tab'!$A:$Q,COLUMN()+2,0))</f>
        <v>0</v>
      </c>
      <c r="I5" s="201">
        <f>IF(ISERROR(VLOOKUP($A5,'Man Tab'!$A:$Q,COLUMN()+2,0)),0,VLOOKUP($A5,'Man Tab'!$A:$Q,COLUMN()+2,0))</f>
        <v>0</v>
      </c>
      <c r="J5" s="201">
        <f>IF(ISERROR(VLOOKUP($A5,'Man Tab'!$A:$Q,COLUMN()+2,0)),0,VLOOKUP($A5,'Man Tab'!$A:$Q,COLUMN()+2,0))</f>
        <v>0</v>
      </c>
      <c r="K5" s="201">
        <f>IF(ISERROR(VLOOKUP($A5,'Man Tab'!$A:$Q,COLUMN()+2,0)),0,VLOOKUP($A5,'Man Tab'!$A:$Q,COLUMN()+2,0))</f>
        <v>0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" customHeight="1" x14ac:dyDescent="0.3">
      <c r="A6" s="202" t="s">
        <v>76</v>
      </c>
      <c r="B6" s="203">
        <f>B5</f>
        <v>1392.0851700000001</v>
      </c>
      <c r="C6" s="203">
        <f t="shared" ref="C6:M6" si="1">C5+B6</f>
        <v>2728.0496800000001</v>
      </c>
      <c r="D6" s="203">
        <f t="shared" si="1"/>
        <v>4091.9578700000002</v>
      </c>
      <c r="E6" s="203">
        <f t="shared" si="1"/>
        <v>4091.9578700000002</v>
      </c>
      <c r="F6" s="203">
        <f t="shared" si="1"/>
        <v>4091.9578700000002</v>
      </c>
      <c r="G6" s="203">
        <f t="shared" si="1"/>
        <v>4091.9578700000002</v>
      </c>
      <c r="H6" s="203">
        <f t="shared" si="1"/>
        <v>4091.9578700000002</v>
      </c>
      <c r="I6" s="203">
        <f t="shared" si="1"/>
        <v>4091.9578700000002</v>
      </c>
      <c r="J6" s="203">
        <f t="shared" si="1"/>
        <v>4091.9578700000002</v>
      </c>
      <c r="K6" s="203">
        <f t="shared" si="1"/>
        <v>4091.9578700000002</v>
      </c>
      <c r="L6" s="203">
        <f t="shared" si="1"/>
        <v>4091.9578700000002</v>
      </c>
      <c r="M6" s="203">
        <f t="shared" si="1"/>
        <v>4091.9578700000002</v>
      </c>
    </row>
    <row r="7" spans="1:13" ht="14.4" customHeight="1" x14ac:dyDescent="0.3">
      <c r="A7" s="202" t="s">
        <v>101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" customHeight="1" x14ac:dyDescent="0.3">
      <c r="A8" s="202" t="s">
        <v>77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" customHeight="1" x14ac:dyDescent="0.3">
      <c r="A9" s="202" t="s">
        <v>102</v>
      </c>
      <c r="B9" s="202">
        <v>407302.31000000006</v>
      </c>
      <c r="C9" s="202">
        <v>374794.98999999993</v>
      </c>
      <c r="D9" s="202">
        <v>371861.00000000006</v>
      </c>
      <c r="E9" s="202">
        <v>0</v>
      </c>
      <c r="F9" s="202">
        <v>0</v>
      </c>
      <c r="G9" s="202">
        <v>0</v>
      </c>
      <c r="H9" s="202">
        <v>0</v>
      </c>
      <c r="I9" s="202">
        <v>0</v>
      </c>
      <c r="J9" s="202">
        <v>0</v>
      </c>
      <c r="K9" s="202">
        <v>0</v>
      </c>
      <c r="L9" s="202">
        <v>0</v>
      </c>
      <c r="M9" s="202">
        <v>0</v>
      </c>
    </row>
    <row r="10" spans="1:13" ht="14.4" customHeight="1" x14ac:dyDescent="0.3">
      <c r="A10" s="202" t="s">
        <v>78</v>
      </c>
      <c r="B10" s="203">
        <f>B9/1000</f>
        <v>407.30231000000003</v>
      </c>
      <c r="C10" s="203">
        <f t="shared" ref="C10:M10" si="3">C9/1000+B10</f>
        <v>782.0972999999999</v>
      </c>
      <c r="D10" s="203">
        <f t="shared" si="3"/>
        <v>1153.9583</v>
      </c>
      <c r="E10" s="203">
        <f t="shared" si="3"/>
        <v>1153.9583</v>
      </c>
      <c r="F10" s="203">
        <f t="shared" si="3"/>
        <v>1153.9583</v>
      </c>
      <c r="G10" s="203">
        <f t="shared" si="3"/>
        <v>1153.9583</v>
      </c>
      <c r="H10" s="203">
        <f t="shared" si="3"/>
        <v>1153.9583</v>
      </c>
      <c r="I10" s="203">
        <f t="shared" si="3"/>
        <v>1153.9583</v>
      </c>
      <c r="J10" s="203">
        <f t="shared" si="3"/>
        <v>1153.9583</v>
      </c>
      <c r="K10" s="203">
        <f t="shared" si="3"/>
        <v>1153.9583</v>
      </c>
      <c r="L10" s="203">
        <f t="shared" si="3"/>
        <v>1153.9583</v>
      </c>
      <c r="M10" s="203">
        <f t="shared" si="3"/>
        <v>1153.9583</v>
      </c>
    </row>
    <row r="11" spans="1:13" ht="14.4" customHeight="1" x14ac:dyDescent="0.3">
      <c r="A11" s="198"/>
      <c r="B11" s="198" t="s">
        <v>93</v>
      </c>
      <c r="C11" s="198">
        <f ca="1">IF(MONTH(TODAY())=1,12,MONTH(TODAY())-1)</f>
        <v>3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" customHeight="1" x14ac:dyDescent="0.3">
      <c r="A12" s="198">
        <v>0</v>
      </c>
      <c r="B12" s="201">
        <f>IF(ISERROR(HI!F15),#REF!,HI!F15)</f>
        <v>0.28328413344350833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" customHeight="1" x14ac:dyDescent="0.3">
      <c r="A13" s="198">
        <v>1</v>
      </c>
      <c r="B13" s="201">
        <f>IF(ISERROR(HI!F15),#REF!,HI!F15)</f>
        <v>0.28328413344350833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29" bestFit="1" customWidth="1"/>
    <col min="2" max="2" width="12.77734375" style="129" bestFit="1" customWidth="1"/>
    <col min="3" max="3" width="13.6640625" style="129" bestFit="1" customWidth="1"/>
    <col min="4" max="15" width="7.77734375" style="129" bestFit="1" customWidth="1"/>
    <col min="16" max="16" width="8.88671875" style="129" customWidth="1"/>
    <col min="17" max="17" width="6.6640625" style="129" bestFit="1" customWidth="1"/>
    <col min="18" max="16384" width="8.88671875" style="129"/>
  </cols>
  <sheetData>
    <row r="1" spans="1:17" s="204" customFormat="1" ht="18.600000000000001" customHeight="1" thickBot="1" x14ac:dyDescent="0.4">
      <c r="A1" s="341" t="s">
        <v>272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4" customFormat="1" ht="14.4" customHeight="1" thickBot="1" x14ac:dyDescent="0.3">
      <c r="A2" s="232" t="s">
        <v>270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" customHeight="1" x14ac:dyDescent="0.3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" customHeight="1" x14ac:dyDescent="0.3">
      <c r="A4" s="77"/>
      <c r="B4" s="20">
        <v>2018</v>
      </c>
      <c r="C4" s="138" t="s">
        <v>30</v>
      </c>
      <c r="D4" s="262" t="s">
        <v>249</v>
      </c>
      <c r="E4" s="262" t="s">
        <v>250</v>
      </c>
      <c r="F4" s="262" t="s">
        <v>251</v>
      </c>
      <c r="G4" s="262" t="s">
        <v>252</v>
      </c>
      <c r="H4" s="262" t="s">
        <v>253</v>
      </c>
      <c r="I4" s="262" t="s">
        <v>254</v>
      </c>
      <c r="J4" s="262" t="s">
        <v>255</v>
      </c>
      <c r="K4" s="262" t="s">
        <v>256</v>
      </c>
      <c r="L4" s="262" t="s">
        <v>257</v>
      </c>
      <c r="M4" s="262" t="s">
        <v>258</v>
      </c>
      <c r="N4" s="262" t="s">
        <v>259</v>
      </c>
      <c r="O4" s="262" t="s">
        <v>260</v>
      </c>
      <c r="P4" s="344" t="s">
        <v>3</v>
      </c>
      <c r="Q4" s="345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271</v>
      </c>
    </row>
    <row r="7" spans="1:17" ht="14.4" customHeight="1" x14ac:dyDescent="0.3">
      <c r="A7" s="15" t="s">
        <v>35</v>
      </c>
      <c r="B7" s="51">
        <v>679.500681097035</v>
      </c>
      <c r="C7" s="52">
        <v>56.625056758085996</v>
      </c>
      <c r="D7" s="52">
        <v>15.785439999999999</v>
      </c>
      <c r="E7" s="52">
        <v>11.75511</v>
      </c>
      <c r="F7" s="52">
        <v>9.6989800000000006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37.239530000000002</v>
      </c>
      <c r="Q7" s="95">
        <v>0.219217028244</v>
      </c>
    </row>
    <row r="8" spans="1:17" ht="14.4" customHeight="1" x14ac:dyDescent="0.3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271</v>
      </c>
    </row>
    <row r="9" spans="1:17" ht="14.4" customHeight="1" x14ac:dyDescent="0.3">
      <c r="A9" s="15" t="s">
        <v>37</v>
      </c>
      <c r="B9" s="51">
        <v>3082.3684475722198</v>
      </c>
      <c r="C9" s="52">
        <v>256.864037297685</v>
      </c>
      <c r="D9" s="52">
        <v>197.21985000000001</v>
      </c>
      <c r="E9" s="52">
        <v>233.642</v>
      </c>
      <c r="F9" s="52">
        <v>209.86781000000099</v>
      </c>
      <c r="G9" s="52">
        <v>0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640.72966000000099</v>
      </c>
      <c r="Q9" s="95">
        <v>0.83147705525500004</v>
      </c>
    </row>
    <row r="10" spans="1:17" ht="14.4" customHeight="1" x14ac:dyDescent="0.3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271</v>
      </c>
    </row>
    <row r="11" spans="1:17" ht="14.4" customHeight="1" x14ac:dyDescent="0.3">
      <c r="A11" s="15" t="s">
        <v>39</v>
      </c>
      <c r="B11" s="51">
        <v>94.771899209132997</v>
      </c>
      <c r="C11" s="52">
        <v>7.8976582674270004</v>
      </c>
      <c r="D11" s="52">
        <v>11.97125</v>
      </c>
      <c r="E11" s="52">
        <v>7.1867099999999997</v>
      </c>
      <c r="F11" s="52">
        <v>1.8738300000000001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21.031790000000001</v>
      </c>
      <c r="Q11" s="95">
        <v>0.88768042744700004</v>
      </c>
    </row>
    <row r="12" spans="1:17" ht="14.4" customHeight="1" x14ac:dyDescent="0.3">
      <c r="A12" s="15" t="s">
        <v>40</v>
      </c>
      <c r="B12" s="51">
        <v>53.657329351896003</v>
      </c>
      <c r="C12" s="52">
        <v>4.4714441126580002</v>
      </c>
      <c r="D12" s="52">
        <v>0.14280000000000001</v>
      </c>
      <c r="E12" s="52">
        <v>6.1609699999999998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6.3037700000000001</v>
      </c>
      <c r="Q12" s="95">
        <v>0.46992797264699998</v>
      </c>
    </row>
    <row r="13" spans="1:17" ht="14.4" customHeight="1" x14ac:dyDescent="0.3">
      <c r="A13" s="15" t="s">
        <v>41</v>
      </c>
      <c r="B13" s="51">
        <v>115</v>
      </c>
      <c r="C13" s="52">
        <v>9.583333333333</v>
      </c>
      <c r="D13" s="52">
        <v>28.765250000000002</v>
      </c>
      <c r="E13" s="52">
        <v>12.17895</v>
      </c>
      <c r="F13" s="52">
        <v>0.255</v>
      </c>
      <c r="G13" s="52">
        <v>0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41.199199999999998</v>
      </c>
      <c r="Q13" s="95">
        <v>1.433015652173</v>
      </c>
    </row>
    <row r="14" spans="1:17" ht="14.4" customHeight="1" x14ac:dyDescent="0.3">
      <c r="A14" s="15" t="s">
        <v>42</v>
      </c>
      <c r="B14" s="51">
        <v>365.475316692435</v>
      </c>
      <c r="C14" s="52">
        <v>30.456276391035999</v>
      </c>
      <c r="D14" s="52">
        <v>39.255000000000003</v>
      </c>
      <c r="E14" s="52">
        <v>33.420999999999999</v>
      </c>
      <c r="F14" s="52">
        <v>34.537999999999997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107.214</v>
      </c>
      <c r="Q14" s="95">
        <v>1.173419873826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271</v>
      </c>
    </row>
    <row r="16" spans="1:17" ht="14.4" customHeight="1" x14ac:dyDescent="0.3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271</v>
      </c>
    </row>
    <row r="17" spans="1:17" ht="14.4" customHeight="1" x14ac:dyDescent="0.3">
      <c r="A17" s="15" t="s">
        <v>45</v>
      </c>
      <c r="B17" s="51">
        <v>59.322123808527998</v>
      </c>
      <c r="C17" s="52">
        <v>4.9435103173770001</v>
      </c>
      <c r="D17" s="52">
        <v>0</v>
      </c>
      <c r="E17" s="52">
        <v>0</v>
      </c>
      <c r="F17" s="52">
        <v>15.879440000000001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15.879440000000001</v>
      </c>
      <c r="Q17" s="95">
        <v>1.070726331461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0</v>
      </c>
      <c r="E18" s="52">
        <v>0</v>
      </c>
      <c r="F18" s="52">
        <v>1.8009999999999999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1.8009999999999999</v>
      </c>
      <c r="Q18" s="95" t="s">
        <v>271</v>
      </c>
    </row>
    <row r="19" spans="1:17" ht="14.4" customHeight="1" x14ac:dyDescent="0.3">
      <c r="A19" s="15" t="s">
        <v>47</v>
      </c>
      <c r="B19" s="51">
        <v>433.33358177401402</v>
      </c>
      <c r="C19" s="52">
        <v>36.111131814501</v>
      </c>
      <c r="D19" s="52">
        <v>34.256189999999997</v>
      </c>
      <c r="E19" s="52">
        <v>32.070320000000002</v>
      </c>
      <c r="F19" s="52">
        <v>34.65652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100.98303</v>
      </c>
      <c r="Q19" s="95">
        <v>0.93215051172800001</v>
      </c>
    </row>
    <row r="20" spans="1:17" ht="14.4" customHeight="1" x14ac:dyDescent="0.3">
      <c r="A20" s="15" t="s">
        <v>48</v>
      </c>
      <c r="B20" s="51">
        <v>13450.961857373401</v>
      </c>
      <c r="C20" s="52">
        <v>1120.91348811445</v>
      </c>
      <c r="D20" s="52">
        <v>1021.58886</v>
      </c>
      <c r="E20" s="52">
        <v>961.01029000000005</v>
      </c>
      <c r="F20" s="52">
        <v>1010.61362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2993.2127700000001</v>
      </c>
      <c r="Q20" s="95">
        <v>0.89011114647</v>
      </c>
    </row>
    <row r="21" spans="1:17" ht="14.4" customHeight="1" x14ac:dyDescent="0.3">
      <c r="A21" s="16" t="s">
        <v>49</v>
      </c>
      <c r="B21" s="51">
        <v>512.645865276888</v>
      </c>
      <c r="C21" s="52">
        <v>42.720488773074003</v>
      </c>
      <c r="D21" s="52">
        <v>38.539000000000001</v>
      </c>
      <c r="E21" s="52">
        <v>38.539000000000001</v>
      </c>
      <c r="F21" s="52">
        <v>38.539000000000001</v>
      </c>
      <c r="G21" s="52">
        <v>0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115.617</v>
      </c>
      <c r="Q21" s="95">
        <v>0.90211982837299998</v>
      </c>
    </row>
    <row r="22" spans="1:17" ht="14.4" customHeight="1" x14ac:dyDescent="0.3">
      <c r="A22" s="15" t="s">
        <v>50</v>
      </c>
      <c r="B22" s="51">
        <v>0</v>
      </c>
      <c r="C22" s="52">
        <v>0</v>
      </c>
      <c r="D22" s="52">
        <v>4.5617000000000001</v>
      </c>
      <c r="E22" s="52">
        <v>0</v>
      </c>
      <c r="F22" s="52">
        <v>4.9850000000000003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9.5466999999999995</v>
      </c>
      <c r="Q22" s="95" t="s">
        <v>271</v>
      </c>
    </row>
    <row r="23" spans="1:17" ht="14.4" customHeight="1" x14ac:dyDescent="0.3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271</v>
      </c>
    </row>
    <row r="24" spans="1:17" ht="14.4" customHeight="1" x14ac:dyDescent="0.3">
      <c r="A24" s="16" t="s">
        <v>52</v>
      </c>
      <c r="B24" s="51">
        <v>47.462954069531001</v>
      </c>
      <c r="C24" s="52">
        <v>3.9552461724599999</v>
      </c>
      <c r="D24" s="52">
        <v>-1.7000000000000001E-4</v>
      </c>
      <c r="E24" s="52">
        <v>1.6000000000000001E-4</v>
      </c>
      <c r="F24" s="52">
        <v>1.199989999999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1.199979999999</v>
      </c>
      <c r="Q24" s="95"/>
    </row>
    <row r="25" spans="1:17" ht="14.4" customHeight="1" x14ac:dyDescent="0.3">
      <c r="A25" s="17" t="s">
        <v>53</v>
      </c>
      <c r="B25" s="54">
        <v>18894.500056225101</v>
      </c>
      <c r="C25" s="55">
        <v>1574.5416713520899</v>
      </c>
      <c r="D25" s="55">
        <v>1392.0851700000001</v>
      </c>
      <c r="E25" s="55">
        <v>1335.96451</v>
      </c>
      <c r="F25" s="55">
        <v>1363.9081900000001</v>
      </c>
      <c r="G25" s="55">
        <v>0</v>
      </c>
      <c r="H25" s="55">
        <v>0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4091.9578700000002</v>
      </c>
      <c r="Q25" s="96">
        <v>0.86627491763700004</v>
      </c>
    </row>
    <row r="26" spans="1:17" ht="14.4" customHeight="1" x14ac:dyDescent="0.3">
      <c r="A26" s="15" t="s">
        <v>54</v>
      </c>
      <c r="B26" s="51">
        <v>0</v>
      </c>
      <c r="C26" s="52">
        <v>0</v>
      </c>
      <c r="D26" s="52">
        <v>134.77849000000001</v>
      </c>
      <c r="E26" s="52">
        <v>130.98382000000001</v>
      </c>
      <c r="F26" s="52">
        <v>132.66218000000001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398.42448999999999</v>
      </c>
      <c r="Q26" s="95" t="s">
        <v>271</v>
      </c>
    </row>
    <row r="27" spans="1:17" ht="14.4" customHeight="1" x14ac:dyDescent="0.3">
      <c r="A27" s="18" t="s">
        <v>55</v>
      </c>
      <c r="B27" s="54">
        <v>18894.500056225101</v>
      </c>
      <c r="C27" s="55">
        <v>1574.5416713520899</v>
      </c>
      <c r="D27" s="55">
        <v>1526.86366</v>
      </c>
      <c r="E27" s="55">
        <v>1466.9483299999999</v>
      </c>
      <c r="F27" s="55">
        <v>1496.5703699999999</v>
      </c>
      <c r="G27" s="55">
        <v>0</v>
      </c>
      <c r="H27" s="55">
        <v>0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4490.3823599999996</v>
      </c>
      <c r="Q27" s="96">
        <v>0.95062210624999999</v>
      </c>
    </row>
    <row r="28" spans="1:17" ht="14.4" customHeight="1" x14ac:dyDescent="0.3">
      <c r="A28" s="16" t="s">
        <v>56</v>
      </c>
      <c r="B28" s="51">
        <v>918.73698924035398</v>
      </c>
      <c r="C28" s="52">
        <v>76.561415770029001</v>
      </c>
      <c r="D28" s="52">
        <v>80.346909999999994</v>
      </c>
      <c r="E28" s="52">
        <v>67.548749999999998</v>
      </c>
      <c r="F28" s="52">
        <v>41.657359999999997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189.55302</v>
      </c>
      <c r="Q28" s="95">
        <v>0.82527653602600004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271</v>
      </c>
    </row>
    <row r="30" spans="1:17" ht="14.4" customHeight="1" x14ac:dyDescent="0.3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>
        <v>0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271</v>
      </c>
    </row>
    <row r="32" spans="1:17" ht="14.4" customHeight="1" x14ac:dyDescent="0.3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" customHeight="1" x14ac:dyDescent="0.3">
      <c r="A33" s="113" t="s">
        <v>160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" customHeight="1" x14ac:dyDescent="0.3">
      <c r="A34" s="135" t="s">
        <v>269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" customHeight="1" x14ac:dyDescent="0.3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L19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29" customWidth="1"/>
    <col min="2" max="11" width="10" style="129" customWidth="1"/>
    <col min="12" max="16384" width="8.88671875" style="129"/>
  </cols>
  <sheetData>
    <row r="1" spans="1:12" s="60" customFormat="1" ht="18.600000000000001" customHeight="1" thickBot="1" x14ac:dyDescent="0.4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2" s="60" customFormat="1" ht="14.4" customHeight="1" thickBot="1" x14ac:dyDescent="0.35">
      <c r="A2" s="232" t="s">
        <v>270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2" ht="14.4" customHeight="1" x14ac:dyDescent="0.3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2" ht="14.4" customHeight="1" x14ac:dyDescent="0.3">
      <c r="A4" s="77"/>
      <c r="B4" s="347"/>
      <c r="C4" s="348"/>
      <c r="D4" s="348"/>
      <c r="E4" s="348"/>
      <c r="F4" s="351" t="s">
        <v>265</v>
      </c>
      <c r="G4" s="353" t="s">
        <v>64</v>
      </c>
      <c r="H4" s="140" t="s">
        <v>141</v>
      </c>
      <c r="I4" s="351" t="s">
        <v>65</v>
      </c>
      <c r="J4" s="353" t="s">
        <v>267</v>
      </c>
      <c r="K4" s="354" t="s">
        <v>268</v>
      </c>
    </row>
    <row r="5" spans="1:12" ht="42" thickBot="1" x14ac:dyDescent="0.35">
      <c r="A5" s="78"/>
      <c r="B5" s="24" t="s">
        <v>261</v>
      </c>
      <c r="C5" s="25" t="s">
        <v>262</v>
      </c>
      <c r="D5" s="26" t="s">
        <v>263</v>
      </c>
      <c r="E5" s="26" t="s">
        <v>264</v>
      </c>
      <c r="F5" s="352"/>
      <c r="G5" s="352"/>
      <c r="H5" s="25" t="s">
        <v>266</v>
      </c>
      <c r="I5" s="352"/>
      <c r="J5" s="352"/>
      <c r="K5" s="355"/>
    </row>
    <row r="6" spans="1:12" ht="14.4" customHeight="1" thickBot="1" x14ac:dyDescent="0.35">
      <c r="A6" s="477" t="s">
        <v>273</v>
      </c>
      <c r="B6" s="459">
        <v>16971.993709591199</v>
      </c>
      <c r="C6" s="459">
        <v>18036.919399999999</v>
      </c>
      <c r="D6" s="460">
        <v>1064.9256904087699</v>
      </c>
      <c r="E6" s="461">
        <v>1.0627460573359999</v>
      </c>
      <c r="F6" s="459">
        <v>18894.500056225101</v>
      </c>
      <c r="G6" s="460">
        <v>4723.6250140562597</v>
      </c>
      <c r="H6" s="462">
        <v>1363.9081900000001</v>
      </c>
      <c r="I6" s="459">
        <v>4091.9578700000002</v>
      </c>
      <c r="J6" s="460">
        <v>-631.66714405625896</v>
      </c>
      <c r="K6" s="463">
        <v>0.21656872940899999</v>
      </c>
      <c r="L6" s="150"/>
    </row>
    <row r="7" spans="1:12" ht="14.4" customHeight="1" thickBot="1" x14ac:dyDescent="0.35">
      <c r="A7" s="478" t="s">
        <v>274</v>
      </c>
      <c r="B7" s="459">
        <v>3699.35822350026</v>
      </c>
      <c r="C7" s="459">
        <v>3309.6982200000002</v>
      </c>
      <c r="D7" s="460">
        <v>-389.66000350026002</v>
      </c>
      <c r="E7" s="461">
        <v>0.89466821541499997</v>
      </c>
      <c r="F7" s="459">
        <v>4390.7736739227203</v>
      </c>
      <c r="G7" s="460">
        <v>1097.6934184806801</v>
      </c>
      <c r="H7" s="462">
        <v>256.23361000000102</v>
      </c>
      <c r="I7" s="459">
        <v>853.71793000000105</v>
      </c>
      <c r="J7" s="460">
        <v>-243.97548848067899</v>
      </c>
      <c r="K7" s="463">
        <v>0.19443451049800001</v>
      </c>
      <c r="L7" s="150"/>
    </row>
    <row r="8" spans="1:12" ht="14.4" customHeight="1" thickBot="1" x14ac:dyDescent="0.35">
      <c r="A8" s="479" t="s">
        <v>275</v>
      </c>
      <c r="B8" s="459">
        <v>3323.6636587217199</v>
      </c>
      <c r="C8" s="459">
        <v>2953.0552200000002</v>
      </c>
      <c r="D8" s="460">
        <v>-370.60843872171802</v>
      </c>
      <c r="E8" s="461">
        <v>0.88849400036299997</v>
      </c>
      <c r="F8" s="459">
        <v>4025.2983572302901</v>
      </c>
      <c r="G8" s="460">
        <v>1006.32458930757</v>
      </c>
      <c r="H8" s="462">
        <v>221.69561000000101</v>
      </c>
      <c r="I8" s="459">
        <v>746.50393000000099</v>
      </c>
      <c r="J8" s="460">
        <v>-259.82065930757102</v>
      </c>
      <c r="K8" s="463">
        <v>0.18545306800899999</v>
      </c>
      <c r="L8" s="150"/>
    </row>
    <row r="9" spans="1:12" ht="14.4" customHeight="1" thickBot="1" x14ac:dyDescent="0.35">
      <c r="A9" s="480" t="s">
        <v>276</v>
      </c>
      <c r="B9" s="464">
        <v>0</v>
      </c>
      <c r="C9" s="464">
        <v>2.3999999999999998E-3</v>
      </c>
      <c r="D9" s="465">
        <v>2.3999999999999998E-3</v>
      </c>
      <c r="E9" s="466" t="s">
        <v>271</v>
      </c>
      <c r="F9" s="464">
        <v>0</v>
      </c>
      <c r="G9" s="465">
        <v>0</v>
      </c>
      <c r="H9" s="467">
        <v>-1.0000000000000001E-5</v>
      </c>
      <c r="I9" s="464">
        <v>-2.00000000000001E-5</v>
      </c>
      <c r="J9" s="465">
        <v>-2.00000000000001E-5</v>
      </c>
      <c r="K9" s="468" t="s">
        <v>271</v>
      </c>
      <c r="L9" s="150"/>
    </row>
    <row r="10" spans="1:12" ht="14.4" customHeight="1" thickBot="1" x14ac:dyDescent="0.35">
      <c r="A10" s="481" t="s">
        <v>277</v>
      </c>
      <c r="B10" s="459">
        <v>0</v>
      </c>
      <c r="C10" s="459">
        <v>2.3999999999999998E-3</v>
      </c>
      <c r="D10" s="460">
        <v>2.3999999999999998E-3</v>
      </c>
      <c r="E10" s="469" t="s">
        <v>271</v>
      </c>
      <c r="F10" s="459">
        <v>0</v>
      </c>
      <c r="G10" s="460">
        <v>0</v>
      </c>
      <c r="H10" s="462">
        <v>-1.0000000000000001E-5</v>
      </c>
      <c r="I10" s="459">
        <v>-2.00000000000001E-5</v>
      </c>
      <c r="J10" s="460">
        <v>-2.00000000000001E-5</v>
      </c>
      <c r="K10" s="470" t="s">
        <v>271</v>
      </c>
      <c r="L10" s="150"/>
    </row>
    <row r="11" spans="1:12" ht="14.4" customHeight="1" thickBot="1" x14ac:dyDescent="0.35">
      <c r="A11" s="480" t="s">
        <v>278</v>
      </c>
      <c r="B11" s="464">
        <v>174.25117731701499</v>
      </c>
      <c r="C11" s="464">
        <v>164.53672</v>
      </c>
      <c r="D11" s="465">
        <v>-9.7144573170140003</v>
      </c>
      <c r="E11" s="471">
        <v>0.94425026294400005</v>
      </c>
      <c r="F11" s="464">
        <v>679.500681097035</v>
      </c>
      <c r="G11" s="465">
        <v>169.87517027425901</v>
      </c>
      <c r="H11" s="467">
        <v>9.6989800000000006</v>
      </c>
      <c r="I11" s="464">
        <v>37.239530000000002</v>
      </c>
      <c r="J11" s="465">
        <v>-132.635640274259</v>
      </c>
      <c r="K11" s="472">
        <v>5.4804257060999999E-2</v>
      </c>
      <c r="L11" s="150"/>
    </row>
    <row r="12" spans="1:12" ht="14.4" customHeight="1" thickBot="1" x14ac:dyDescent="0.35">
      <c r="A12" s="481" t="s">
        <v>279</v>
      </c>
      <c r="B12" s="459">
        <v>149.25117731701499</v>
      </c>
      <c r="C12" s="459">
        <v>135.64805000000001</v>
      </c>
      <c r="D12" s="460">
        <v>-13.603127317014</v>
      </c>
      <c r="E12" s="461">
        <v>0.908857487347</v>
      </c>
      <c r="F12" s="459">
        <v>149.500681097035</v>
      </c>
      <c r="G12" s="460">
        <v>37.375170274257997</v>
      </c>
      <c r="H12" s="462">
        <v>8.2797999999999998</v>
      </c>
      <c r="I12" s="459">
        <v>31.564139999999998</v>
      </c>
      <c r="J12" s="460">
        <v>-5.811030274258</v>
      </c>
      <c r="K12" s="463">
        <v>0.211130409362</v>
      </c>
      <c r="L12" s="150"/>
    </row>
    <row r="13" spans="1:12" ht="14.4" customHeight="1" thickBot="1" x14ac:dyDescent="0.35">
      <c r="A13" s="481" t="s">
        <v>280</v>
      </c>
      <c r="B13" s="459">
        <v>25</v>
      </c>
      <c r="C13" s="459">
        <v>28.888670000000001</v>
      </c>
      <c r="D13" s="460">
        <v>3.8886699999999998</v>
      </c>
      <c r="E13" s="461">
        <v>1.1555468</v>
      </c>
      <c r="F13" s="459">
        <v>30</v>
      </c>
      <c r="G13" s="460">
        <v>7.5</v>
      </c>
      <c r="H13" s="462">
        <v>1.4191800000000001</v>
      </c>
      <c r="I13" s="459">
        <v>5.6753900000000002</v>
      </c>
      <c r="J13" s="460">
        <v>-1.8246100000000001</v>
      </c>
      <c r="K13" s="463">
        <v>0.189179666666</v>
      </c>
      <c r="L13" s="150"/>
    </row>
    <row r="14" spans="1:12" ht="14.4" customHeight="1" thickBot="1" x14ac:dyDescent="0.35">
      <c r="A14" s="481" t="s">
        <v>281</v>
      </c>
      <c r="B14" s="459">
        <v>0</v>
      </c>
      <c r="C14" s="459">
        <v>0</v>
      </c>
      <c r="D14" s="460">
        <v>0</v>
      </c>
      <c r="E14" s="461">
        <v>1</v>
      </c>
      <c r="F14" s="459">
        <v>500</v>
      </c>
      <c r="G14" s="460">
        <v>125</v>
      </c>
      <c r="H14" s="462">
        <v>0</v>
      </c>
      <c r="I14" s="459">
        <v>0</v>
      </c>
      <c r="J14" s="460">
        <v>-125</v>
      </c>
      <c r="K14" s="463">
        <v>0</v>
      </c>
      <c r="L14" s="150"/>
    </row>
    <row r="15" spans="1:12" ht="14.4" customHeight="1" thickBot="1" x14ac:dyDescent="0.35">
      <c r="A15" s="480" t="s">
        <v>282</v>
      </c>
      <c r="B15" s="464">
        <v>2935.7931442962399</v>
      </c>
      <c r="C15" s="464">
        <v>2543.61132</v>
      </c>
      <c r="D15" s="465">
        <v>-392.18182429624397</v>
      </c>
      <c r="E15" s="471">
        <v>0.86641367255099999</v>
      </c>
      <c r="F15" s="464">
        <v>3082.3684475722198</v>
      </c>
      <c r="G15" s="465">
        <v>770.59211189305495</v>
      </c>
      <c r="H15" s="467">
        <v>209.86781000000099</v>
      </c>
      <c r="I15" s="464">
        <v>640.72966000000099</v>
      </c>
      <c r="J15" s="465">
        <v>-129.86245189305501</v>
      </c>
      <c r="K15" s="472">
        <v>0.207869263813</v>
      </c>
      <c r="L15" s="150"/>
    </row>
    <row r="16" spans="1:12" ht="14.4" customHeight="1" thickBot="1" x14ac:dyDescent="0.35">
      <c r="A16" s="481" t="s">
        <v>283</v>
      </c>
      <c r="B16" s="459">
        <v>50</v>
      </c>
      <c r="C16" s="459">
        <v>45.537750000000003</v>
      </c>
      <c r="D16" s="460">
        <v>-4.46225</v>
      </c>
      <c r="E16" s="461">
        <v>0.910754999999</v>
      </c>
      <c r="F16" s="459">
        <v>50</v>
      </c>
      <c r="G16" s="460">
        <v>12.5</v>
      </c>
      <c r="H16" s="462">
        <v>4.3334700000000002</v>
      </c>
      <c r="I16" s="459">
        <v>4.3334700000000002</v>
      </c>
      <c r="J16" s="460">
        <v>-8.1665299999989998</v>
      </c>
      <c r="K16" s="463">
        <v>8.6669399999999994E-2</v>
      </c>
      <c r="L16" s="150"/>
    </row>
    <row r="17" spans="1:12" ht="14.4" customHeight="1" thickBot="1" x14ac:dyDescent="0.35">
      <c r="A17" s="481" t="s">
        <v>284</v>
      </c>
      <c r="B17" s="459">
        <v>150</v>
      </c>
      <c r="C17" s="459">
        <v>0</v>
      </c>
      <c r="D17" s="460">
        <v>-150</v>
      </c>
      <c r="E17" s="461">
        <v>0</v>
      </c>
      <c r="F17" s="459">
        <v>100</v>
      </c>
      <c r="G17" s="460">
        <v>25</v>
      </c>
      <c r="H17" s="462">
        <v>0</v>
      </c>
      <c r="I17" s="459">
        <v>0</v>
      </c>
      <c r="J17" s="460">
        <v>-25</v>
      </c>
      <c r="K17" s="463">
        <v>0</v>
      </c>
      <c r="L17" s="150"/>
    </row>
    <row r="18" spans="1:12" ht="14.4" customHeight="1" thickBot="1" x14ac:dyDescent="0.35">
      <c r="A18" s="481" t="s">
        <v>285</v>
      </c>
      <c r="B18" s="459">
        <v>1400.31861138764</v>
      </c>
      <c r="C18" s="459">
        <v>1327.4949999999999</v>
      </c>
      <c r="D18" s="460">
        <v>-72.823611387639005</v>
      </c>
      <c r="E18" s="461">
        <v>0.94799497000499999</v>
      </c>
      <c r="F18" s="459">
        <v>1399.8</v>
      </c>
      <c r="G18" s="460">
        <v>349.95</v>
      </c>
      <c r="H18" s="462">
        <v>136.89699999999999</v>
      </c>
      <c r="I18" s="459">
        <v>310.53778</v>
      </c>
      <c r="J18" s="460">
        <v>-39.412219999999003</v>
      </c>
      <c r="K18" s="463">
        <v>0.22184439205600001</v>
      </c>
      <c r="L18" s="150"/>
    </row>
    <row r="19" spans="1:12" ht="14.4" customHeight="1" thickBot="1" x14ac:dyDescent="0.35">
      <c r="A19" s="481" t="s">
        <v>286</v>
      </c>
      <c r="B19" s="459">
        <v>20</v>
      </c>
      <c r="C19" s="459">
        <v>0</v>
      </c>
      <c r="D19" s="460">
        <v>-20</v>
      </c>
      <c r="E19" s="461">
        <v>0</v>
      </c>
      <c r="F19" s="459">
        <v>20</v>
      </c>
      <c r="G19" s="460">
        <v>5</v>
      </c>
      <c r="H19" s="462">
        <v>0</v>
      </c>
      <c r="I19" s="459">
        <v>0</v>
      </c>
      <c r="J19" s="460">
        <v>-5</v>
      </c>
      <c r="K19" s="463">
        <v>0</v>
      </c>
      <c r="L19" s="150"/>
    </row>
    <row r="20" spans="1:12" ht="14.4" customHeight="1" thickBot="1" x14ac:dyDescent="0.35">
      <c r="A20" s="481" t="s">
        <v>287</v>
      </c>
      <c r="B20" s="459">
        <v>300.53352512117601</v>
      </c>
      <c r="C20" s="459">
        <v>304.26900999999998</v>
      </c>
      <c r="D20" s="460">
        <v>3.7354848788239998</v>
      </c>
      <c r="E20" s="461">
        <v>1.0124295114070001</v>
      </c>
      <c r="F20" s="459">
        <v>379.77556636346901</v>
      </c>
      <c r="G20" s="460">
        <v>94.943891590866997</v>
      </c>
      <c r="H20" s="462">
        <v>7.9508599999999996</v>
      </c>
      <c r="I20" s="459">
        <v>102.62575</v>
      </c>
      <c r="J20" s="460">
        <v>7.6818584091320004</v>
      </c>
      <c r="K20" s="463">
        <v>0.27022736344699999</v>
      </c>
      <c r="L20" s="150"/>
    </row>
    <row r="21" spans="1:12" ht="14.4" customHeight="1" thickBot="1" x14ac:dyDescent="0.35">
      <c r="A21" s="481" t="s">
        <v>288</v>
      </c>
      <c r="B21" s="459">
        <v>299.86046454809502</v>
      </c>
      <c r="C21" s="459">
        <v>202.32875999999999</v>
      </c>
      <c r="D21" s="460">
        <v>-97.531704548093998</v>
      </c>
      <c r="E21" s="461">
        <v>0.67474303524699997</v>
      </c>
      <c r="F21" s="459">
        <v>325</v>
      </c>
      <c r="G21" s="460">
        <v>81.25</v>
      </c>
      <c r="H21" s="462">
        <v>17.303249999999998</v>
      </c>
      <c r="I21" s="459">
        <v>66.558999999999997</v>
      </c>
      <c r="J21" s="460">
        <v>-14.691000000000001</v>
      </c>
      <c r="K21" s="463">
        <v>0.204796923076</v>
      </c>
      <c r="L21" s="150"/>
    </row>
    <row r="22" spans="1:12" ht="14.4" customHeight="1" thickBot="1" x14ac:dyDescent="0.35">
      <c r="A22" s="481" t="s">
        <v>289</v>
      </c>
      <c r="B22" s="459">
        <v>8.0543239333999997E-2</v>
      </c>
      <c r="C22" s="459">
        <v>0</v>
      </c>
      <c r="D22" s="460">
        <v>-8.0543239333999997E-2</v>
      </c>
      <c r="E22" s="461">
        <v>0</v>
      </c>
      <c r="F22" s="459">
        <v>0</v>
      </c>
      <c r="G22" s="460">
        <v>0</v>
      </c>
      <c r="H22" s="462">
        <v>0</v>
      </c>
      <c r="I22" s="459">
        <v>0</v>
      </c>
      <c r="J22" s="460">
        <v>0</v>
      </c>
      <c r="K22" s="463">
        <v>0</v>
      </c>
      <c r="L22" s="150"/>
    </row>
    <row r="23" spans="1:12" ht="14.4" customHeight="1" thickBot="1" x14ac:dyDescent="0.35">
      <c r="A23" s="481" t="s">
        <v>290</v>
      </c>
      <c r="B23" s="459">
        <v>550</v>
      </c>
      <c r="C23" s="459">
        <v>527.78369999999995</v>
      </c>
      <c r="D23" s="460">
        <v>-22.216299999998999</v>
      </c>
      <c r="E23" s="461">
        <v>0.95960672727200003</v>
      </c>
      <c r="F23" s="459">
        <v>611.92012059623505</v>
      </c>
      <c r="G23" s="460">
        <v>152.98003014905899</v>
      </c>
      <c r="H23" s="462">
        <v>36.832889999999999</v>
      </c>
      <c r="I23" s="459">
        <v>137.82226</v>
      </c>
      <c r="J23" s="460">
        <v>-15.157770149058001</v>
      </c>
      <c r="K23" s="463">
        <v>0.22522916858100001</v>
      </c>
      <c r="L23" s="150"/>
    </row>
    <row r="24" spans="1:12" ht="14.4" customHeight="1" thickBot="1" x14ac:dyDescent="0.35">
      <c r="A24" s="481" t="s">
        <v>291</v>
      </c>
      <c r="B24" s="459">
        <v>5</v>
      </c>
      <c r="C24" s="459">
        <v>2.7320000000000002</v>
      </c>
      <c r="D24" s="460">
        <v>-2.2679999999999998</v>
      </c>
      <c r="E24" s="461">
        <v>0.5464</v>
      </c>
      <c r="F24" s="459">
        <v>5</v>
      </c>
      <c r="G24" s="460">
        <v>1.25</v>
      </c>
      <c r="H24" s="462">
        <v>0</v>
      </c>
      <c r="I24" s="459">
        <v>0.73355999999999999</v>
      </c>
      <c r="J24" s="460">
        <v>-0.51644000000000001</v>
      </c>
      <c r="K24" s="463">
        <v>0.14671200000000001</v>
      </c>
      <c r="L24" s="150"/>
    </row>
    <row r="25" spans="1:12" ht="14.4" customHeight="1" thickBot="1" x14ac:dyDescent="0.35">
      <c r="A25" s="481" t="s">
        <v>292</v>
      </c>
      <c r="B25" s="459">
        <v>60</v>
      </c>
      <c r="C25" s="459">
        <v>35.591999999999999</v>
      </c>
      <c r="D25" s="460">
        <v>-24.408000000000001</v>
      </c>
      <c r="E25" s="461">
        <v>0.59319999999999995</v>
      </c>
      <c r="F25" s="459">
        <v>59.872760612515997</v>
      </c>
      <c r="G25" s="460">
        <v>14.968190153128999</v>
      </c>
      <c r="H25" s="462">
        <v>0</v>
      </c>
      <c r="I25" s="459">
        <v>11.567500000000001</v>
      </c>
      <c r="J25" s="460">
        <v>-3.4006901531290001</v>
      </c>
      <c r="K25" s="463">
        <v>0.19320138042099999</v>
      </c>
      <c r="L25" s="150"/>
    </row>
    <row r="26" spans="1:12" ht="14.4" customHeight="1" thickBot="1" x14ac:dyDescent="0.35">
      <c r="A26" s="481" t="s">
        <v>293</v>
      </c>
      <c r="B26" s="459">
        <v>0</v>
      </c>
      <c r="C26" s="459">
        <v>0.91830000000000001</v>
      </c>
      <c r="D26" s="460">
        <v>0.91830000000000001</v>
      </c>
      <c r="E26" s="469" t="s">
        <v>294</v>
      </c>
      <c r="F26" s="459">
        <v>1</v>
      </c>
      <c r="G26" s="460">
        <v>0.25</v>
      </c>
      <c r="H26" s="462">
        <v>0</v>
      </c>
      <c r="I26" s="459">
        <v>0</v>
      </c>
      <c r="J26" s="460">
        <v>-0.25</v>
      </c>
      <c r="K26" s="463">
        <v>0</v>
      </c>
      <c r="L26" s="150"/>
    </row>
    <row r="27" spans="1:12" ht="14.4" customHeight="1" thickBot="1" x14ac:dyDescent="0.35">
      <c r="A27" s="481" t="s">
        <v>295</v>
      </c>
      <c r="B27" s="459">
        <v>100</v>
      </c>
      <c r="C27" s="459">
        <v>96.954800000000006</v>
      </c>
      <c r="D27" s="460">
        <v>-3.0451999999999999</v>
      </c>
      <c r="E27" s="461">
        <v>0.96954799999999997</v>
      </c>
      <c r="F27" s="459">
        <v>130</v>
      </c>
      <c r="G27" s="460">
        <v>32.5</v>
      </c>
      <c r="H27" s="462">
        <v>6.5503400000000003</v>
      </c>
      <c r="I27" s="459">
        <v>6.5503400000000003</v>
      </c>
      <c r="J27" s="460">
        <v>-25.949660000000002</v>
      </c>
      <c r="K27" s="463">
        <v>5.0387230769000001E-2</v>
      </c>
      <c r="L27" s="152"/>
    </row>
    <row r="28" spans="1:12" ht="14.4" customHeight="1" thickBot="1" x14ac:dyDescent="0.35">
      <c r="A28" s="480" t="s">
        <v>296</v>
      </c>
      <c r="B28" s="464">
        <v>77.927605006484001</v>
      </c>
      <c r="C28" s="464">
        <v>73.053079999999994</v>
      </c>
      <c r="D28" s="465">
        <v>-4.8745250064840002</v>
      </c>
      <c r="E28" s="471">
        <v>0.93744803261800003</v>
      </c>
      <c r="F28" s="464">
        <v>94.771899209132997</v>
      </c>
      <c r="G28" s="465">
        <v>23.692974802283</v>
      </c>
      <c r="H28" s="467">
        <v>1.8738300000000001</v>
      </c>
      <c r="I28" s="464">
        <v>21.031790000000001</v>
      </c>
      <c r="J28" s="465">
        <v>-2.661184802283</v>
      </c>
      <c r="K28" s="472">
        <v>0.221920106861</v>
      </c>
      <c r="L28" s="150"/>
    </row>
    <row r="29" spans="1:12" ht="14.4" customHeight="1" thickBot="1" x14ac:dyDescent="0.35">
      <c r="A29" s="481" t="s">
        <v>297</v>
      </c>
      <c r="B29" s="459">
        <v>0</v>
      </c>
      <c r="C29" s="459">
        <v>0.98009999999999997</v>
      </c>
      <c r="D29" s="460">
        <v>0.98009999999999997</v>
      </c>
      <c r="E29" s="469" t="s">
        <v>271</v>
      </c>
      <c r="F29" s="459">
        <v>0</v>
      </c>
      <c r="G29" s="460">
        <v>0</v>
      </c>
      <c r="H29" s="462">
        <v>0</v>
      </c>
      <c r="I29" s="459">
        <v>0</v>
      </c>
      <c r="J29" s="460">
        <v>0</v>
      </c>
      <c r="K29" s="470" t="s">
        <v>271</v>
      </c>
      <c r="L29" s="150"/>
    </row>
    <row r="30" spans="1:12" ht="14.4" customHeight="1" thickBot="1" x14ac:dyDescent="0.35">
      <c r="A30" s="481" t="s">
        <v>298</v>
      </c>
      <c r="B30" s="459">
        <v>6</v>
      </c>
      <c r="C30" s="459">
        <v>5.1773800000000003</v>
      </c>
      <c r="D30" s="460">
        <v>-0.82261999999900004</v>
      </c>
      <c r="E30" s="461">
        <v>0.86289666666599996</v>
      </c>
      <c r="F30" s="459">
        <v>8.1125040834039996</v>
      </c>
      <c r="G30" s="460">
        <v>2.0281260208509999</v>
      </c>
      <c r="H30" s="462">
        <v>0</v>
      </c>
      <c r="I30" s="459">
        <v>1.18452</v>
      </c>
      <c r="J30" s="460">
        <v>-0.843606020851</v>
      </c>
      <c r="K30" s="463">
        <v>0.14601163682900001</v>
      </c>
      <c r="L30" s="150"/>
    </row>
    <row r="31" spans="1:12" ht="14.4" customHeight="1" thickBot="1" x14ac:dyDescent="0.35">
      <c r="A31" s="481" t="s">
        <v>299</v>
      </c>
      <c r="B31" s="459">
        <v>22.260726759490002</v>
      </c>
      <c r="C31" s="459">
        <v>19.54316</v>
      </c>
      <c r="D31" s="460">
        <v>-2.7175667594899999</v>
      </c>
      <c r="E31" s="461">
        <v>0.877921022577</v>
      </c>
      <c r="F31" s="459">
        <v>17.753222510653</v>
      </c>
      <c r="G31" s="460">
        <v>4.4383056276630004</v>
      </c>
      <c r="H31" s="462">
        <v>0</v>
      </c>
      <c r="I31" s="459">
        <v>6.0543800000000001</v>
      </c>
      <c r="J31" s="460">
        <v>1.616074372336</v>
      </c>
      <c r="K31" s="463">
        <v>0.34102991703899999</v>
      </c>
      <c r="L31" s="150"/>
    </row>
    <row r="32" spans="1:12" ht="14.4" customHeight="1" thickBot="1" x14ac:dyDescent="0.35">
      <c r="A32" s="481" t="s">
        <v>300</v>
      </c>
      <c r="B32" s="459">
        <v>14.584531894743</v>
      </c>
      <c r="C32" s="459">
        <v>12.69036</v>
      </c>
      <c r="D32" s="460">
        <v>-1.894171894743</v>
      </c>
      <c r="E32" s="461">
        <v>0.87012460129500002</v>
      </c>
      <c r="F32" s="459">
        <v>19.705703448417999</v>
      </c>
      <c r="G32" s="460">
        <v>4.9264258621039998</v>
      </c>
      <c r="H32" s="462">
        <v>0.17849999999999999</v>
      </c>
      <c r="I32" s="459">
        <v>3.1306400000000001</v>
      </c>
      <c r="J32" s="460">
        <v>-1.7957858621039999</v>
      </c>
      <c r="K32" s="463">
        <v>0.15886974084399999</v>
      </c>
      <c r="L32" s="150"/>
    </row>
    <row r="33" spans="1:12" ht="14.4" customHeight="1" thickBot="1" x14ac:dyDescent="0.35">
      <c r="A33" s="481" t="s">
        <v>301</v>
      </c>
      <c r="B33" s="459">
        <v>0.46949893019200001</v>
      </c>
      <c r="C33" s="459">
        <v>1.1797</v>
      </c>
      <c r="D33" s="460">
        <v>0.71020106980700004</v>
      </c>
      <c r="E33" s="461">
        <v>2.5126787818579999</v>
      </c>
      <c r="F33" s="459">
        <v>1.3500614145050001</v>
      </c>
      <c r="G33" s="460">
        <v>0.33751535362599999</v>
      </c>
      <c r="H33" s="462">
        <v>0.25933</v>
      </c>
      <c r="I33" s="459">
        <v>0.25933</v>
      </c>
      <c r="J33" s="460">
        <v>-7.8185353626000001E-2</v>
      </c>
      <c r="K33" s="463">
        <v>0.192087557805</v>
      </c>
      <c r="L33" s="150"/>
    </row>
    <row r="34" spans="1:12" ht="14.4" customHeight="1" thickBot="1" x14ac:dyDescent="0.35">
      <c r="A34" s="481" t="s">
        <v>302</v>
      </c>
      <c r="B34" s="459">
        <v>0</v>
      </c>
      <c r="C34" s="459">
        <v>1.0483199999999999</v>
      </c>
      <c r="D34" s="460">
        <v>1.0483199999999999</v>
      </c>
      <c r="E34" s="469" t="s">
        <v>294</v>
      </c>
      <c r="F34" s="459">
        <v>0</v>
      </c>
      <c r="G34" s="460">
        <v>0</v>
      </c>
      <c r="H34" s="462">
        <v>0</v>
      </c>
      <c r="I34" s="459">
        <v>0.28026000000000001</v>
      </c>
      <c r="J34" s="460">
        <v>0.28026000000000001</v>
      </c>
      <c r="K34" s="470" t="s">
        <v>271</v>
      </c>
      <c r="L34" s="150"/>
    </row>
    <row r="35" spans="1:12" ht="14.4" customHeight="1" thickBot="1" x14ac:dyDescent="0.35">
      <c r="A35" s="481" t="s">
        <v>303</v>
      </c>
      <c r="B35" s="459">
        <v>2</v>
      </c>
      <c r="C35" s="459">
        <v>1.3775999999999999</v>
      </c>
      <c r="D35" s="460">
        <v>-0.62239999999999995</v>
      </c>
      <c r="E35" s="461">
        <v>0.68879999999899999</v>
      </c>
      <c r="F35" s="459">
        <v>2.0800275082219999</v>
      </c>
      <c r="G35" s="460">
        <v>0.52000687705500004</v>
      </c>
      <c r="H35" s="462">
        <v>0</v>
      </c>
      <c r="I35" s="459">
        <v>0.44322</v>
      </c>
      <c r="J35" s="460">
        <v>-7.6786877054999994E-2</v>
      </c>
      <c r="K35" s="463">
        <v>0.21308372040599999</v>
      </c>
      <c r="L35" s="150"/>
    </row>
    <row r="36" spans="1:12" ht="14.4" customHeight="1" thickBot="1" x14ac:dyDescent="0.35">
      <c r="A36" s="481" t="s">
        <v>304</v>
      </c>
      <c r="B36" s="459">
        <v>20.612847422058</v>
      </c>
      <c r="C36" s="459">
        <v>20.59234</v>
      </c>
      <c r="D36" s="460">
        <v>-2.0507422058000001E-2</v>
      </c>
      <c r="E36" s="461">
        <v>0.99900511454600005</v>
      </c>
      <c r="F36" s="459">
        <v>21.152795208257999</v>
      </c>
      <c r="G36" s="460">
        <v>5.2881988020639996</v>
      </c>
      <c r="H36" s="462">
        <v>0</v>
      </c>
      <c r="I36" s="459">
        <v>4.8639099999999997</v>
      </c>
      <c r="J36" s="460">
        <v>-0.42428880206399999</v>
      </c>
      <c r="K36" s="463">
        <v>0.22994171465800001</v>
      </c>
      <c r="L36" s="150"/>
    </row>
    <row r="37" spans="1:12" ht="14.4" customHeight="1" thickBot="1" x14ac:dyDescent="0.35">
      <c r="A37" s="481" t="s">
        <v>305</v>
      </c>
      <c r="B37" s="459">
        <v>12</v>
      </c>
      <c r="C37" s="459">
        <v>10.464119999999999</v>
      </c>
      <c r="D37" s="460">
        <v>-1.535879999999</v>
      </c>
      <c r="E37" s="461">
        <v>0.87200999999999995</v>
      </c>
      <c r="F37" s="459">
        <v>24.61758503567</v>
      </c>
      <c r="G37" s="460">
        <v>6.154396258917</v>
      </c>
      <c r="H37" s="462">
        <v>1.4359999999999999</v>
      </c>
      <c r="I37" s="459">
        <v>4.8155299999999999</v>
      </c>
      <c r="J37" s="460">
        <v>-1.338866258917</v>
      </c>
      <c r="K37" s="463">
        <v>0.19561341996000001</v>
      </c>
      <c r="L37" s="150"/>
    </row>
    <row r="38" spans="1:12" ht="14.4" customHeight="1" thickBot="1" x14ac:dyDescent="0.35">
      <c r="A38" s="480" t="s">
        <v>306</v>
      </c>
      <c r="B38" s="464">
        <v>7.6893166261139996</v>
      </c>
      <c r="C38" s="464">
        <v>53.436369999999997</v>
      </c>
      <c r="D38" s="465">
        <v>45.747053373885002</v>
      </c>
      <c r="E38" s="471">
        <v>6.9494303067869998</v>
      </c>
      <c r="F38" s="464">
        <v>53.657329351896003</v>
      </c>
      <c r="G38" s="465">
        <v>13.414332337974001</v>
      </c>
      <c r="H38" s="467">
        <v>0</v>
      </c>
      <c r="I38" s="464">
        <v>6.3037700000000001</v>
      </c>
      <c r="J38" s="465">
        <v>-7.1105623379739997</v>
      </c>
      <c r="K38" s="472">
        <v>0.117481993161</v>
      </c>
      <c r="L38" s="150"/>
    </row>
    <row r="39" spans="1:12" ht="14.4" customHeight="1" thickBot="1" x14ac:dyDescent="0.35">
      <c r="A39" s="481" t="s">
        <v>307</v>
      </c>
      <c r="B39" s="459">
        <v>4.4751180308030003</v>
      </c>
      <c r="C39" s="459">
        <v>2.1102400000000001</v>
      </c>
      <c r="D39" s="460">
        <v>-2.3648780308030002</v>
      </c>
      <c r="E39" s="461">
        <v>0.47154957377000001</v>
      </c>
      <c r="F39" s="459">
        <v>2.1195780620229998</v>
      </c>
      <c r="G39" s="460">
        <v>0.529894515505</v>
      </c>
      <c r="H39" s="462">
        <v>0</v>
      </c>
      <c r="I39" s="459">
        <v>0</v>
      </c>
      <c r="J39" s="460">
        <v>-0.529894515505</v>
      </c>
      <c r="K39" s="463">
        <v>0</v>
      </c>
      <c r="L39" s="150"/>
    </row>
    <row r="40" spans="1:12" ht="14.4" customHeight="1" thickBot="1" x14ac:dyDescent="0.35">
      <c r="A40" s="481" t="s">
        <v>308</v>
      </c>
      <c r="B40" s="459">
        <v>2.0912854156749998</v>
      </c>
      <c r="C40" s="459">
        <v>48.947960000000002</v>
      </c>
      <c r="D40" s="460">
        <v>46.856674584324999</v>
      </c>
      <c r="E40" s="461">
        <v>23.405681325521002</v>
      </c>
      <c r="F40" s="459">
        <v>50.099836730259</v>
      </c>
      <c r="G40" s="460">
        <v>12.524959182564</v>
      </c>
      <c r="H40" s="462">
        <v>0</v>
      </c>
      <c r="I40" s="459">
        <v>6.15</v>
      </c>
      <c r="J40" s="460">
        <v>-6.374959182564</v>
      </c>
      <c r="K40" s="463">
        <v>0.122754891061</v>
      </c>
      <c r="L40" s="150"/>
    </row>
    <row r="41" spans="1:12" ht="14.4" customHeight="1" thickBot="1" x14ac:dyDescent="0.35">
      <c r="A41" s="481" t="s">
        <v>309</v>
      </c>
      <c r="B41" s="459">
        <v>0</v>
      </c>
      <c r="C41" s="459">
        <v>0.82929999999899995</v>
      </c>
      <c r="D41" s="460">
        <v>0.82929999999899995</v>
      </c>
      <c r="E41" s="469" t="s">
        <v>271</v>
      </c>
      <c r="F41" s="459">
        <v>0</v>
      </c>
      <c r="G41" s="460">
        <v>0</v>
      </c>
      <c r="H41" s="462">
        <v>0</v>
      </c>
      <c r="I41" s="459">
        <v>0</v>
      </c>
      <c r="J41" s="460">
        <v>0</v>
      </c>
      <c r="K41" s="470" t="s">
        <v>271</v>
      </c>
      <c r="L41" s="150"/>
    </row>
    <row r="42" spans="1:12" ht="14.4" customHeight="1" thickBot="1" x14ac:dyDescent="0.35">
      <c r="A42" s="481" t="s">
        <v>310</v>
      </c>
      <c r="B42" s="459">
        <v>1.122913179635</v>
      </c>
      <c r="C42" s="459">
        <v>1.54887</v>
      </c>
      <c r="D42" s="460">
        <v>0.42595682036400001</v>
      </c>
      <c r="E42" s="461">
        <v>1.37933192707</v>
      </c>
      <c r="F42" s="459">
        <v>1.4379145596130001</v>
      </c>
      <c r="G42" s="460">
        <v>0.359478639903</v>
      </c>
      <c r="H42" s="462">
        <v>0</v>
      </c>
      <c r="I42" s="459">
        <v>0.15376999999999999</v>
      </c>
      <c r="J42" s="460">
        <v>-0.20570863990300001</v>
      </c>
      <c r="K42" s="463">
        <v>0.10693959454800001</v>
      </c>
      <c r="L42" s="150"/>
    </row>
    <row r="43" spans="1:12" ht="14.4" customHeight="1" thickBot="1" x14ac:dyDescent="0.35">
      <c r="A43" s="480" t="s">
        <v>311</v>
      </c>
      <c r="B43" s="464">
        <v>128.002415475861</v>
      </c>
      <c r="C43" s="464">
        <v>117.24533</v>
      </c>
      <c r="D43" s="465">
        <v>-10.757085475861</v>
      </c>
      <c r="E43" s="471">
        <v>0.91596185559499999</v>
      </c>
      <c r="F43" s="464">
        <v>115</v>
      </c>
      <c r="G43" s="465">
        <v>28.75</v>
      </c>
      <c r="H43" s="467">
        <v>0.255</v>
      </c>
      <c r="I43" s="464">
        <v>41.199199999999998</v>
      </c>
      <c r="J43" s="465">
        <v>12.449199999999999</v>
      </c>
      <c r="K43" s="472">
        <v>0.35825391304300003</v>
      </c>
      <c r="L43" s="150"/>
    </row>
    <row r="44" spans="1:12" ht="14.4" customHeight="1" thickBot="1" x14ac:dyDescent="0.35">
      <c r="A44" s="481" t="s">
        <v>312</v>
      </c>
      <c r="B44" s="459">
        <v>1</v>
      </c>
      <c r="C44" s="459">
        <v>0</v>
      </c>
      <c r="D44" s="460">
        <v>-1</v>
      </c>
      <c r="E44" s="461">
        <v>0</v>
      </c>
      <c r="F44" s="459">
        <v>0</v>
      </c>
      <c r="G44" s="460">
        <v>0</v>
      </c>
      <c r="H44" s="462">
        <v>0</v>
      </c>
      <c r="I44" s="459">
        <v>0</v>
      </c>
      <c r="J44" s="460">
        <v>0</v>
      </c>
      <c r="K44" s="463">
        <v>0</v>
      </c>
      <c r="L44" s="150"/>
    </row>
    <row r="45" spans="1:12" ht="14.4" customHeight="1" thickBot="1" x14ac:dyDescent="0.35">
      <c r="A45" s="481" t="s">
        <v>313</v>
      </c>
      <c r="B45" s="459">
        <v>10</v>
      </c>
      <c r="C45" s="459">
        <v>9.6418800000000005</v>
      </c>
      <c r="D45" s="460">
        <v>-0.35811999999999999</v>
      </c>
      <c r="E45" s="461">
        <v>0.96418799999899996</v>
      </c>
      <c r="F45" s="459">
        <v>0</v>
      </c>
      <c r="G45" s="460">
        <v>0</v>
      </c>
      <c r="H45" s="462">
        <v>0</v>
      </c>
      <c r="I45" s="459">
        <v>1.3189</v>
      </c>
      <c r="J45" s="460">
        <v>1.3189</v>
      </c>
      <c r="K45" s="470" t="s">
        <v>271</v>
      </c>
      <c r="L45" s="150"/>
    </row>
    <row r="46" spans="1:12" ht="14.4" customHeight="1" thickBot="1" x14ac:dyDescent="0.35">
      <c r="A46" s="481" t="s">
        <v>314</v>
      </c>
      <c r="B46" s="459">
        <v>20</v>
      </c>
      <c r="C46" s="459">
        <v>26.543949999999999</v>
      </c>
      <c r="D46" s="460">
        <v>6.5439499999999997</v>
      </c>
      <c r="E46" s="461">
        <v>1.3271975</v>
      </c>
      <c r="F46" s="459">
        <v>30</v>
      </c>
      <c r="G46" s="460">
        <v>7.5</v>
      </c>
      <c r="H46" s="462">
        <v>0</v>
      </c>
      <c r="I46" s="459">
        <v>11.58155</v>
      </c>
      <c r="J46" s="460">
        <v>4.08155</v>
      </c>
      <c r="K46" s="463">
        <v>0.38605166666599999</v>
      </c>
      <c r="L46" s="150"/>
    </row>
    <row r="47" spans="1:12" ht="14.4" customHeight="1" thickBot="1" x14ac:dyDescent="0.35">
      <c r="A47" s="481" t="s">
        <v>315</v>
      </c>
      <c r="B47" s="459">
        <v>75.143561304626999</v>
      </c>
      <c r="C47" s="459">
        <v>61.558669999999999</v>
      </c>
      <c r="D47" s="460">
        <v>-13.584891304627</v>
      </c>
      <c r="E47" s="461">
        <v>0.81921416727100005</v>
      </c>
      <c r="F47" s="459">
        <v>65</v>
      </c>
      <c r="G47" s="460">
        <v>16.25</v>
      </c>
      <c r="H47" s="462">
        <v>0.255</v>
      </c>
      <c r="I47" s="459">
        <v>23.070080000000001</v>
      </c>
      <c r="J47" s="460">
        <v>6.8200799999999999</v>
      </c>
      <c r="K47" s="463">
        <v>0.35492430769200001</v>
      </c>
      <c r="L47" s="150"/>
    </row>
    <row r="48" spans="1:12" ht="14.4" customHeight="1" thickBot="1" x14ac:dyDescent="0.35">
      <c r="A48" s="481" t="s">
        <v>316</v>
      </c>
      <c r="B48" s="459">
        <v>21.858854171234</v>
      </c>
      <c r="C48" s="459">
        <v>19.500830000000001</v>
      </c>
      <c r="D48" s="460">
        <v>-2.3580241712340002</v>
      </c>
      <c r="E48" s="461">
        <v>0.89212498730400003</v>
      </c>
      <c r="F48" s="459">
        <v>20</v>
      </c>
      <c r="G48" s="460">
        <v>5</v>
      </c>
      <c r="H48" s="462">
        <v>0</v>
      </c>
      <c r="I48" s="459">
        <v>5.2286700000000002</v>
      </c>
      <c r="J48" s="460">
        <v>0.22867000000000001</v>
      </c>
      <c r="K48" s="463">
        <v>0.26143349999999999</v>
      </c>
      <c r="L48" s="150"/>
    </row>
    <row r="49" spans="1:12" ht="14.4" customHeight="1" thickBot="1" x14ac:dyDescent="0.35">
      <c r="A49" s="480" t="s">
        <v>317</v>
      </c>
      <c r="B49" s="464">
        <v>0</v>
      </c>
      <c r="C49" s="464">
        <v>1.17</v>
      </c>
      <c r="D49" s="465">
        <v>1.17</v>
      </c>
      <c r="E49" s="466" t="s">
        <v>271</v>
      </c>
      <c r="F49" s="464">
        <v>0</v>
      </c>
      <c r="G49" s="465">
        <v>0</v>
      </c>
      <c r="H49" s="467">
        <v>0</v>
      </c>
      <c r="I49" s="464">
        <v>0</v>
      </c>
      <c r="J49" s="465">
        <v>0</v>
      </c>
      <c r="K49" s="468" t="s">
        <v>271</v>
      </c>
      <c r="L49" s="150"/>
    </row>
    <row r="50" spans="1:12" ht="14.4" customHeight="1" thickBot="1" x14ac:dyDescent="0.35">
      <c r="A50" s="481" t="s">
        <v>318</v>
      </c>
      <c r="B50" s="459">
        <v>0</v>
      </c>
      <c r="C50" s="459">
        <v>1.17</v>
      </c>
      <c r="D50" s="460">
        <v>1.17</v>
      </c>
      <c r="E50" s="469" t="s">
        <v>271</v>
      </c>
      <c r="F50" s="459">
        <v>0</v>
      </c>
      <c r="G50" s="460">
        <v>0</v>
      </c>
      <c r="H50" s="462">
        <v>0</v>
      </c>
      <c r="I50" s="459">
        <v>0</v>
      </c>
      <c r="J50" s="460">
        <v>0</v>
      </c>
      <c r="K50" s="470" t="s">
        <v>271</v>
      </c>
      <c r="L50" s="150"/>
    </row>
    <row r="51" spans="1:12" ht="14.4" customHeight="1" thickBot="1" x14ac:dyDescent="0.35">
      <c r="A51" s="479" t="s">
        <v>42</v>
      </c>
      <c r="B51" s="459">
        <v>375.69456477854197</v>
      </c>
      <c r="C51" s="459">
        <v>356.64299999999997</v>
      </c>
      <c r="D51" s="460">
        <v>-19.051564778542001</v>
      </c>
      <c r="E51" s="461">
        <v>0.949289751397</v>
      </c>
      <c r="F51" s="459">
        <v>365.475316692435</v>
      </c>
      <c r="G51" s="460">
        <v>91.368829173107997</v>
      </c>
      <c r="H51" s="462">
        <v>34.537999999999997</v>
      </c>
      <c r="I51" s="459">
        <v>107.214</v>
      </c>
      <c r="J51" s="460">
        <v>15.845170826891</v>
      </c>
      <c r="K51" s="463">
        <v>0.29335496845600001</v>
      </c>
      <c r="L51" s="150"/>
    </row>
    <row r="52" spans="1:12" ht="14.4" customHeight="1" thickBot="1" x14ac:dyDescent="0.35">
      <c r="A52" s="480" t="s">
        <v>319</v>
      </c>
      <c r="B52" s="464">
        <v>375.69456477854197</v>
      </c>
      <c r="C52" s="464">
        <v>356.64299999999997</v>
      </c>
      <c r="D52" s="465">
        <v>-19.051564778542001</v>
      </c>
      <c r="E52" s="471">
        <v>0.949289751397</v>
      </c>
      <c r="F52" s="464">
        <v>365.475316692435</v>
      </c>
      <c r="G52" s="465">
        <v>91.368829173107997</v>
      </c>
      <c r="H52" s="467">
        <v>34.537999999999997</v>
      </c>
      <c r="I52" s="464">
        <v>107.214</v>
      </c>
      <c r="J52" s="465">
        <v>15.845170826891</v>
      </c>
      <c r="K52" s="472">
        <v>0.29335496845600001</v>
      </c>
      <c r="L52" s="150"/>
    </row>
    <row r="53" spans="1:12" ht="14.4" customHeight="1" thickBot="1" x14ac:dyDescent="0.35">
      <c r="A53" s="481" t="s">
        <v>320</v>
      </c>
      <c r="B53" s="459">
        <v>99.999999999999005</v>
      </c>
      <c r="C53" s="459">
        <v>100.9</v>
      </c>
      <c r="D53" s="460">
        <v>0.9</v>
      </c>
      <c r="E53" s="461">
        <v>1.0089999999999999</v>
      </c>
      <c r="F53" s="459">
        <v>99.750271689683998</v>
      </c>
      <c r="G53" s="460">
        <v>24.937567922421</v>
      </c>
      <c r="H53" s="462">
        <v>8.0220000000000002</v>
      </c>
      <c r="I53" s="459">
        <v>24.324000000000002</v>
      </c>
      <c r="J53" s="460">
        <v>-0.613567922421</v>
      </c>
      <c r="K53" s="463">
        <v>0.24384895988700001</v>
      </c>
      <c r="L53" s="150"/>
    </row>
    <row r="54" spans="1:12" ht="14.4" customHeight="1" thickBot="1" x14ac:dyDescent="0.35">
      <c r="A54" s="481" t="s">
        <v>321</v>
      </c>
      <c r="B54" s="459">
        <v>196.694564778543</v>
      </c>
      <c r="C54" s="459">
        <v>178.99199999999999</v>
      </c>
      <c r="D54" s="460">
        <v>-17.702564778542001</v>
      </c>
      <c r="E54" s="461">
        <v>0.90999972572400001</v>
      </c>
      <c r="F54" s="459">
        <v>190.33343698238301</v>
      </c>
      <c r="G54" s="460">
        <v>47.583359245594998</v>
      </c>
      <c r="H54" s="462">
        <v>16.838999999999999</v>
      </c>
      <c r="I54" s="459">
        <v>52.890999999999998</v>
      </c>
      <c r="J54" s="460">
        <v>5.3076407544039998</v>
      </c>
      <c r="K54" s="463">
        <v>0.27788601329599999</v>
      </c>
      <c r="L54" s="150"/>
    </row>
    <row r="55" spans="1:12" ht="14.4" customHeight="1" thickBot="1" x14ac:dyDescent="0.35">
      <c r="A55" s="481" t="s">
        <v>322</v>
      </c>
      <c r="B55" s="459">
        <v>78.999999999999005</v>
      </c>
      <c r="C55" s="459">
        <v>76.751000000000005</v>
      </c>
      <c r="D55" s="460">
        <v>-2.248999999999</v>
      </c>
      <c r="E55" s="461">
        <v>0.97153164556899996</v>
      </c>
      <c r="F55" s="459">
        <v>75.391608020365993</v>
      </c>
      <c r="G55" s="460">
        <v>18.847902005091001</v>
      </c>
      <c r="H55" s="462">
        <v>9.6769999999999996</v>
      </c>
      <c r="I55" s="459">
        <v>29.998999999999999</v>
      </c>
      <c r="J55" s="460">
        <v>11.151097994908</v>
      </c>
      <c r="K55" s="463">
        <v>0.397909008545</v>
      </c>
      <c r="L55" s="150"/>
    </row>
    <row r="56" spans="1:12" ht="14.4" customHeight="1" thickBot="1" x14ac:dyDescent="0.35">
      <c r="A56" s="482" t="s">
        <v>323</v>
      </c>
      <c r="B56" s="464">
        <v>439.63548609097597</v>
      </c>
      <c r="C56" s="464">
        <v>480.54730999999998</v>
      </c>
      <c r="D56" s="465">
        <v>40.911823909024001</v>
      </c>
      <c r="E56" s="471">
        <v>1.093058511433</v>
      </c>
      <c r="F56" s="464">
        <v>492.65570558254302</v>
      </c>
      <c r="G56" s="465">
        <v>123.163926395636</v>
      </c>
      <c r="H56" s="467">
        <v>52.336959999999998</v>
      </c>
      <c r="I56" s="464">
        <v>118.66347</v>
      </c>
      <c r="J56" s="465">
        <v>-4.5004563956350001</v>
      </c>
      <c r="K56" s="472">
        <v>0.24086490556199999</v>
      </c>
      <c r="L56" s="150"/>
    </row>
    <row r="57" spans="1:12" ht="14.4" customHeight="1" thickBot="1" x14ac:dyDescent="0.35">
      <c r="A57" s="479" t="s">
        <v>45</v>
      </c>
      <c r="B57" s="459">
        <v>35.216407281179002</v>
      </c>
      <c r="C57" s="459">
        <v>45.66131</v>
      </c>
      <c r="D57" s="460">
        <v>10.44490271882</v>
      </c>
      <c r="E57" s="461">
        <v>1.2965919446409999</v>
      </c>
      <c r="F57" s="459">
        <v>59.322123808527998</v>
      </c>
      <c r="G57" s="460">
        <v>14.830530952131999</v>
      </c>
      <c r="H57" s="462">
        <v>15.879440000000001</v>
      </c>
      <c r="I57" s="459">
        <v>15.879440000000001</v>
      </c>
      <c r="J57" s="460">
        <v>1.048909047867</v>
      </c>
      <c r="K57" s="463">
        <v>0.26768158286499999</v>
      </c>
      <c r="L57" s="150"/>
    </row>
    <row r="58" spans="1:12" ht="14.4" customHeight="1" thickBot="1" x14ac:dyDescent="0.35">
      <c r="A58" s="483" t="s">
        <v>324</v>
      </c>
      <c r="B58" s="459">
        <v>35.216407281179002</v>
      </c>
      <c r="C58" s="459">
        <v>45.66131</v>
      </c>
      <c r="D58" s="460">
        <v>10.44490271882</v>
      </c>
      <c r="E58" s="461">
        <v>1.2965919446409999</v>
      </c>
      <c r="F58" s="459">
        <v>59.322123808527998</v>
      </c>
      <c r="G58" s="460">
        <v>14.830530952131999</v>
      </c>
      <c r="H58" s="462">
        <v>15.879440000000001</v>
      </c>
      <c r="I58" s="459">
        <v>15.879440000000001</v>
      </c>
      <c r="J58" s="460">
        <v>1.048909047867</v>
      </c>
      <c r="K58" s="463">
        <v>0.26768158286499999</v>
      </c>
      <c r="L58" s="150"/>
    </row>
    <row r="59" spans="1:12" ht="14.4" customHeight="1" thickBot="1" x14ac:dyDescent="0.35">
      <c r="A59" s="481" t="s">
        <v>325</v>
      </c>
      <c r="B59" s="459">
        <v>18.650548549578001</v>
      </c>
      <c r="C59" s="459">
        <v>11.747030000000001</v>
      </c>
      <c r="D59" s="460">
        <v>-6.903518549578</v>
      </c>
      <c r="E59" s="461">
        <v>0.629849034669</v>
      </c>
      <c r="F59" s="459">
        <v>15.333538987549</v>
      </c>
      <c r="G59" s="460">
        <v>3.8333847468869999</v>
      </c>
      <c r="H59" s="462">
        <v>0</v>
      </c>
      <c r="I59" s="459">
        <v>0</v>
      </c>
      <c r="J59" s="460">
        <v>-3.8333847468869999</v>
      </c>
      <c r="K59" s="463">
        <v>0</v>
      </c>
      <c r="L59" s="150"/>
    </row>
    <row r="60" spans="1:12" ht="14.4" customHeight="1" thickBot="1" x14ac:dyDescent="0.35">
      <c r="A60" s="481" t="s">
        <v>326</v>
      </c>
      <c r="B60" s="459">
        <v>4.2367732643130003</v>
      </c>
      <c r="C60" s="459">
        <v>17.953220000000002</v>
      </c>
      <c r="D60" s="460">
        <v>13.716446735686</v>
      </c>
      <c r="E60" s="461">
        <v>4.2374748139619998</v>
      </c>
      <c r="F60" s="459">
        <v>14.75117823623</v>
      </c>
      <c r="G60" s="460">
        <v>3.687794559057</v>
      </c>
      <c r="H60" s="462">
        <v>0</v>
      </c>
      <c r="I60" s="459">
        <v>0</v>
      </c>
      <c r="J60" s="460">
        <v>-3.687794559057</v>
      </c>
      <c r="K60" s="463">
        <v>0</v>
      </c>
      <c r="L60" s="150"/>
    </row>
    <row r="61" spans="1:12" ht="14.4" customHeight="1" thickBot="1" x14ac:dyDescent="0.35">
      <c r="A61" s="481" t="s">
        <v>327</v>
      </c>
      <c r="B61" s="459">
        <v>7.3290854672860002</v>
      </c>
      <c r="C61" s="459">
        <v>11.07255</v>
      </c>
      <c r="D61" s="460">
        <v>3.7434645327129998</v>
      </c>
      <c r="E61" s="461">
        <v>1.510768301096</v>
      </c>
      <c r="F61" s="459">
        <v>24.949671178854999</v>
      </c>
      <c r="G61" s="460">
        <v>6.2374177947130001</v>
      </c>
      <c r="H61" s="462">
        <v>15.879440000000001</v>
      </c>
      <c r="I61" s="459">
        <v>15.879440000000001</v>
      </c>
      <c r="J61" s="460">
        <v>9.6420222052860005</v>
      </c>
      <c r="K61" s="463">
        <v>0.63645888902299996</v>
      </c>
      <c r="L61" s="150"/>
    </row>
    <row r="62" spans="1:12" ht="14.4" customHeight="1" thickBot="1" x14ac:dyDescent="0.35">
      <c r="A62" s="481" t="s">
        <v>328</v>
      </c>
      <c r="B62" s="459">
        <v>4.9999999999989999</v>
      </c>
      <c r="C62" s="459">
        <v>4.8885100000000001</v>
      </c>
      <c r="D62" s="460">
        <v>-0.111489999999</v>
      </c>
      <c r="E62" s="461">
        <v>0.97770199999999996</v>
      </c>
      <c r="F62" s="459">
        <v>4.2877354058929997</v>
      </c>
      <c r="G62" s="460">
        <v>1.0719338514729999</v>
      </c>
      <c r="H62" s="462">
        <v>0</v>
      </c>
      <c r="I62" s="459">
        <v>0</v>
      </c>
      <c r="J62" s="460">
        <v>-1.0719338514729999</v>
      </c>
      <c r="K62" s="463">
        <v>0</v>
      </c>
      <c r="L62" s="150"/>
    </row>
    <row r="63" spans="1:12" ht="14.4" customHeight="1" thickBot="1" x14ac:dyDescent="0.35">
      <c r="A63" s="484" t="s">
        <v>46</v>
      </c>
      <c r="B63" s="464">
        <v>0</v>
      </c>
      <c r="C63" s="464">
        <v>43.682000000000002</v>
      </c>
      <c r="D63" s="465">
        <v>43.682000000000002</v>
      </c>
      <c r="E63" s="466" t="s">
        <v>271</v>
      </c>
      <c r="F63" s="464">
        <v>0</v>
      </c>
      <c r="G63" s="465">
        <v>0</v>
      </c>
      <c r="H63" s="467">
        <v>1.8009999999999999</v>
      </c>
      <c r="I63" s="464">
        <v>1.8009999999999999</v>
      </c>
      <c r="J63" s="465">
        <v>1.8009999999999999</v>
      </c>
      <c r="K63" s="468" t="s">
        <v>271</v>
      </c>
      <c r="L63" s="150"/>
    </row>
    <row r="64" spans="1:12" ht="14.4" customHeight="1" thickBot="1" x14ac:dyDescent="0.35">
      <c r="A64" s="480" t="s">
        <v>329</v>
      </c>
      <c r="B64" s="464">
        <v>0</v>
      </c>
      <c r="C64" s="464">
        <v>43.682000000000002</v>
      </c>
      <c r="D64" s="465">
        <v>43.682000000000002</v>
      </c>
      <c r="E64" s="466" t="s">
        <v>271</v>
      </c>
      <c r="F64" s="464">
        <v>0</v>
      </c>
      <c r="G64" s="465">
        <v>0</v>
      </c>
      <c r="H64" s="467">
        <v>1.8009999999999999</v>
      </c>
      <c r="I64" s="464">
        <v>1.8009999999999999</v>
      </c>
      <c r="J64" s="465">
        <v>1.8009999999999999</v>
      </c>
      <c r="K64" s="468" t="s">
        <v>271</v>
      </c>
      <c r="L64" s="150"/>
    </row>
    <row r="65" spans="1:12" ht="14.4" customHeight="1" thickBot="1" x14ac:dyDescent="0.35">
      <c r="A65" s="481" t="s">
        <v>330</v>
      </c>
      <c r="B65" s="459">
        <v>0</v>
      </c>
      <c r="C65" s="459">
        <v>27.332000000000001</v>
      </c>
      <c r="D65" s="460">
        <v>27.332000000000001</v>
      </c>
      <c r="E65" s="469" t="s">
        <v>271</v>
      </c>
      <c r="F65" s="459">
        <v>0</v>
      </c>
      <c r="G65" s="460">
        <v>0</v>
      </c>
      <c r="H65" s="462">
        <v>1.8009999999999999</v>
      </c>
      <c r="I65" s="459">
        <v>1.8009999999999999</v>
      </c>
      <c r="J65" s="460">
        <v>1.8009999999999999</v>
      </c>
      <c r="K65" s="470" t="s">
        <v>271</v>
      </c>
      <c r="L65" s="150"/>
    </row>
    <row r="66" spans="1:12" ht="14.4" customHeight="1" thickBot="1" x14ac:dyDescent="0.35">
      <c r="A66" s="481" t="s">
        <v>331</v>
      </c>
      <c r="B66" s="459">
        <v>0</v>
      </c>
      <c r="C66" s="459">
        <v>16.350000000000001</v>
      </c>
      <c r="D66" s="460">
        <v>16.350000000000001</v>
      </c>
      <c r="E66" s="469" t="s">
        <v>271</v>
      </c>
      <c r="F66" s="459">
        <v>0</v>
      </c>
      <c r="G66" s="460">
        <v>0</v>
      </c>
      <c r="H66" s="462">
        <v>0</v>
      </c>
      <c r="I66" s="459">
        <v>0</v>
      </c>
      <c r="J66" s="460">
        <v>0</v>
      </c>
      <c r="K66" s="470" t="s">
        <v>271</v>
      </c>
      <c r="L66" s="150"/>
    </row>
    <row r="67" spans="1:12" ht="14.4" customHeight="1" thickBot="1" x14ac:dyDescent="0.35">
      <c r="A67" s="479" t="s">
        <v>47</v>
      </c>
      <c r="B67" s="459">
        <v>404.41907880979699</v>
      </c>
      <c r="C67" s="459">
        <v>391.20400000000001</v>
      </c>
      <c r="D67" s="460">
        <v>-13.215078809795999</v>
      </c>
      <c r="E67" s="461">
        <v>0.96732330519900001</v>
      </c>
      <c r="F67" s="459">
        <v>433.33358177401402</v>
      </c>
      <c r="G67" s="460">
        <v>108.333395443504</v>
      </c>
      <c r="H67" s="462">
        <v>34.65652</v>
      </c>
      <c r="I67" s="459">
        <v>100.98303</v>
      </c>
      <c r="J67" s="460">
        <v>-7.3503654435029997</v>
      </c>
      <c r="K67" s="463">
        <v>0.233037627932</v>
      </c>
      <c r="L67" s="150"/>
    </row>
    <row r="68" spans="1:12" ht="14.4" customHeight="1" thickBot="1" x14ac:dyDescent="0.35">
      <c r="A68" s="480" t="s">
        <v>332</v>
      </c>
      <c r="B68" s="464">
        <v>14.135207413543</v>
      </c>
      <c r="C68" s="464">
        <v>13.106949999999999</v>
      </c>
      <c r="D68" s="465">
        <v>-1.028257413543</v>
      </c>
      <c r="E68" s="471">
        <v>0.92725558363100002</v>
      </c>
      <c r="F68" s="464">
        <v>13.483184487788</v>
      </c>
      <c r="G68" s="465">
        <v>3.370796121947</v>
      </c>
      <c r="H68" s="467">
        <v>1.29854</v>
      </c>
      <c r="I68" s="464">
        <v>5.1483699999999999</v>
      </c>
      <c r="J68" s="465">
        <v>1.7775738780520001</v>
      </c>
      <c r="K68" s="472">
        <v>0.38183635361899998</v>
      </c>
      <c r="L68" s="150"/>
    </row>
    <row r="69" spans="1:12" ht="14.4" customHeight="1" thickBot="1" x14ac:dyDescent="0.35">
      <c r="A69" s="481" t="s">
        <v>333</v>
      </c>
      <c r="B69" s="459">
        <v>4.3892654714950003</v>
      </c>
      <c r="C69" s="459">
        <v>4.2290000000000001</v>
      </c>
      <c r="D69" s="460">
        <v>-0.16026547149500001</v>
      </c>
      <c r="E69" s="461">
        <v>0.96348694957299996</v>
      </c>
      <c r="F69" s="459">
        <v>4.3530176018719997</v>
      </c>
      <c r="G69" s="460">
        <v>1.0882544004679999</v>
      </c>
      <c r="H69" s="462">
        <v>0.44879999999999998</v>
      </c>
      <c r="I69" s="459">
        <v>1.6277999999999999</v>
      </c>
      <c r="J69" s="460">
        <v>0.53954559953100001</v>
      </c>
      <c r="K69" s="463">
        <v>0.37394748858799998</v>
      </c>
      <c r="L69" s="150"/>
    </row>
    <row r="70" spans="1:12" ht="14.4" customHeight="1" thickBot="1" x14ac:dyDescent="0.35">
      <c r="A70" s="481" t="s">
        <v>334</v>
      </c>
      <c r="B70" s="459">
        <v>9.7459419420470006</v>
      </c>
      <c r="C70" s="459">
        <v>8.8779500000000002</v>
      </c>
      <c r="D70" s="460">
        <v>-0.86799194204700003</v>
      </c>
      <c r="E70" s="461">
        <v>0.91093811688899995</v>
      </c>
      <c r="F70" s="459">
        <v>9.1301668859149991</v>
      </c>
      <c r="G70" s="460">
        <v>2.2825417214780002</v>
      </c>
      <c r="H70" s="462">
        <v>0.84974000000000005</v>
      </c>
      <c r="I70" s="459">
        <v>3.5205700000000002</v>
      </c>
      <c r="J70" s="460">
        <v>1.2380282785209999</v>
      </c>
      <c r="K70" s="463">
        <v>0.38559755193799999</v>
      </c>
      <c r="L70" s="150"/>
    </row>
    <row r="71" spans="1:12" ht="14.4" customHeight="1" thickBot="1" x14ac:dyDescent="0.35">
      <c r="A71" s="480" t="s">
        <v>335</v>
      </c>
      <c r="B71" s="464">
        <v>13</v>
      </c>
      <c r="C71" s="464">
        <v>13.5</v>
      </c>
      <c r="D71" s="465">
        <v>0.49999999999900002</v>
      </c>
      <c r="E71" s="471">
        <v>1.0384615384610001</v>
      </c>
      <c r="F71" s="464">
        <v>14.197183098590999</v>
      </c>
      <c r="G71" s="465">
        <v>3.5492957746470002</v>
      </c>
      <c r="H71" s="467">
        <v>0</v>
      </c>
      <c r="I71" s="464">
        <v>3.375</v>
      </c>
      <c r="J71" s="465">
        <v>-0.174295774647</v>
      </c>
      <c r="K71" s="472">
        <v>0.23772321428500001</v>
      </c>
      <c r="L71" s="150"/>
    </row>
    <row r="72" spans="1:12" ht="14.4" customHeight="1" thickBot="1" x14ac:dyDescent="0.35">
      <c r="A72" s="481" t="s">
        <v>336</v>
      </c>
      <c r="B72" s="459">
        <v>13</v>
      </c>
      <c r="C72" s="459">
        <v>13.5</v>
      </c>
      <c r="D72" s="460">
        <v>0.49999999999900002</v>
      </c>
      <c r="E72" s="461">
        <v>1.0384615384610001</v>
      </c>
      <c r="F72" s="459">
        <v>14.197183098590999</v>
      </c>
      <c r="G72" s="460">
        <v>3.5492957746470002</v>
      </c>
      <c r="H72" s="462">
        <v>0</v>
      </c>
      <c r="I72" s="459">
        <v>3.375</v>
      </c>
      <c r="J72" s="460">
        <v>-0.174295774647</v>
      </c>
      <c r="K72" s="463">
        <v>0.23772321428500001</v>
      </c>
      <c r="L72" s="150"/>
    </row>
    <row r="73" spans="1:12" ht="14.4" customHeight="1" thickBot="1" x14ac:dyDescent="0.35">
      <c r="A73" s="480" t="s">
        <v>337</v>
      </c>
      <c r="B73" s="464">
        <v>300.94547585786302</v>
      </c>
      <c r="C73" s="464">
        <v>301.14537000000001</v>
      </c>
      <c r="D73" s="465">
        <v>0.19989414213699999</v>
      </c>
      <c r="E73" s="471">
        <v>1.0006642204589999</v>
      </c>
      <c r="F73" s="464">
        <v>337.54773992377602</v>
      </c>
      <c r="G73" s="465">
        <v>84.386934980944005</v>
      </c>
      <c r="H73" s="467">
        <v>30.35398</v>
      </c>
      <c r="I73" s="464">
        <v>86.430660000000003</v>
      </c>
      <c r="J73" s="465">
        <v>2.0437250190560001</v>
      </c>
      <c r="K73" s="472">
        <v>0.25605462510100002</v>
      </c>
      <c r="L73" s="150"/>
    </row>
    <row r="74" spans="1:12" ht="14.4" customHeight="1" thickBot="1" x14ac:dyDescent="0.35">
      <c r="A74" s="481" t="s">
        <v>338</v>
      </c>
      <c r="B74" s="459">
        <v>241</v>
      </c>
      <c r="C74" s="459">
        <v>246.10867999999999</v>
      </c>
      <c r="D74" s="460">
        <v>5.1086799999989996</v>
      </c>
      <c r="E74" s="461">
        <v>1.0211978423229999</v>
      </c>
      <c r="F74" s="459">
        <v>281.83634588711902</v>
      </c>
      <c r="G74" s="460">
        <v>70.459086471779003</v>
      </c>
      <c r="H74" s="462">
        <v>25.83745</v>
      </c>
      <c r="I74" s="459">
        <v>72.867990000000006</v>
      </c>
      <c r="J74" s="460">
        <v>2.4089035282200002</v>
      </c>
      <c r="K74" s="463">
        <v>0.25854717130400001</v>
      </c>
      <c r="L74" s="150"/>
    </row>
    <row r="75" spans="1:12" ht="14.4" customHeight="1" thickBot="1" x14ac:dyDescent="0.35">
      <c r="A75" s="481" t="s">
        <v>339</v>
      </c>
      <c r="B75" s="459">
        <v>0</v>
      </c>
      <c r="C75" s="459">
        <v>0.60499999999999998</v>
      </c>
      <c r="D75" s="460">
        <v>0.60499999999999998</v>
      </c>
      <c r="E75" s="469" t="s">
        <v>294</v>
      </c>
      <c r="F75" s="459">
        <v>0.60875979414299997</v>
      </c>
      <c r="G75" s="460">
        <v>0.15218994853500001</v>
      </c>
      <c r="H75" s="462">
        <v>0</v>
      </c>
      <c r="I75" s="459">
        <v>0.60499999999999998</v>
      </c>
      <c r="J75" s="460">
        <v>0.452810051464</v>
      </c>
      <c r="K75" s="463">
        <v>0.99382384615300001</v>
      </c>
      <c r="L75" s="150"/>
    </row>
    <row r="76" spans="1:12" ht="14.4" customHeight="1" thickBot="1" x14ac:dyDescent="0.35">
      <c r="A76" s="481" t="s">
        <v>340</v>
      </c>
      <c r="B76" s="459">
        <v>59.945475857862</v>
      </c>
      <c r="C76" s="459">
        <v>54.431690000000003</v>
      </c>
      <c r="D76" s="460">
        <v>-5.5137858578619996</v>
      </c>
      <c r="E76" s="461">
        <v>0.90801998351000002</v>
      </c>
      <c r="F76" s="459">
        <v>55.102634242512003</v>
      </c>
      <c r="G76" s="460">
        <v>13.775658560628001</v>
      </c>
      <c r="H76" s="462">
        <v>4.5165300000000004</v>
      </c>
      <c r="I76" s="459">
        <v>12.95767</v>
      </c>
      <c r="J76" s="460">
        <v>-0.81798856062799996</v>
      </c>
      <c r="K76" s="463">
        <v>0.23515518228999999</v>
      </c>
      <c r="L76" s="150"/>
    </row>
    <row r="77" spans="1:12" ht="14.4" customHeight="1" thickBot="1" x14ac:dyDescent="0.35">
      <c r="A77" s="480" t="s">
        <v>341</v>
      </c>
      <c r="B77" s="464">
        <v>76.338395538390003</v>
      </c>
      <c r="C77" s="464">
        <v>63.451680000000003</v>
      </c>
      <c r="D77" s="465">
        <v>-12.88671553839</v>
      </c>
      <c r="E77" s="471">
        <v>0.83118959407600002</v>
      </c>
      <c r="F77" s="464">
        <v>68.105474263858</v>
      </c>
      <c r="G77" s="465">
        <v>17.026368565963999</v>
      </c>
      <c r="H77" s="467">
        <v>3.004</v>
      </c>
      <c r="I77" s="464">
        <v>6.0289999999999999</v>
      </c>
      <c r="J77" s="465">
        <v>-10.997368565964001</v>
      </c>
      <c r="K77" s="472">
        <v>8.8524455121000004E-2</v>
      </c>
      <c r="L77" s="150"/>
    </row>
    <row r="78" spans="1:12" ht="14.4" customHeight="1" thickBot="1" x14ac:dyDescent="0.35">
      <c r="A78" s="481" t="s">
        <v>342</v>
      </c>
      <c r="B78" s="459">
        <v>71.841031473781001</v>
      </c>
      <c r="C78" s="459">
        <v>62.694220000000001</v>
      </c>
      <c r="D78" s="460">
        <v>-9.1468114737799997</v>
      </c>
      <c r="E78" s="461">
        <v>0.87267984206000004</v>
      </c>
      <c r="F78" s="459">
        <v>68.105474263858</v>
      </c>
      <c r="G78" s="460">
        <v>17.026368565963999</v>
      </c>
      <c r="H78" s="462">
        <v>3.004</v>
      </c>
      <c r="I78" s="459">
        <v>6.0289999999999999</v>
      </c>
      <c r="J78" s="460">
        <v>-10.997368565964001</v>
      </c>
      <c r="K78" s="463">
        <v>8.8524455121000004E-2</v>
      </c>
      <c r="L78" s="150"/>
    </row>
    <row r="79" spans="1:12" ht="14.4" customHeight="1" thickBot="1" x14ac:dyDescent="0.35">
      <c r="A79" s="481" t="s">
        <v>343</v>
      </c>
      <c r="B79" s="459">
        <v>1.1631901966889999</v>
      </c>
      <c r="C79" s="459">
        <v>0.19359999999999999</v>
      </c>
      <c r="D79" s="460">
        <v>-0.96959019668900004</v>
      </c>
      <c r="E79" s="461">
        <v>0.166438816756</v>
      </c>
      <c r="F79" s="459">
        <v>0</v>
      </c>
      <c r="G79" s="460">
        <v>0</v>
      </c>
      <c r="H79" s="462">
        <v>0</v>
      </c>
      <c r="I79" s="459">
        <v>0</v>
      </c>
      <c r="J79" s="460">
        <v>0</v>
      </c>
      <c r="K79" s="463">
        <v>0</v>
      </c>
      <c r="L79" s="150"/>
    </row>
    <row r="80" spans="1:12" ht="14.4" customHeight="1" thickBot="1" x14ac:dyDescent="0.35">
      <c r="A80" s="481" t="s">
        <v>344</v>
      </c>
      <c r="B80" s="459">
        <v>3.3341738679200001</v>
      </c>
      <c r="C80" s="459">
        <v>0.56385999999900005</v>
      </c>
      <c r="D80" s="460">
        <v>-2.7703138679200001</v>
      </c>
      <c r="E80" s="461">
        <v>0.169115355808</v>
      </c>
      <c r="F80" s="459">
        <v>0</v>
      </c>
      <c r="G80" s="460">
        <v>0</v>
      </c>
      <c r="H80" s="462">
        <v>0</v>
      </c>
      <c r="I80" s="459">
        <v>0</v>
      </c>
      <c r="J80" s="460">
        <v>0</v>
      </c>
      <c r="K80" s="463">
        <v>0</v>
      </c>
      <c r="L80" s="150"/>
    </row>
    <row r="81" spans="1:12" ht="14.4" customHeight="1" thickBot="1" x14ac:dyDescent="0.35">
      <c r="A81" s="478" t="s">
        <v>48</v>
      </c>
      <c r="B81" s="459">
        <v>12338</v>
      </c>
      <c r="C81" s="459">
        <v>13649.62745</v>
      </c>
      <c r="D81" s="460">
        <v>1311.62745</v>
      </c>
      <c r="E81" s="461">
        <v>1.1063079469929999</v>
      </c>
      <c r="F81" s="459">
        <v>13450.961857373401</v>
      </c>
      <c r="G81" s="460">
        <v>3362.7404643433401</v>
      </c>
      <c r="H81" s="462">
        <v>1010.61362</v>
      </c>
      <c r="I81" s="459">
        <v>2993.2127700000001</v>
      </c>
      <c r="J81" s="460">
        <v>-369.52769434333902</v>
      </c>
      <c r="K81" s="463">
        <v>0.22252778661700001</v>
      </c>
      <c r="L81" s="150"/>
    </row>
    <row r="82" spans="1:12" ht="14.4" customHeight="1" thickBot="1" x14ac:dyDescent="0.35">
      <c r="A82" s="484" t="s">
        <v>345</v>
      </c>
      <c r="B82" s="464">
        <v>9078.0000000000091</v>
      </c>
      <c r="C82" s="464">
        <v>10156.445</v>
      </c>
      <c r="D82" s="465">
        <v>1078.4449999999899</v>
      </c>
      <c r="E82" s="471">
        <v>1.1187976426520001</v>
      </c>
      <c r="F82" s="464">
        <v>9910.0018573733705</v>
      </c>
      <c r="G82" s="465">
        <v>2477.5004643433399</v>
      </c>
      <c r="H82" s="467">
        <v>743.22200000000203</v>
      </c>
      <c r="I82" s="464">
        <v>2201.7260000000001</v>
      </c>
      <c r="J82" s="465">
        <v>-275.77446434334001</v>
      </c>
      <c r="K82" s="472">
        <v>0.222172107703</v>
      </c>
      <c r="L82" s="150"/>
    </row>
    <row r="83" spans="1:12" ht="14.4" customHeight="1" thickBot="1" x14ac:dyDescent="0.35">
      <c r="A83" s="480" t="s">
        <v>346</v>
      </c>
      <c r="B83" s="464">
        <v>9053.0000000000091</v>
      </c>
      <c r="C83" s="464">
        <v>10102.882</v>
      </c>
      <c r="D83" s="465">
        <v>1049.8820000000001</v>
      </c>
      <c r="E83" s="471">
        <v>1.1159706174740001</v>
      </c>
      <c r="F83" s="464">
        <v>9835.9999999999709</v>
      </c>
      <c r="G83" s="465">
        <v>2458.99999999999</v>
      </c>
      <c r="H83" s="467">
        <v>734.86400000000197</v>
      </c>
      <c r="I83" s="464">
        <v>2145.0970000000002</v>
      </c>
      <c r="J83" s="465">
        <v>-313.90299999999098</v>
      </c>
      <c r="K83" s="472">
        <v>0.21808631557499999</v>
      </c>
      <c r="L83" s="150"/>
    </row>
    <row r="84" spans="1:12" ht="14.4" customHeight="1" thickBot="1" x14ac:dyDescent="0.35">
      <c r="A84" s="481" t="s">
        <v>347</v>
      </c>
      <c r="B84" s="459">
        <v>9053.0000000000091</v>
      </c>
      <c r="C84" s="459">
        <v>10102.882</v>
      </c>
      <c r="D84" s="460">
        <v>1049.8820000000001</v>
      </c>
      <c r="E84" s="461">
        <v>1.1159706174740001</v>
      </c>
      <c r="F84" s="459">
        <v>9835.9999999999709</v>
      </c>
      <c r="G84" s="460">
        <v>2458.99999999999</v>
      </c>
      <c r="H84" s="462">
        <v>734.86400000000197</v>
      </c>
      <c r="I84" s="459">
        <v>2145.0970000000002</v>
      </c>
      <c r="J84" s="460">
        <v>-313.90299999999098</v>
      </c>
      <c r="K84" s="463">
        <v>0.21808631557499999</v>
      </c>
      <c r="L84" s="150"/>
    </row>
    <row r="85" spans="1:12" ht="14.4" customHeight="1" thickBot="1" x14ac:dyDescent="0.35">
      <c r="A85" s="480" t="s">
        <v>348</v>
      </c>
      <c r="B85" s="464">
        <v>0</v>
      </c>
      <c r="C85" s="464">
        <v>7.1829999999999998</v>
      </c>
      <c r="D85" s="465">
        <v>7.1829999999999998</v>
      </c>
      <c r="E85" s="466" t="s">
        <v>271</v>
      </c>
      <c r="F85" s="464">
        <v>0</v>
      </c>
      <c r="G85" s="465">
        <v>0</v>
      </c>
      <c r="H85" s="467">
        <v>0.65800000000000003</v>
      </c>
      <c r="I85" s="464">
        <v>0.65800000000000003</v>
      </c>
      <c r="J85" s="465">
        <v>0.65800000000000003</v>
      </c>
      <c r="K85" s="468" t="s">
        <v>271</v>
      </c>
      <c r="L85" s="150"/>
    </row>
    <row r="86" spans="1:12" ht="14.4" customHeight="1" thickBot="1" x14ac:dyDescent="0.35">
      <c r="A86" s="481" t="s">
        <v>349</v>
      </c>
      <c r="B86" s="459">
        <v>0</v>
      </c>
      <c r="C86" s="459">
        <v>7.1829999999999998</v>
      </c>
      <c r="D86" s="460">
        <v>7.1829999999999998</v>
      </c>
      <c r="E86" s="469" t="s">
        <v>271</v>
      </c>
      <c r="F86" s="459">
        <v>0</v>
      </c>
      <c r="G86" s="460">
        <v>0</v>
      </c>
      <c r="H86" s="462">
        <v>0.65800000000000003</v>
      </c>
      <c r="I86" s="459">
        <v>0.65800000000000003</v>
      </c>
      <c r="J86" s="460">
        <v>0.65800000000000003</v>
      </c>
      <c r="K86" s="470" t="s">
        <v>271</v>
      </c>
      <c r="L86" s="150"/>
    </row>
    <row r="87" spans="1:12" ht="14.4" customHeight="1" thickBot="1" x14ac:dyDescent="0.35">
      <c r="A87" s="480" t="s">
        <v>350</v>
      </c>
      <c r="B87" s="464">
        <v>0</v>
      </c>
      <c r="C87" s="464">
        <v>46.38</v>
      </c>
      <c r="D87" s="465">
        <v>46.38</v>
      </c>
      <c r="E87" s="466" t="s">
        <v>294</v>
      </c>
      <c r="F87" s="464">
        <v>50.559857373398003</v>
      </c>
      <c r="G87" s="465">
        <v>12.639964343349</v>
      </c>
      <c r="H87" s="467">
        <v>7.7</v>
      </c>
      <c r="I87" s="464">
        <v>23.471</v>
      </c>
      <c r="J87" s="465">
        <v>10.83103565665</v>
      </c>
      <c r="K87" s="472">
        <v>0.46422203738899998</v>
      </c>
      <c r="L87" s="150"/>
    </row>
    <row r="88" spans="1:12" ht="14.4" customHeight="1" thickBot="1" x14ac:dyDescent="0.35">
      <c r="A88" s="481" t="s">
        <v>351</v>
      </c>
      <c r="B88" s="459">
        <v>0</v>
      </c>
      <c r="C88" s="459">
        <v>46.38</v>
      </c>
      <c r="D88" s="460">
        <v>46.38</v>
      </c>
      <c r="E88" s="469" t="s">
        <v>294</v>
      </c>
      <c r="F88" s="459">
        <v>50.559857373398003</v>
      </c>
      <c r="G88" s="460">
        <v>12.639964343349</v>
      </c>
      <c r="H88" s="462">
        <v>7.7</v>
      </c>
      <c r="I88" s="459">
        <v>23.471</v>
      </c>
      <c r="J88" s="460">
        <v>10.83103565665</v>
      </c>
      <c r="K88" s="463">
        <v>0.46422203738899998</v>
      </c>
      <c r="L88" s="150"/>
    </row>
    <row r="89" spans="1:12" ht="14.4" customHeight="1" thickBot="1" x14ac:dyDescent="0.35">
      <c r="A89" s="480" t="s">
        <v>352</v>
      </c>
      <c r="B89" s="464">
        <v>25</v>
      </c>
      <c r="C89" s="464">
        <v>0</v>
      </c>
      <c r="D89" s="465">
        <v>-25</v>
      </c>
      <c r="E89" s="471">
        <v>0</v>
      </c>
      <c r="F89" s="464">
        <v>23.442</v>
      </c>
      <c r="G89" s="465">
        <v>5.8605</v>
      </c>
      <c r="H89" s="467">
        <v>0</v>
      </c>
      <c r="I89" s="464">
        <v>0</v>
      </c>
      <c r="J89" s="465">
        <v>-5.8605</v>
      </c>
      <c r="K89" s="472">
        <v>0</v>
      </c>
      <c r="L89" s="150"/>
    </row>
    <row r="90" spans="1:12" ht="14.4" customHeight="1" thickBot="1" x14ac:dyDescent="0.35">
      <c r="A90" s="481" t="s">
        <v>353</v>
      </c>
      <c r="B90" s="459">
        <v>25</v>
      </c>
      <c r="C90" s="459">
        <v>0</v>
      </c>
      <c r="D90" s="460">
        <v>-25</v>
      </c>
      <c r="E90" s="461">
        <v>0</v>
      </c>
      <c r="F90" s="459">
        <v>23.442</v>
      </c>
      <c r="G90" s="460">
        <v>5.8605</v>
      </c>
      <c r="H90" s="462">
        <v>0</v>
      </c>
      <c r="I90" s="459">
        <v>0</v>
      </c>
      <c r="J90" s="460">
        <v>-5.8605</v>
      </c>
      <c r="K90" s="463">
        <v>0</v>
      </c>
      <c r="L90" s="150"/>
    </row>
    <row r="91" spans="1:12" ht="14.4" customHeight="1" thickBot="1" x14ac:dyDescent="0.35">
      <c r="A91" s="483" t="s">
        <v>354</v>
      </c>
      <c r="B91" s="459">
        <v>0</v>
      </c>
      <c r="C91" s="459">
        <v>0</v>
      </c>
      <c r="D91" s="460">
        <v>0</v>
      </c>
      <c r="E91" s="461">
        <v>1</v>
      </c>
      <c r="F91" s="459">
        <v>0</v>
      </c>
      <c r="G91" s="460">
        <v>0</v>
      </c>
      <c r="H91" s="462">
        <v>0</v>
      </c>
      <c r="I91" s="459">
        <v>32.5</v>
      </c>
      <c r="J91" s="460">
        <v>32.5</v>
      </c>
      <c r="K91" s="470" t="s">
        <v>294</v>
      </c>
      <c r="L91" s="150"/>
    </row>
    <row r="92" spans="1:12" ht="14.4" customHeight="1" thickBot="1" x14ac:dyDescent="0.35">
      <c r="A92" s="481" t="s">
        <v>355</v>
      </c>
      <c r="B92" s="459">
        <v>0</v>
      </c>
      <c r="C92" s="459">
        <v>0</v>
      </c>
      <c r="D92" s="460">
        <v>0</v>
      </c>
      <c r="E92" s="461">
        <v>1</v>
      </c>
      <c r="F92" s="459">
        <v>0</v>
      </c>
      <c r="G92" s="460">
        <v>0</v>
      </c>
      <c r="H92" s="462">
        <v>0</v>
      </c>
      <c r="I92" s="459">
        <v>32.5</v>
      </c>
      <c r="J92" s="460">
        <v>32.5</v>
      </c>
      <c r="K92" s="470" t="s">
        <v>294</v>
      </c>
      <c r="L92" s="150"/>
    </row>
    <row r="93" spans="1:12" ht="14.4" customHeight="1" thickBot="1" x14ac:dyDescent="0.35">
      <c r="A93" s="479" t="s">
        <v>356</v>
      </c>
      <c r="B93" s="459">
        <v>3079</v>
      </c>
      <c r="C93" s="459">
        <v>3291.1297199999999</v>
      </c>
      <c r="D93" s="460">
        <v>212.129720000004</v>
      </c>
      <c r="E93" s="461">
        <v>1.0688956544329999</v>
      </c>
      <c r="F93" s="459">
        <v>3344.24</v>
      </c>
      <c r="G93" s="460">
        <v>836.06</v>
      </c>
      <c r="H93" s="462">
        <v>252.695500000001</v>
      </c>
      <c r="I93" s="459">
        <v>748.587950000001</v>
      </c>
      <c r="J93" s="460">
        <v>-87.472049999999001</v>
      </c>
      <c r="K93" s="463">
        <v>0.22384396753800001</v>
      </c>
      <c r="L93" s="150"/>
    </row>
    <row r="94" spans="1:12" ht="14.4" customHeight="1" thickBot="1" x14ac:dyDescent="0.35">
      <c r="A94" s="480" t="s">
        <v>357</v>
      </c>
      <c r="B94" s="464">
        <v>814.99999999999704</v>
      </c>
      <c r="C94" s="464">
        <v>914.07024000000001</v>
      </c>
      <c r="D94" s="465">
        <v>99.070240000002997</v>
      </c>
      <c r="E94" s="471">
        <v>1.121558576687</v>
      </c>
      <c r="F94" s="464">
        <v>885.24000000000206</v>
      </c>
      <c r="G94" s="465">
        <v>221.31</v>
      </c>
      <c r="H94" s="467">
        <v>66.89</v>
      </c>
      <c r="I94" s="464">
        <v>198.15646000000001</v>
      </c>
      <c r="J94" s="465">
        <v>-23.15354</v>
      </c>
      <c r="K94" s="472">
        <v>0.22384490081700001</v>
      </c>
      <c r="L94" s="150"/>
    </row>
    <row r="95" spans="1:12" ht="14.4" customHeight="1" thickBot="1" x14ac:dyDescent="0.35">
      <c r="A95" s="481" t="s">
        <v>358</v>
      </c>
      <c r="B95" s="459">
        <v>814.99999999999704</v>
      </c>
      <c r="C95" s="459">
        <v>914.07024000000001</v>
      </c>
      <c r="D95" s="460">
        <v>99.070240000002997</v>
      </c>
      <c r="E95" s="461">
        <v>1.121558576687</v>
      </c>
      <c r="F95" s="459">
        <v>885.24000000000206</v>
      </c>
      <c r="G95" s="460">
        <v>221.31</v>
      </c>
      <c r="H95" s="462">
        <v>66.89</v>
      </c>
      <c r="I95" s="459">
        <v>198.15646000000001</v>
      </c>
      <c r="J95" s="460">
        <v>-23.15354</v>
      </c>
      <c r="K95" s="463">
        <v>0.22384490081700001</v>
      </c>
      <c r="L95" s="150"/>
    </row>
    <row r="96" spans="1:12" ht="14.4" customHeight="1" thickBot="1" x14ac:dyDescent="0.35">
      <c r="A96" s="480" t="s">
        <v>359</v>
      </c>
      <c r="B96" s="464">
        <v>2264</v>
      </c>
      <c r="C96" s="464">
        <v>2377.0594799999999</v>
      </c>
      <c r="D96" s="465">
        <v>113.059480000001</v>
      </c>
      <c r="E96" s="471">
        <v>1.049937932862</v>
      </c>
      <c r="F96" s="464">
        <v>2459</v>
      </c>
      <c r="G96" s="465">
        <v>614.74999999999898</v>
      </c>
      <c r="H96" s="467">
        <v>185.80549999999999</v>
      </c>
      <c r="I96" s="464">
        <v>550.43149000000096</v>
      </c>
      <c r="J96" s="465">
        <v>-64.318509999998</v>
      </c>
      <c r="K96" s="472">
        <v>0.22384363155699999</v>
      </c>
      <c r="L96" s="150"/>
    </row>
    <row r="97" spans="1:12" ht="14.4" customHeight="1" thickBot="1" x14ac:dyDescent="0.35">
      <c r="A97" s="481" t="s">
        <v>360</v>
      </c>
      <c r="B97" s="459">
        <v>2264</v>
      </c>
      <c r="C97" s="459">
        <v>2377.0594799999999</v>
      </c>
      <c r="D97" s="460">
        <v>113.059480000001</v>
      </c>
      <c r="E97" s="461">
        <v>1.049937932862</v>
      </c>
      <c r="F97" s="459">
        <v>2459</v>
      </c>
      <c r="G97" s="460">
        <v>614.74999999999898</v>
      </c>
      <c r="H97" s="462">
        <v>185.80549999999999</v>
      </c>
      <c r="I97" s="459">
        <v>550.43149000000096</v>
      </c>
      <c r="J97" s="460">
        <v>-64.318509999998</v>
      </c>
      <c r="K97" s="463">
        <v>0.22384363155699999</v>
      </c>
      <c r="L97" s="150"/>
    </row>
    <row r="98" spans="1:12" ht="14.4" customHeight="1" thickBot="1" x14ac:dyDescent="0.35">
      <c r="A98" s="479" t="s">
        <v>361</v>
      </c>
      <c r="B98" s="459">
        <v>181</v>
      </c>
      <c r="C98" s="459">
        <v>202.05273</v>
      </c>
      <c r="D98" s="460">
        <v>21.052729999998999</v>
      </c>
      <c r="E98" s="461">
        <v>1.1163134254139999</v>
      </c>
      <c r="F98" s="459">
        <v>196.72000000000099</v>
      </c>
      <c r="G98" s="460">
        <v>49.18</v>
      </c>
      <c r="H98" s="462">
        <v>14.696120000000001</v>
      </c>
      <c r="I98" s="459">
        <v>42.898820000000001</v>
      </c>
      <c r="J98" s="460">
        <v>-6.28118</v>
      </c>
      <c r="K98" s="463">
        <v>0.218070455469</v>
      </c>
      <c r="L98" s="150"/>
    </row>
    <row r="99" spans="1:12" ht="14.4" customHeight="1" thickBot="1" x14ac:dyDescent="0.35">
      <c r="A99" s="480" t="s">
        <v>362</v>
      </c>
      <c r="B99" s="464">
        <v>181</v>
      </c>
      <c r="C99" s="464">
        <v>202.05273</v>
      </c>
      <c r="D99" s="465">
        <v>21.052729999998999</v>
      </c>
      <c r="E99" s="471">
        <v>1.1163134254139999</v>
      </c>
      <c r="F99" s="464">
        <v>196.72000000000099</v>
      </c>
      <c r="G99" s="465">
        <v>49.18</v>
      </c>
      <c r="H99" s="467">
        <v>14.696120000000001</v>
      </c>
      <c r="I99" s="464">
        <v>42.898820000000001</v>
      </c>
      <c r="J99" s="465">
        <v>-6.28118</v>
      </c>
      <c r="K99" s="472">
        <v>0.218070455469</v>
      </c>
      <c r="L99" s="150"/>
    </row>
    <row r="100" spans="1:12" ht="14.4" customHeight="1" thickBot="1" x14ac:dyDescent="0.35">
      <c r="A100" s="481" t="s">
        <v>363</v>
      </c>
      <c r="B100" s="459">
        <v>181</v>
      </c>
      <c r="C100" s="459">
        <v>202.05273</v>
      </c>
      <c r="D100" s="460">
        <v>21.052729999998999</v>
      </c>
      <c r="E100" s="461">
        <v>1.1163134254139999</v>
      </c>
      <c r="F100" s="459">
        <v>196.72000000000099</v>
      </c>
      <c r="G100" s="460">
        <v>49.18</v>
      </c>
      <c r="H100" s="462">
        <v>14.696120000000001</v>
      </c>
      <c r="I100" s="459">
        <v>42.898820000000001</v>
      </c>
      <c r="J100" s="460">
        <v>-6.28118</v>
      </c>
      <c r="K100" s="463">
        <v>0.218070455469</v>
      </c>
      <c r="L100" s="150"/>
    </row>
    <row r="101" spans="1:12" ht="14.4" customHeight="1" thickBot="1" x14ac:dyDescent="0.35">
      <c r="A101" s="478" t="s">
        <v>364</v>
      </c>
      <c r="B101" s="459">
        <v>0</v>
      </c>
      <c r="C101" s="459">
        <v>43.3095</v>
      </c>
      <c r="D101" s="460">
        <v>43.3095</v>
      </c>
      <c r="E101" s="469" t="s">
        <v>271</v>
      </c>
      <c r="F101" s="459">
        <v>47.462954069532003</v>
      </c>
      <c r="G101" s="460">
        <v>11.865738517383001</v>
      </c>
      <c r="H101" s="462">
        <v>1.2</v>
      </c>
      <c r="I101" s="459">
        <v>1.2</v>
      </c>
      <c r="J101" s="460">
        <v>-10.665738517383</v>
      </c>
      <c r="K101" s="463">
        <v>2.5282876372E-2</v>
      </c>
      <c r="L101" s="150"/>
    </row>
    <row r="102" spans="1:12" ht="14.4" customHeight="1" thickBot="1" x14ac:dyDescent="0.35">
      <c r="A102" s="479" t="s">
        <v>365</v>
      </c>
      <c r="B102" s="459">
        <v>0</v>
      </c>
      <c r="C102" s="459">
        <v>43.3095</v>
      </c>
      <c r="D102" s="460">
        <v>43.3095</v>
      </c>
      <c r="E102" s="469" t="s">
        <v>271</v>
      </c>
      <c r="F102" s="459">
        <v>47.462954069532003</v>
      </c>
      <c r="G102" s="460">
        <v>11.865738517383001</v>
      </c>
      <c r="H102" s="462">
        <v>1.2</v>
      </c>
      <c r="I102" s="459">
        <v>1.2</v>
      </c>
      <c r="J102" s="460">
        <v>-10.665738517383</v>
      </c>
      <c r="K102" s="463">
        <v>2.5282876372E-2</v>
      </c>
      <c r="L102" s="150"/>
    </row>
    <row r="103" spans="1:12" ht="14.4" customHeight="1" thickBot="1" x14ac:dyDescent="0.35">
      <c r="A103" s="480" t="s">
        <v>366</v>
      </c>
      <c r="B103" s="464">
        <v>0</v>
      </c>
      <c r="C103" s="464">
        <v>24.159500000000001</v>
      </c>
      <c r="D103" s="465">
        <v>24.159500000000001</v>
      </c>
      <c r="E103" s="466" t="s">
        <v>271</v>
      </c>
      <c r="F103" s="464">
        <v>29.039362366267</v>
      </c>
      <c r="G103" s="465">
        <v>7.2598405915660003</v>
      </c>
      <c r="H103" s="467">
        <v>0</v>
      </c>
      <c r="I103" s="464">
        <v>0</v>
      </c>
      <c r="J103" s="465">
        <v>-7.2598405915660003</v>
      </c>
      <c r="K103" s="472">
        <v>0</v>
      </c>
      <c r="L103" s="150"/>
    </row>
    <row r="104" spans="1:12" ht="14.4" customHeight="1" thickBot="1" x14ac:dyDescent="0.35">
      <c r="A104" s="481" t="s">
        <v>367</v>
      </c>
      <c r="B104" s="459">
        <v>0</v>
      </c>
      <c r="C104" s="459">
        <v>5.9499999998999999E-2</v>
      </c>
      <c r="D104" s="460">
        <v>5.9499999998999999E-2</v>
      </c>
      <c r="E104" s="469" t="s">
        <v>271</v>
      </c>
      <c r="F104" s="459">
        <v>0</v>
      </c>
      <c r="G104" s="460">
        <v>0</v>
      </c>
      <c r="H104" s="462">
        <v>0</v>
      </c>
      <c r="I104" s="459">
        <v>0</v>
      </c>
      <c r="J104" s="460">
        <v>0</v>
      </c>
      <c r="K104" s="463">
        <v>3</v>
      </c>
      <c r="L104" s="150"/>
    </row>
    <row r="105" spans="1:12" ht="14.4" customHeight="1" thickBot="1" x14ac:dyDescent="0.35">
      <c r="A105" s="481" t="s">
        <v>368</v>
      </c>
      <c r="B105" s="459">
        <v>0</v>
      </c>
      <c r="C105" s="459">
        <v>7.75</v>
      </c>
      <c r="D105" s="460">
        <v>7.75</v>
      </c>
      <c r="E105" s="469" t="s">
        <v>271</v>
      </c>
      <c r="F105" s="459">
        <v>12.708467569026</v>
      </c>
      <c r="G105" s="460">
        <v>3.177116892256</v>
      </c>
      <c r="H105" s="462">
        <v>0</v>
      </c>
      <c r="I105" s="459">
        <v>0</v>
      </c>
      <c r="J105" s="460">
        <v>-3.177116892256</v>
      </c>
      <c r="K105" s="463">
        <v>0</v>
      </c>
      <c r="L105" s="150"/>
    </row>
    <row r="106" spans="1:12" ht="14.4" customHeight="1" thickBot="1" x14ac:dyDescent="0.35">
      <c r="A106" s="481" t="s">
        <v>369</v>
      </c>
      <c r="B106" s="459">
        <v>0</v>
      </c>
      <c r="C106" s="459">
        <v>16.350000000000001</v>
      </c>
      <c r="D106" s="460">
        <v>16.350000000000001</v>
      </c>
      <c r="E106" s="469" t="s">
        <v>294</v>
      </c>
      <c r="F106" s="459">
        <v>16.330894797241001</v>
      </c>
      <c r="G106" s="460">
        <v>4.0827236993099998</v>
      </c>
      <c r="H106" s="462">
        <v>0</v>
      </c>
      <c r="I106" s="459">
        <v>0</v>
      </c>
      <c r="J106" s="460">
        <v>-4.0827236993099998</v>
      </c>
      <c r="K106" s="463">
        <v>0</v>
      </c>
      <c r="L106" s="150"/>
    </row>
    <row r="107" spans="1:12" ht="14.4" customHeight="1" thickBot="1" x14ac:dyDescent="0.35">
      <c r="A107" s="483" t="s">
        <v>370</v>
      </c>
      <c r="B107" s="459">
        <v>0</v>
      </c>
      <c r="C107" s="459">
        <v>19.149999999999999</v>
      </c>
      <c r="D107" s="460">
        <v>19.149999999999999</v>
      </c>
      <c r="E107" s="469" t="s">
        <v>271</v>
      </c>
      <c r="F107" s="459">
        <v>18.423591703264002</v>
      </c>
      <c r="G107" s="460">
        <v>4.6058979258160004</v>
      </c>
      <c r="H107" s="462">
        <v>1.2</v>
      </c>
      <c r="I107" s="459">
        <v>1.2</v>
      </c>
      <c r="J107" s="460">
        <v>-3.4058979258159998</v>
      </c>
      <c r="K107" s="463">
        <v>6.5133879392999999E-2</v>
      </c>
      <c r="L107" s="150"/>
    </row>
    <row r="108" spans="1:12" ht="14.4" customHeight="1" thickBot="1" x14ac:dyDescent="0.35">
      <c r="A108" s="481" t="s">
        <v>371</v>
      </c>
      <c r="B108" s="459">
        <v>0</v>
      </c>
      <c r="C108" s="459">
        <v>19.149999999999999</v>
      </c>
      <c r="D108" s="460">
        <v>19.149999999999999</v>
      </c>
      <c r="E108" s="469" t="s">
        <v>271</v>
      </c>
      <c r="F108" s="459">
        <v>18.423591703264002</v>
      </c>
      <c r="G108" s="460">
        <v>4.6058979258160004</v>
      </c>
      <c r="H108" s="462">
        <v>1.2</v>
      </c>
      <c r="I108" s="459">
        <v>1.2</v>
      </c>
      <c r="J108" s="460">
        <v>-3.4058979258159998</v>
      </c>
      <c r="K108" s="463">
        <v>6.5133879392999999E-2</v>
      </c>
      <c r="L108" s="150"/>
    </row>
    <row r="109" spans="1:12" ht="14.4" customHeight="1" thickBot="1" x14ac:dyDescent="0.35">
      <c r="A109" s="478" t="s">
        <v>372</v>
      </c>
      <c r="B109" s="459">
        <v>495.00000000000102</v>
      </c>
      <c r="C109" s="459">
        <v>553.73692000000005</v>
      </c>
      <c r="D109" s="460">
        <v>58.736919999999003</v>
      </c>
      <c r="E109" s="461">
        <v>1.118660444444</v>
      </c>
      <c r="F109" s="459">
        <v>512.645865276888</v>
      </c>
      <c r="G109" s="460">
        <v>128.161466319222</v>
      </c>
      <c r="H109" s="462">
        <v>43.524000000000001</v>
      </c>
      <c r="I109" s="459">
        <v>125.16370000000001</v>
      </c>
      <c r="J109" s="460">
        <v>-2.9977663192209998</v>
      </c>
      <c r="K109" s="463">
        <v>0.24415236419</v>
      </c>
      <c r="L109" s="150"/>
    </row>
    <row r="110" spans="1:12" ht="14.4" customHeight="1" thickBot="1" x14ac:dyDescent="0.35">
      <c r="A110" s="479" t="s">
        <v>373</v>
      </c>
      <c r="B110" s="459">
        <v>483.00000000000102</v>
      </c>
      <c r="C110" s="459">
        <v>482.43400000000003</v>
      </c>
      <c r="D110" s="460">
        <v>-0.56599999999999995</v>
      </c>
      <c r="E110" s="461">
        <v>0.99882815734899999</v>
      </c>
      <c r="F110" s="459">
        <v>512.645865276888</v>
      </c>
      <c r="G110" s="460">
        <v>128.161466319222</v>
      </c>
      <c r="H110" s="462">
        <v>38.539000000000001</v>
      </c>
      <c r="I110" s="459">
        <v>115.617</v>
      </c>
      <c r="J110" s="460">
        <v>-12.544466319221</v>
      </c>
      <c r="K110" s="463">
        <v>0.225529957093</v>
      </c>
      <c r="L110" s="150"/>
    </row>
    <row r="111" spans="1:12" ht="14.4" customHeight="1" thickBot="1" x14ac:dyDescent="0.35">
      <c r="A111" s="480" t="s">
        <v>374</v>
      </c>
      <c r="B111" s="464">
        <v>483.00000000000102</v>
      </c>
      <c r="C111" s="464">
        <v>482.43400000000003</v>
      </c>
      <c r="D111" s="465">
        <v>-0.56599999999999995</v>
      </c>
      <c r="E111" s="471">
        <v>0.99882815734899999</v>
      </c>
      <c r="F111" s="464">
        <v>512.645865276888</v>
      </c>
      <c r="G111" s="465">
        <v>128.161466319222</v>
      </c>
      <c r="H111" s="467">
        <v>38.539000000000001</v>
      </c>
      <c r="I111" s="464">
        <v>115.617</v>
      </c>
      <c r="J111" s="465">
        <v>-12.544466319221</v>
      </c>
      <c r="K111" s="472">
        <v>0.225529957093</v>
      </c>
      <c r="L111" s="150"/>
    </row>
    <row r="112" spans="1:12" ht="14.4" customHeight="1" thickBot="1" x14ac:dyDescent="0.35">
      <c r="A112" s="481" t="s">
        <v>375</v>
      </c>
      <c r="B112" s="459">
        <v>40</v>
      </c>
      <c r="C112" s="459">
        <v>40.512</v>
      </c>
      <c r="D112" s="460">
        <v>0.51199999999900003</v>
      </c>
      <c r="E112" s="461">
        <v>1.0127999999999999</v>
      </c>
      <c r="F112" s="459">
        <v>43.001233484460997</v>
      </c>
      <c r="G112" s="460">
        <v>10.750308371115</v>
      </c>
      <c r="H112" s="462">
        <v>3.8420000000000001</v>
      </c>
      <c r="I112" s="459">
        <v>11.526</v>
      </c>
      <c r="J112" s="460">
        <v>0.77569162888400001</v>
      </c>
      <c r="K112" s="463">
        <v>0.26803882275000002</v>
      </c>
      <c r="L112" s="150"/>
    </row>
    <row r="113" spans="1:12" ht="14.4" customHeight="1" thickBot="1" x14ac:dyDescent="0.35">
      <c r="A113" s="481" t="s">
        <v>376</v>
      </c>
      <c r="B113" s="459">
        <v>115</v>
      </c>
      <c r="C113" s="459">
        <v>114.76900000000001</v>
      </c>
      <c r="D113" s="460">
        <v>-0.23100000000000001</v>
      </c>
      <c r="E113" s="461">
        <v>0.99799130434700001</v>
      </c>
      <c r="F113" s="459">
        <v>121.97144396663801</v>
      </c>
      <c r="G113" s="460">
        <v>30.492860991659001</v>
      </c>
      <c r="H113" s="462">
        <v>9.5640000000000001</v>
      </c>
      <c r="I113" s="459">
        <v>28.692</v>
      </c>
      <c r="J113" s="460">
        <v>-1.8008609916589999</v>
      </c>
      <c r="K113" s="463">
        <v>0.23523538843899999</v>
      </c>
      <c r="L113" s="150"/>
    </row>
    <row r="114" spans="1:12" ht="14.4" customHeight="1" thickBot="1" x14ac:dyDescent="0.35">
      <c r="A114" s="481" t="s">
        <v>377</v>
      </c>
      <c r="B114" s="459">
        <v>13</v>
      </c>
      <c r="C114" s="459">
        <v>12.576000000000001</v>
      </c>
      <c r="D114" s="460">
        <v>-0.42399999999999999</v>
      </c>
      <c r="E114" s="461">
        <v>0.967384615384</v>
      </c>
      <c r="F114" s="459">
        <v>13.365219522035</v>
      </c>
      <c r="G114" s="460">
        <v>3.3413048805079999</v>
      </c>
      <c r="H114" s="462">
        <v>1.048</v>
      </c>
      <c r="I114" s="459">
        <v>3.1440000000000001</v>
      </c>
      <c r="J114" s="460">
        <v>-0.19730488050799999</v>
      </c>
      <c r="K114" s="463">
        <v>0.235237438099</v>
      </c>
      <c r="L114" s="150"/>
    </row>
    <row r="115" spans="1:12" ht="14.4" customHeight="1" thickBot="1" x14ac:dyDescent="0.35">
      <c r="A115" s="481" t="s">
        <v>378</v>
      </c>
      <c r="B115" s="459">
        <v>285</v>
      </c>
      <c r="C115" s="459">
        <v>284.56099999999998</v>
      </c>
      <c r="D115" s="460">
        <v>-0.439</v>
      </c>
      <c r="E115" s="461">
        <v>0.99845964912200003</v>
      </c>
      <c r="F115" s="459">
        <v>302.40828405014298</v>
      </c>
      <c r="G115" s="460">
        <v>75.602071012535006</v>
      </c>
      <c r="H115" s="462">
        <v>23.837</v>
      </c>
      <c r="I115" s="459">
        <v>71.510999999999996</v>
      </c>
      <c r="J115" s="460">
        <v>-4.0910710125350001</v>
      </c>
      <c r="K115" s="463">
        <v>0.236471696615</v>
      </c>
      <c r="L115" s="150"/>
    </row>
    <row r="116" spans="1:12" ht="14.4" customHeight="1" thickBot="1" x14ac:dyDescent="0.35">
      <c r="A116" s="481" t="s">
        <v>379</v>
      </c>
      <c r="B116" s="459">
        <v>27</v>
      </c>
      <c r="C116" s="459">
        <v>27.04</v>
      </c>
      <c r="D116" s="460">
        <v>3.9999999999000002E-2</v>
      </c>
      <c r="E116" s="461">
        <v>1.001481481481</v>
      </c>
      <c r="F116" s="459">
        <v>28.736922381983</v>
      </c>
      <c r="G116" s="460">
        <v>7.1842305954950003</v>
      </c>
      <c r="H116" s="462">
        <v>0</v>
      </c>
      <c r="I116" s="459">
        <v>0</v>
      </c>
      <c r="J116" s="460">
        <v>-7.1842305954950003</v>
      </c>
      <c r="K116" s="463">
        <v>0</v>
      </c>
      <c r="L116" s="150"/>
    </row>
    <row r="117" spans="1:12" ht="14.4" customHeight="1" thickBot="1" x14ac:dyDescent="0.35">
      <c r="A117" s="481" t="s">
        <v>380</v>
      </c>
      <c r="B117" s="459">
        <v>3</v>
      </c>
      <c r="C117" s="459">
        <v>2.976</v>
      </c>
      <c r="D117" s="460">
        <v>-2.4E-2</v>
      </c>
      <c r="E117" s="461">
        <v>0.99199999999900002</v>
      </c>
      <c r="F117" s="459">
        <v>3.162761871626</v>
      </c>
      <c r="G117" s="460">
        <v>0.79069046790599995</v>
      </c>
      <c r="H117" s="462">
        <v>0.248</v>
      </c>
      <c r="I117" s="459">
        <v>0.74399999999999999</v>
      </c>
      <c r="J117" s="460">
        <v>-4.6690467905999997E-2</v>
      </c>
      <c r="K117" s="463">
        <v>0.235237438099</v>
      </c>
      <c r="L117" s="150"/>
    </row>
    <row r="118" spans="1:12" ht="14.4" customHeight="1" thickBot="1" x14ac:dyDescent="0.35">
      <c r="A118" s="479" t="s">
        <v>381</v>
      </c>
      <c r="B118" s="459">
        <v>12</v>
      </c>
      <c r="C118" s="459">
        <v>71.30292</v>
      </c>
      <c r="D118" s="460">
        <v>59.30292</v>
      </c>
      <c r="E118" s="461">
        <v>5.94191</v>
      </c>
      <c r="F118" s="459">
        <v>0</v>
      </c>
      <c r="G118" s="460">
        <v>0</v>
      </c>
      <c r="H118" s="462">
        <v>4.9850000000000003</v>
      </c>
      <c r="I118" s="459">
        <v>9.5466999999999995</v>
      </c>
      <c r="J118" s="460">
        <v>9.5466999999999995</v>
      </c>
      <c r="K118" s="470" t="s">
        <v>271</v>
      </c>
      <c r="L118" s="150"/>
    </row>
    <row r="119" spans="1:12" ht="14.4" customHeight="1" thickBot="1" x14ac:dyDescent="0.35">
      <c r="A119" s="480" t="s">
        <v>382</v>
      </c>
      <c r="B119" s="464">
        <v>12</v>
      </c>
      <c r="C119" s="464">
        <v>10.769</v>
      </c>
      <c r="D119" s="465">
        <v>-1.2310000000000001</v>
      </c>
      <c r="E119" s="471">
        <v>0.89741666666599995</v>
      </c>
      <c r="F119" s="464">
        <v>0</v>
      </c>
      <c r="G119" s="465">
        <v>0</v>
      </c>
      <c r="H119" s="467">
        <v>0</v>
      </c>
      <c r="I119" s="464">
        <v>0</v>
      </c>
      <c r="J119" s="465">
        <v>0</v>
      </c>
      <c r="K119" s="472">
        <v>0</v>
      </c>
      <c r="L119" s="150"/>
    </row>
    <row r="120" spans="1:12" ht="14.4" customHeight="1" thickBot="1" x14ac:dyDescent="0.35">
      <c r="A120" s="481" t="s">
        <v>383</v>
      </c>
      <c r="B120" s="459">
        <v>12</v>
      </c>
      <c r="C120" s="459">
        <v>10.769</v>
      </c>
      <c r="D120" s="460">
        <v>-1.2310000000000001</v>
      </c>
      <c r="E120" s="461">
        <v>0.89741666666599995</v>
      </c>
      <c r="F120" s="459">
        <v>0</v>
      </c>
      <c r="G120" s="460">
        <v>0</v>
      </c>
      <c r="H120" s="462">
        <v>0</v>
      </c>
      <c r="I120" s="459">
        <v>0</v>
      </c>
      <c r="J120" s="460">
        <v>0</v>
      </c>
      <c r="K120" s="463">
        <v>0</v>
      </c>
      <c r="L120" s="150"/>
    </row>
    <row r="121" spans="1:12" ht="14.4" customHeight="1" thickBot="1" x14ac:dyDescent="0.35">
      <c r="A121" s="480" t="s">
        <v>384</v>
      </c>
      <c r="B121" s="464">
        <v>0</v>
      </c>
      <c r="C121" s="464">
        <v>26.269179999999999</v>
      </c>
      <c r="D121" s="465">
        <v>26.269179999999999</v>
      </c>
      <c r="E121" s="466" t="s">
        <v>294</v>
      </c>
      <c r="F121" s="464">
        <v>0</v>
      </c>
      <c r="G121" s="465">
        <v>0</v>
      </c>
      <c r="H121" s="467">
        <v>4.9850000000000003</v>
      </c>
      <c r="I121" s="464">
        <v>4.9850000000000003</v>
      </c>
      <c r="J121" s="465">
        <v>4.9850000000000003</v>
      </c>
      <c r="K121" s="468" t="s">
        <v>271</v>
      </c>
      <c r="L121" s="150"/>
    </row>
    <row r="122" spans="1:12" ht="14.4" customHeight="1" thickBot="1" x14ac:dyDescent="0.35">
      <c r="A122" s="481" t="s">
        <v>385</v>
      </c>
      <c r="B122" s="459">
        <v>0</v>
      </c>
      <c r="C122" s="459">
        <v>0</v>
      </c>
      <c r="D122" s="460">
        <v>0</v>
      </c>
      <c r="E122" s="461">
        <v>1</v>
      </c>
      <c r="F122" s="459">
        <v>0</v>
      </c>
      <c r="G122" s="460">
        <v>0</v>
      </c>
      <c r="H122" s="462">
        <v>4.9850000000000003</v>
      </c>
      <c r="I122" s="459">
        <v>4.9850000000000003</v>
      </c>
      <c r="J122" s="460">
        <v>4.9850000000000003</v>
      </c>
      <c r="K122" s="470" t="s">
        <v>294</v>
      </c>
      <c r="L122" s="150"/>
    </row>
    <row r="123" spans="1:12" ht="14.4" customHeight="1" thickBot="1" x14ac:dyDescent="0.35">
      <c r="A123" s="481" t="s">
        <v>386</v>
      </c>
      <c r="B123" s="459">
        <v>0</v>
      </c>
      <c r="C123" s="459">
        <v>14.46918</v>
      </c>
      <c r="D123" s="460">
        <v>14.46918</v>
      </c>
      <c r="E123" s="469" t="s">
        <v>294</v>
      </c>
      <c r="F123" s="459">
        <v>0</v>
      </c>
      <c r="G123" s="460">
        <v>0</v>
      </c>
      <c r="H123" s="462">
        <v>0</v>
      </c>
      <c r="I123" s="459">
        <v>0</v>
      </c>
      <c r="J123" s="460">
        <v>0</v>
      </c>
      <c r="K123" s="470" t="s">
        <v>271</v>
      </c>
      <c r="L123" s="150"/>
    </row>
    <row r="124" spans="1:12" ht="14.4" customHeight="1" thickBot="1" x14ac:dyDescent="0.35">
      <c r="A124" s="481" t="s">
        <v>387</v>
      </c>
      <c r="B124" s="459">
        <v>0</v>
      </c>
      <c r="C124" s="459">
        <v>11.8</v>
      </c>
      <c r="D124" s="460">
        <v>11.8</v>
      </c>
      <c r="E124" s="469" t="s">
        <v>294</v>
      </c>
      <c r="F124" s="459">
        <v>0</v>
      </c>
      <c r="G124" s="460">
        <v>0</v>
      </c>
      <c r="H124" s="462">
        <v>0</v>
      </c>
      <c r="I124" s="459">
        <v>0</v>
      </c>
      <c r="J124" s="460">
        <v>0</v>
      </c>
      <c r="K124" s="470" t="s">
        <v>271</v>
      </c>
      <c r="L124" s="150"/>
    </row>
    <row r="125" spans="1:12" ht="14.4" customHeight="1" thickBot="1" x14ac:dyDescent="0.35">
      <c r="A125" s="480" t="s">
        <v>388</v>
      </c>
      <c r="B125" s="464">
        <v>0</v>
      </c>
      <c r="C125" s="464">
        <v>9.1233999999990001</v>
      </c>
      <c r="D125" s="465">
        <v>9.1233999999990001</v>
      </c>
      <c r="E125" s="466" t="s">
        <v>271</v>
      </c>
      <c r="F125" s="464">
        <v>0</v>
      </c>
      <c r="G125" s="465">
        <v>0</v>
      </c>
      <c r="H125" s="467">
        <v>0</v>
      </c>
      <c r="I125" s="464">
        <v>4.5617000000000001</v>
      </c>
      <c r="J125" s="465">
        <v>4.5617000000000001</v>
      </c>
      <c r="K125" s="468" t="s">
        <v>271</v>
      </c>
      <c r="L125" s="150"/>
    </row>
    <row r="126" spans="1:12" ht="14.4" customHeight="1" thickBot="1" x14ac:dyDescent="0.35">
      <c r="A126" s="481" t="s">
        <v>389</v>
      </c>
      <c r="B126" s="459">
        <v>0</v>
      </c>
      <c r="C126" s="459">
        <v>9.1233999999990001</v>
      </c>
      <c r="D126" s="460">
        <v>9.1233999999990001</v>
      </c>
      <c r="E126" s="469" t="s">
        <v>271</v>
      </c>
      <c r="F126" s="459">
        <v>0</v>
      </c>
      <c r="G126" s="460">
        <v>0</v>
      </c>
      <c r="H126" s="462">
        <v>0</v>
      </c>
      <c r="I126" s="459">
        <v>4.5617000000000001</v>
      </c>
      <c r="J126" s="460">
        <v>4.5617000000000001</v>
      </c>
      <c r="K126" s="470" t="s">
        <v>271</v>
      </c>
      <c r="L126" s="150"/>
    </row>
    <row r="127" spans="1:12" ht="14.4" customHeight="1" thickBot="1" x14ac:dyDescent="0.35">
      <c r="A127" s="480" t="s">
        <v>390</v>
      </c>
      <c r="B127" s="464">
        <v>0</v>
      </c>
      <c r="C127" s="464">
        <v>25.14134</v>
      </c>
      <c r="D127" s="465">
        <v>25.14134</v>
      </c>
      <c r="E127" s="466" t="s">
        <v>271</v>
      </c>
      <c r="F127" s="464">
        <v>0</v>
      </c>
      <c r="G127" s="465">
        <v>0</v>
      </c>
      <c r="H127" s="467">
        <v>0</v>
      </c>
      <c r="I127" s="464">
        <v>0</v>
      </c>
      <c r="J127" s="465">
        <v>0</v>
      </c>
      <c r="K127" s="468" t="s">
        <v>271</v>
      </c>
      <c r="L127" s="150"/>
    </row>
    <row r="128" spans="1:12" ht="14.4" customHeight="1" thickBot="1" x14ac:dyDescent="0.35">
      <c r="A128" s="481" t="s">
        <v>391</v>
      </c>
      <c r="B128" s="459">
        <v>0</v>
      </c>
      <c r="C128" s="459">
        <v>25.14134</v>
      </c>
      <c r="D128" s="460">
        <v>25.14134</v>
      </c>
      <c r="E128" s="469" t="s">
        <v>271</v>
      </c>
      <c r="F128" s="459">
        <v>0</v>
      </c>
      <c r="G128" s="460">
        <v>0</v>
      </c>
      <c r="H128" s="462">
        <v>0</v>
      </c>
      <c r="I128" s="459">
        <v>0</v>
      </c>
      <c r="J128" s="460">
        <v>0</v>
      </c>
      <c r="K128" s="470" t="s">
        <v>271</v>
      </c>
      <c r="L128" s="150"/>
    </row>
    <row r="129" spans="1:12" ht="14.4" customHeight="1" thickBot="1" x14ac:dyDescent="0.35">
      <c r="A129" s="477" t="s">
        <v>392</v>
      </c>
      <c r="B129" s="459">
        <v>6070.50300127638</v>
      </c>
      <c r="C129" s="459">
        <v>4165.9602500000001</v>
      </c>
      <c r="D129" s="460">
        <v>-1904.5427512763799</v>
      </c>
      <c r="E129" s="461">
        <v>0.68626277742099995</v>
      </c>
      <c r="F129" s="459">
        <v>4271.6415586270796</v>
      </c>
      <c r="G129" s="460">
        <v>1067.9103896567699</v>
      </c>
      <c r="H129" s="462">
        <v>332.26634999999999</v>
      </c>
      <c r="I129" s="459">
        <v>1160.7353800000001</v>
      </c>
      <c r="J129" s="460">
        <v>92.824990343230994</v>
      </c>
      <c r="K129" s="463">
        <v>0.27173051953600003</v>
      </c>
      <c r="L129" s="150"/>
    </row>
    <row r="130" spans="1:12" ht="14.4" customHeight="1" thickBot="1" x14ac:dyDescent="0.35">
      <c r="A130" s="478" t="s">
        <v>393</v>
      </c>
      <c r="B130" s="459">
        <v>6026.5063867797198</v>
      </c>
      <c r="C130" s="459">
        <v>4069.8442500000001</v>
      </c>
      <c r="D130" s="460">
        <v>-1956.66213677972</v>
      </c>
      <c r="E130" s="461">
        <v>0.67532397525099996</v>
      </c>
      <c r="F130" s="459">
        <v>4242.9509787319503</v>
      </c>
      <c r="G130" s="460">
        <v>1060.7377446829901</v>
      </c>
      <c r="H130" s="462">
        <v>331.21861999999999</v>
      </c>
      <c r="I130" s="459">
        <v>1125.0924</v>
      </c>
      <c r="J130" s="460">
        <v>64.354655317012998</v>
      </c>
      <c r="K130" s="463">
        <v>0.26516742843300001</v>
      </c>
      <c r="L130" s="150"/>
    </row>
    <row r="131" spans="1:12" ht="14.4" customHeight="1" thickBot="1" x14ac:dyDescent="0.35">
      <c r="A131" s="479" t="s">
        <v>394</v>
      </c>
      <c r="B131" s="459">
        <v>6026.5063867797198</v>
      </c>
      <c r="C131" s="459">
        <v>4069.8442500000001</v>
      </c>
      <c r="D131" s="460">
        <v>-1956.66213677972</v>
      </c>
      <c r="E131" s="461">
        <v>0.67532397525099996</v>
      </c>
      <c r="F131" s="459">
        <v>4242.9509787319503</v>
      </c>
      <c r="G131" s="460">
        <v>1060.7377446829901</v>
      </c>
      <c r="H131" s="462">
        <v>331.21861999999999</v>
      </c>
      <c r="I131" s="459">
        <v>1125.0924</v>
      </c>
      <c r="J131" s="460">
        <v>64.354655317012998</v>
      </c>
      <c r="K131" s="463">
        <v>0.26516742843300001</v>
      </c>
      <c r="L131" s="150"/>
    </row>
    <row r="132" spans="1:12" ht="14.4" customHeight="1" thickBot="1" x14ac:dyDescent="0.35">
      <c r="A132" s="480" t="s">
        <v>395</v>
      </c>
      <c r="B132" s="464">
        <v>846</v>
      </c>
      <c r="C132" s="464">
        <v>789.94893999999999</v>
      </c>
      <c r="D132" s="465">
        <v>-56.05106</v>
      </c>
      <c r="E132" s="471">
        <v>0.93374579196200003</v>
      </c>
      <c r="F132" s="464">
        <v>918.73698924035398</v>
      </c>
      <c r="G132" s="465">
        <v>229.68424731008801</v>
      </c>
      <c r="H132" s="467">
        <v>41.657359999999997</v>
      </c>
      <c r="I132" s="464">
        <v>189.55302</v>
      </c>
      <c r="J132" s="465">
        <v>-40.131227310088001</v>
      </c>
      <c r="K132" s="472">
        <v>0.20631913400599999</v>
      </c>
      <c r="L132" s="150"/>
    </row>
    <row r="133" spans="1:12" ht="14.4" customHeight="1" thickBot="1" x14ac:dyDescent="0.35">
      <c r="A133" s="481" t="s">
        <v>396</v>
      </c>
      <c r="B133" s="459">
        <v>4</v>
      </c>
      <c r="C133" s="459">
        <v>21.04017</v>
      </c>
      <c r="D133" s="460">
        <v>17.04017</v>
      </c>
      <c r="E133" s="461">
        <v>5.2600425</v>
      </c>
      <c r="F133" s="459">
        <v>21.239278047498999</v>
      </c>
      <c r="G133" s="460">
        <v>5.3098195118740001</v>
      </c>
      <c r="H133" s="462">
        <v>2.31392</v>
      </c>
      <c r="I133" s="459">
        <v>8.0987200000000001</v>
      </c>
      <c r="J133" s="460">
        <v>2.7889004881249999</v>
      </c>
      <c r="K133" s="463">
        <v>0.38130862931800003</v>
      </c>
      <c r="L133" s="150"/>
    </row>
    <row r="134" spans="1:12" ht="14.4" customHeight="1" thickBot="1" x14ac:dyDescent="0.35">
      <c r="A134" s="481" t="s">
        <v>397</v>
      </c>
      <c r="B134" s="459">
        <v>2</v>
      </c>
      <c r="C134" s="459">
        <v>0</v>
      </c>
      <c r="D134" s="460">
        <v>-2</v>
      </c>
      <c r="E134" s="461">
        <v>0</v>
      </c>
      <c r="F134" s="459">
        <v>0</v>
      </c>
      <c r="G134" s="460">
        <v>0</v>
      </c>
      <c r="H134" s="462">
        <v>0.26800000000000002</v>
      </c>
      <c r="I134" s="459">
        <v>0.26800000000000002</v>
      </c>
      <c r="J134" s="460">
        <v>0.26800000000000002</v>
      </c>
      <c r="K134" s="470" t="s">
        <v>294</v>
      </c>
      <c r="L134" s="150"/>
    </row>
    <row r="135" spans="1:12" ht="14.4" customHeight="1" thickBot="1" x14ac:dyDescent="0.35">
      <c r="A135" s="481" t="s">
        <v>398</v>
      </c>
      <c r="B135" s="459">
        <v>40</v>
      </c>
      <c r="C135" s="459">
        <v>67.494110000000006</v>
      </c>
      <c r="D135" s="460">
        <v>27.494109999999999</v>
      </c>
      <c r="E135" s="461">
        <v>1.6873527500000001</v>
      </c>
      <c r="F135" s="459">
        <v>70.468219359778004</v>
      </c>
      <c r="G135" s="460">
        <v>17.617054839944</v>
      </c>
      <c r="H135" s="462">
        <v>0</v>
      </c>
      <c r="I135" s="459">
        <v>2.2683499999999999</v>
      </c>
      <c r="J135" s="460">
        <v>-15.348704839944</v>
      </c>
      <c r="K135" s="463">
        <v>3.2189688069000001E-2</v>
      </c>
      <c r="L135" s="150"/>
    </row>
    <row r="136" spans="1:12" ht="14.4" customHeight="1" thickBot="1" x14ac:dyDescent="0.35">
      <c r="A136" s="481" t="s">
        <v>399</v>
      </c>
      <c r="B136" s="459">
        <v>800</v>
      </c>
      <c r="C136" s="459">
        <v>701.41466000000003</v>
      </c>
      <c r="D136" s="460">
        <v>-98.585340000000002</v>
      </c>
      <c r="E136" s="461">
        <v>0.87676832500000002</v>
      </c>
      <c r="F136" s="459">
        <v>827.02949183307703</v>
      </c>
      <c r="G136" s="460">
        <v>206.757372958269</v>
      </c>
      <c r="H136" s="462">
        <v>39.07544</v>
      </c>
      <c r="I136" s="459">
        <v>178.91794999999999</v>
      </c>
      <c r="J136" s="460">
        <v>-27.839422958269001</v>
      </c>
      <c r="K136" s="463">
        <v>0.216338052955</v>
      </c>
      <c r="L136" s="150"/>
    </row>
    <row r="137" spans="1:12" ht="14.4" customHeight="1" thickBot="1" x14ac:dyDescent="0.35">
      <c r="A137" s="480" t="s">
        <v>400</v>
      </c>
      <c r="B137" s="464">
        <v>20.718069574428998</v>
      </c>
      <c r="C137" s="464">
        <v>8.6762999999999995</v>
      </c>
      <c r="D137" s="465">
        <v>-12.041769574429001</v>
      </c>
      <c r="E137" s="471">
        <v>0.41877936401499999</v>
      </c>
      <c r="F137" s="464">
        <v>9.7635556832100008</v>
      </c>
      <c r="G137" s="465">
        <v>2.4408889208020002</v>
      </c>
      <c r="H137" s="467">
        <v>0.56866000000000005</v>
      </c>
      <c r="I137" s="464">
        <v>1.7603500000000001</v>
      </c>
      <c r="J137" s="465">
        <v>-0.68053892080199996</v>
      </c>
      <c r="K137" s="472">
        <v>0.18029804480200001</v>
      </c>
      <c r="L137" s="150"/>
    </row>
    <row r="138" spans="1:12" ht="14.4" customHeight="1" thickBot="1" x14ac:dyDescent="0.35">
      <c r="A138" s="481" t="s">
        <v>401</v>
      </c>
      <c r="B138" s="459">
        <v>20.718069574428998</v>
      </c>
      <c r="C138" s="459">
        <v>8.6762999999999995</v>
      </c>
      <c r="D138" s="460">
        <v>-12.041769574429001</v>
      </c>
      <c r="E138" s="461">
        <v>0.41877936401499999</v>
      </c>
      <c r="F138" s="459">
        <v>9.7635556832100008</v>
      </c>
      <c r="G138" s="460">
        <v>2.4408889208020002</v>
      </c>
      <c r="H138" s="462">
        <v>0.56866000000000005</v>
      </c>
      <c r="I138" s="459">
        <v>1.7603500000000001</v>
      </c>
      <c r="J138" s="460">
        <v>-0.68053892080199996</v>
      </c>
      <c r="K138" s="463">
        <v>0.18029804480200001</v>
      </c>
      <c r="L138" s="150"/>
    </row>
    <row r="139" spans="1:12" ht="14.4" customHeight="1" thickBot="1" x14ac:dyDescent="0.35">
      <c r="A139" s="480" t="s">
        <v>402</v>
      </c>
      <c r="B139" s="464">
        <v>22.698186585218998</v>
      </c>
      <c r="C139" s="464">
        <v>4.64703</v>
      </c>
      <c r="D139" s="465">
        <v>-18.051156585219001</v>
      </c>
      <c r="E139" s="471">
        <v>0.204731333164</v>
      </c>
      <c r="F139" s="464">
        <v>4.6476992471239997</v>
      </c>
      <c r="G139" s="465">
        <v>1.1619248117809999</v>
      </c>
      <c r="H139" s="467">
        <v>0</v>
      </c>
      <c r="I139" s="464">
        <v>0</v>
      </c>
      <c r="J139" s="465">
        <v>-1.1619248117809999</v>
      </c>
      <c r="K139" s="472">
        <v>0</v>
      </c>
      <c r="L139" s="150"/>
    </row>
    <row r="140" spans="1:12" ht="14.4" customHeight="1" thickBot="1" x14ac:dyDescent="0.35">
      <c r="A140" s="481" t="s">
        <v>403</v>
      </c>
      <c r="B140" s="459">
        <v>0.69818658521900001</v>
      </c>
      <c r="C140" s="459">
        <v>0</v>
      </c>
      <c r="D140" s="460">
        <v>-0.69818658521900001</v>
      </c>
      <c r="E140" s="461">
        <v>0</v>
      </c>
      <c r="F140" s="459">
        <v>0</v>
      </c>
      <c r="G140" s="460">
        <v>0</v>
      </c>
      <c r="H140" s="462">
        <v>0</v>
      </c>
      <c r="I140" s="459">
        <v>0</v>
      </c>
      <c r="J140" s="460">
        <v>0</v>
      </c>
      <c r="K140" s="463">
        <v>0</v>
      </c>
      <c r="L140" s="150"/>
    </row>
    <row r="141" spans="1:12" ht="14.4" customHeight="1" thickBot="1" x14ac:dyDescent="0.35">
      <c r="A141" s="481" t="s">
        <v>404</v>
      </c>
      <c r="B141" s="459">
        <v>22</v>
      </c>
      <c r="C141" s="459">
        <v>4.64703</v>
      </c>
      <c r="D141" s="460">
        <v>-17.352969999999999</v>
      </c>
      <c r="E141" s="461">
        <v>0.21122863636299999</v>
      </c>
      <c r="F141" s="459">
        <v>4.6476992471239997</v>
      </c>
      <c r="G141" s="460">
        <v>1.1619248117809999</v>
      </c>
      <c r="H141" s="462">
        <v>0</v>
      </c>
      <c r="I141" s="459">
        <v>0</v>
      </c>
      <c r="J141" s="460">
        <v>-1.1619248117809999</v>
      </c>
      <c r="K141" s="463">
        <v>0</v>
      </c>
      <c r="L141" s="150"/>
    </row>
    <row r="142" spans="1:12" ht="14.4" customHeight="1" thickBot="1" x14ac:dyDescent="0.35">
      <c r="A142" s="480" t="s">
        <v>405</v>
      </c>
      <c r="B142" s="464">
        <v>9.0130620066999997E-2</v>
      </c>
      <c r="C142" s="464">
        <v>0</v>
      </c>
      <c r="D142" s="465">
        <v>-9.0130620066999997E-2</v>
      </c>
      <c r="E142" s="471">
        <v>0</v>
      </c>
      <c r="F142" s="464">
        <v>0</v>
      </c>
      <c r="G142" s="465">
        <v>0</v>
      </c>
      <c r="H142" s="467">
        <v>0</v>
      </c>
      <c r="I142" s="464">
        <v>0</v>
      </c>
      <c r="J142" s="465">
        <v>0</v>
      </c>
      <c r="K142" s="472">
        <v>0</v>
      </c>
      <c r="L142" s="150"/>
    </row>
    <row r="143" spans="1:12" ht="14.4" customHeight="1" thickBot="1" x14ac:dyDescent="0.35">
      <c r="A143" s="481" t="s">
        <v>406</v>
      </c>
      <c r="B143" s="459">
        <v>9.0130620066999997E-2</v>
      </c>
      <c r="C143" s="459">
        <v>0</v>
      </c>
      <c r="D143" s="460">
        <v>-9.0130620066999997E-2</v>
      </c>
      <c r="E143" s="461">
        <v>0</v>
      </c>
      <c r="F143" s="459">
        <v>0</v>
      </c>
      <c r="G143" s="460">
        <v>0</v>
      </c>
      <c r="H143" s="462">
        <v>0</v>
      </c>
      <c r="I143" s="459">
        <v>0</v>
      </c>
      <c r="J143" s="460">
        <v>0</v>
      </c>
      <c r="K143" s="463">
        <v>0</v>
      </c>
      <c r="L143" s="150"/>
    </row>
    <row r="144" spans="1:12" ht="14.4" customHeight="1" thickBot="1" x14ac:dyDescent="0.35">
      <c r="A144" s="480" t="s">
        <v>407</v>
      </c>
      <c r="B144" s="464">
        <v>5137</v>
      </c>
      <c r="C144" s="464">
        <v>3200.3920400000002</v>
      </c>
      <c r="D144" s="465">
        <v>-1936.60796</v>
      </c>
      <c r="E144" s="471">
        <v>0.62300798909800004</v>
      </c>
      <c r="F144" s="464">
        <v>3309.80273456126</v>
      </c>
      <c r="G144" s="465">
        <v>827.45068364031499</v>
      </c>
      <c r="H144" s="467">
        <v>279.33094999999997</v>
      </c>
      <c r="I144" s="464">
        <v>882.39468999999997</v>
      </c>
      <c r="J144" s="465">
        <v>54.944006359684998</v>
      </c>
      <c r="K144" s="472">
        <v>0.26660038702099997</v>
      </c>
      <c r="L144" s="150"/>
    </row>
    <row r="145" spans="1:12" ht="14.4" customHeight="1" thickBot="1" x14ac:dyDescent="0.35">
      <c r="A145" s="481" t="s">
        <v>408</v>
      </c>
      <c r="B145" s="459">
        <v>2199</v>
      </c>
      <c r="C145" s="459">
        <v>1097.4776899999999</v>
      </c>
      <c r="D145" s="460">
        <v>-1101.5223100000001</v>
      </c>
      <c r="E145" s="461">
        <v>0.49908035015899999</v>
      </c>
      <c r="F145" s="459">
        <v>1173.0688429440299</v>
      </c>
      <c r="G145" s="460">
        <v>293.267210736008</v>
      </c>
      <c r="H145" s="462">
        <v>78.10651</v>
      </c>
      <c r="I145" s="459">
        <v>268.76603</v>
      </c>
      <c r="J145" s="460">
        <v>-24.501180736007001</v>
      </c>
      <c r="K145" s="463">
        <v>0.229113603704</v>
      </c>
      <c r="L145" s="150"/>
    </row>
    <row r="146" spans="1:12" ht="14.4" customHeight="1" thickBot="1" x14ac:dyDescent="0.35">
      <c r="A146" s="481" t="s">
        <v>409</v>
      </c>
      <c r="B146" s="459">
        <v>2938</v>
      </c>
      <c r="C146" s="459">
        <v>2102.91435</v>
      </c>
      <c r="D146" s="460">
        <v>-835.08565000000101</v>
      </c>
      <c r="E146" s="461">
        <v>0.71576390401599999</v>
      </c>
      <c r="F146" s="459">
        <v>2136.7338916172298</v>
      </c>
      <c r="G146" s="460">
        <v>534.183472904307</v>
      </c>
      <c r="H146" s="462">
        <v>201.22443999999999</v>
      </c>
      <c r="I146" s="459">
        <v>613.62865999999997</v>
      </c>
      <c r="J146" s="460">
        <v>79.445187095693001</v>
      </c>
      <c r="K146" s="463">
        <v>0.28718066503599998</v>
      </c>
      <c r="L146" s="150"/>
    </row>
    <row r="147" spans="1:12" ht="14.4" customHeight="1" thickBot="1" x14ac:dyDescent="0.35">
      <c r="A147" s="480" t="s">
        <v>410</v>
      </c>
      <c r="B147" s="464">
        <v>0</v>
      </c>
      <c r="C147" s="464">
        <v>66.179940000000002</v>
      </c>
      <c r="D147" s="465">
        <v>66.179940000000002</v>
      </c>
      <c r="E147" s="466" t="s">
        <v>271</v>
      </c>
      <c r="F147" s="464">
        <v>0</v>
      </c>
      <c r="G147" s="465">
        <v>0</v>
      </c>
      <c r="H147" s="467">
        <v>9.6616499999999998</v>
      </c>
      <c r="I147" s="464">
        <v>51.384340000000002</v>
      </c>
      <c r="J147" s="465">
        <v>51.384340000000002</v>
      </c>
      <c r="K147" s="468" t="s">
        <v>271</v>
      </c>
      <c r="L147" s="150"/>
    </row>
    <row r="148" spans="1:12" ht="14.4" customHeight="1" thickBot="1" x14ac:dyDescent="0.35">
      <c r="A148" s="481" t="s">
        <v>411</v>
      </c>
      <c r="B148" s="459">
        <v>0</v>
      </c>
      <c r="C148" s="459">
        <v>51.572330000000001</v>
      </c>
      <c r="D148" s="460">
        <v>51.572330000000001</v>
      </c>
      <c r="E148" s="469" t="s">
        <v>271</v>
      </c>
      <c r="F148" s="459">
        <v>0</v>
      </c>
      <c r="G148" s="460">
        <v>0</v>
      </c>
      <c r="H148" s="462">
        <v>0</v>
      </c>
      <c r="I148" s="459">
        <v>0</v>
      </c>
      <c r="J148" s="460">
        <v>0</v>
      </c>
      <c r="K148" s="470" t="s">
        <v>271</v>
      </c>
      <c r="L148" s="150"/>
    </row>
    <row r="149" spans="1:12" ht="14.4" customHeight="1" thickBot="1" x14ac:dyDescent="0.35">
      <c r="A149" s="481" t="s">
        <v>412</v>
      </c>
      <c r="B149" s="459">
        <v>0</v>
      </c>
      <c r="C149" s="459">
        <v>14.607609999999999</v>
      </c>
      <c r="D149" s="460">
        <v>14.607609999999999</v>
      </c>
      <c r="E149" s="469" t="s">
        <v>271</v>
      </c>
      <c r="F149" s="459">
        <v>0</v>
      </c>
      <c r="G149" s="460">
        <v>0</v>
      </c>
      <c r="H149" s="462">
        <v>9.6616499999999998</v>
      </c>
      <c r="I149" s="459">
        <v>51.384340000000002</v>
      </c>
      <c r="J149" s="460">
        <v>51.384340000000002</v>
      </c>
      <c r="K149" s="470" t="s">
        <v>271</v>
      </c>
      <c r="L149" s="150"/>
    </row>
    <row r="150" spans="1:12" ht="14.4" customHeight="1" thickBot="1" x14ac:dyDescent="0.35">
      <c r="A150" s="478" t="s">
        <v>413</v>
      </c>
      <c r="B150" s="459">
        <v>43.996614496657998</v>
      </c>
      <c r="C150" s="459">
        <v>83.525329999999997</v>
      </c>
      <c r="D150" s="460">
        <v>39.528715503340997</v>
      </c>
      <c r="E150" s="461">
        <v>1.8984490273979999</v>
      </c>
      <c r="F150" s="459">
        <v>28.690579895128</v>
      </c>
      <c r="G150" s="460">
        <v>7.1726449737819999</v>
      </c>
      <c r="H150" s="462">
        <v>-2.7E-4</v>
      </c>
      <c r="I150" s="459">
        <v>32.498980000000003</v>
      </c>
      <c r="J150" s="460">
        <v>25.326335026218</v>
      </c>
      <c r="K150" s="463">
        <v>1.1327404367139999</v>
      </c>
      <c r="L150" s="150"/>
    </row>
    <row r="151" spans="1:12" ht="14.4" customHeight="1" thickBot="1" x14ac:dyDescent="0.35">
      <c r="A151" s="479" t="s">
        <v>414</v>
      </c>
      <c r="B151" s="459">
        <v>0</v>
      </c>
      <c r="C151" s="459">
        <v>38.111339999999998</v>
      </c>
      <c r="D151" s="460">
        <v>38.111339999999998</v>
      </c>
      <c r="E151" s="469" t="s">
        <v>271</v>
      </c>
      <c r="F151" s="459">
        <v>0</v>
      </c>
      <c r="G151" s="460">
        <v>0</v>
      </c>
      <c r="H151" s="462">
        <v>0</v>
      </c>
      <c r="I151" s="459">
        <v>32.5</v>
      </c>
      <c r="J151" s="460">
        <v>32.5</v>
      </c>
      <c r="K151" s="470" t="s">
        <v>271</v>
      </c>
      <c r="L151" s="150"/>
    </row>
    <row r="152" spans="1:12" ht="14.4" customHeight="1" thickBot="1" x14ac:dyDescent="0.35">
      <c r="A152" s="480" t="s">
        <v>415</v>
      </c>
      <c r="B152" s="464">
        <v>0</v>
      </c>
      <c r="C152" s="464">
        <v>38.111339999999998</v>
      </c>
      <c r="D152" s="465">
        <v>38.111339999999998</v>
      </c>
      <c r="E152" s="466" t="s">
        <v>271</v>
      </c>
      <c r="F152" s="464">
        <v>0</v>
      </c>
      <c r="G152" s="465">
        <v>0</v>
      </c>
      <c r="H152" s="467">
        <v>0</v>
      </c>
      <c r="I152" s="464">
        <v>0</v>
      </c>
      <c r="J152" s="465">
        <v>0</v>
      </c>
      <c r="K152" s="468" t="s">
        <v>271</v>
      </c>
      <c r="L152" s="150"/>
    </row>
    <row r="153" spans="1:12" ht="14.4" customHeight="1" thickBot="1" x14ac:dyDescent="0.35">
      <c r="A153" s="481" t="s">
        <v>416</v>
      </c>
      <c r="B153" s="459">
        <v>0</v>
      </c>
      <c r="C153" s="459">
        <v>38.111339999999998</v>
      </c>
      <c r="D153" s="460">
        <v>38.111339999999998</v>
      </c>
      <c r="E153" s="469" t="s">
        <v>271</v>
      </c>
      <c r="F153" s="459">
        <v>0</v>
      </c>
      <c r="G153" s="460">
        <v>0</v>
      </c>
      <c r="H153" s="462">
        <v>0</v>
      </c>
      <c r="I153" s="459">
        <v>0</v>
      </c>
      <c r="J153" s="460">
        <v>0</v>
      </c>
      <c r="K153" s="470" t="s">
        <v>271</v>
      </c>
      <c r="L153" s="150"/>
    </row>
    <row r="154" spans="1:12" ht="14.4" customHeight="1" thickBot="1" x14ac:dyDescent="0.35">
      <c r="A154" s="480" t="s">
        <v>417</v>
      </c>
      <c r="B154" s="464">
        <v>0</v>
      </c>
      <c r="C154" s="464">
        <v>0</v>
      </c>
      <c r="D154" s="465">
        <v>0</v>
      </c>
      <c r="E154" s="471">
        <v>1</v>
      </c>
      <c r="F154" s="464">
        <v>0</v>
      </c>
      <c r="G154" s="465">
        <v>0</v>
      </c>
      <c r="H154" s="467">
        <v>0</v>
      </c>
      <c r="I154" s="464">
        <v>32.5</v>
      </c>
      <c r="J154" s="465">
        <v>32.5</v>
      </c>
      <c r="K154" s="468" t="s">
        <v>271</v>
      </c>
      <c r="L154" s="150"/>
    </row>
    <row r="155" spans="1:12" ht="14.4" customHeight="1" thickBot="1" x14ac:dyDescent="0.35">
      <c r="A155" s="481" t="s">
        <v>418</v>
      </c>
      <c r="B155" s="459">
        <v>0</v>
      </c>
      <c r="C155" s="459">
        <v>0</v>
      </c>
      <c r="D155" s="460">
        <v>0</v>
      </c>
      <c r="E155" s="461">
        <v>1</v>
      </c>
      <c r="F155" s="459">
        <v>0</v>
      </c>
      <c r="G155" s="460">
        <v>0</v>
      </c>
      <c r="H155" s="462">
        <v>0</v>
      </c>
      <c r="I155" s="459">
        <v>32.5</v>
      </c>
      <c r="J155" s="460">
        <v>32.5</v>
      </c>
      <c r="K155" s="470" t="s">
        <v>271</v>
      </c>
      <c r="L155" s="150"/>
    </row>
    <row r="156" spans="1:12" ht="14.4" customHeight="1" thickBot="1" x14ac:dyDescent="0.35">
      <c r="A156" s="484" t="s">
        <v>419</v>
      </c>
      <c r="B156" s="464">
        <v>43.996614496657998</v>
      </c>
      <c r="C156" s="464">
        <v>45.413989999999998</v>
      </c>
      <c r="D156" s="465">
        <v>1.417375503341</v>
      </c>
      <c r="E156" s="471">
        <v>1.032215558391</v>
      </c>
      <c r="F156" s="464">
        <v>28.690579895128</v>
      </c>
      <c r="G156" s="465">
        <v>7.1726449737819999</v>
      </c>
      <c r="H156" s="467">
        <v>-2.7E-4</v>
      </c>
      <c r="I156" s="464">
        <v>-1.0200000000000001E-3</v>
      </c>
      <c r="J156" s="465">
        <v>-7.1736649737820004</v>
      </c>
      <c r="K156" s="472">
        <v>-3.5551738714532198E-5</v>
      </c>
      <c r="L156" s="150"/>
    </row>
    <row r="157" spans="1:12" ht="14.4" customHeight="1" thickBot="1" x14ac:dyDescent="0.35">
      <c r="A157" s="480" t="s">
        <v>420</v>
      </c>
      <c r="B157" s="464">
        <v>0</v>
      </c>
      <c r="C157" s="464">
        <v>8.0000000000000004E-4</v>
      </c>
      <c r="D157" s="465">
        <v>8.0000000000000004E-4</v>
      </c>
      <c r="E157" s="466" t="s">
        <v>271</v>
      </c>
      <c r="F157" s="464">
        <v>0</v>
      </c>
      <c r="G157" s="465">
        <v>0</v>
      </c>
      <c r="H157" s="467">
        <v>-2.7E-4</v>
      </c>
      <c r="I157" s="464">
        <v>-1.0200000000000001E-3</v>
      </c>
      <c r="J157" s="465">
        <v>-1.0200000000000001E-3</v>
      </c>
      <c r="K157" s="468" t="s">
        <v>271</v>
      </c>
      <c r="L157" s="150"/>
    </row>
    <row r="158" spans="1:12" ht="14.4" customHeight="1" thickBot="1" x14ac:dyDescent="0.35">
      <c r="A158" s="481" t="s">
        <v>421</v>
      </c>
      <c r="B158" s="459">
        <v>0</v>
      </c>
      <c r="C158" s="459">
        <v>8.0000000000000004E-4</v>
      </c>
      <c r="D158" s="460">
        <v>8.0000000000000004E-4</v>
      </c>
      <c r="E158" s="469" t="s">
        <v>271</v>
      </c>
      <c r="F158" s="459">
        <v>0</v>
      </c>
      <c r="G158" s="460">
        <v>0</v>
      </c>
      <c r="H158" s="462">
        <v>-2.7E-4</v>
      </c>
      <c r="I158" s="459">
        <v>-1.0200000000000001E-3</v>
      </c>
      <c r="J158" s="460">
        <v>-1.0200000000000001E-3</v>
      </c>
      <c r="K158" s="470" t="s">
        <v>271</v>
      </c>
      <c r="L158" s="150"/>
    </row>
    <row r="159" spans="1:12" ht="14.4" customHeight="1" thickBot="1" x14ac:dyDescent="0.35">
      <c r="A159" s="480" t="s">
        <v>422</v>
      </c>
      <c r="B159" s="464">
        <v>43.996614496657998</v>
      </c>
      <c r="C159" s="464">
        <v>45.41319</v>
      </c>
      <c r="D159" s="465">
        <v>1.4165755033409999</v>
      </c>
      <c r="E159" s="471">
        <v>1.0321973751739999</v>
      </c>
      <c r="F159" s="464">
        <v>28.690579895128</v>
      </c>
      <c r="G159" s="465">
        <v>7.1726449737819999</v>
      </c>
      <c r="H159" s="467">
        <v>0</v>
      </c>
      <c r="I159" s="464">
        <v>0</v>
      </c>
      <c r="J159" s="465">
        <v>-7.1726449737819999</v>
      </c>
      <c r="K159" s="472">
        <v>0</v>
      </c>
      <c r="L159" s="150"/>
    </row>
    <row r="160" spans="1:12" ht="14.4" customHeight="1" thickBot="1" x14ac:dyDescent="0.35">
      <c r="A160" s="481" t="s">
        <v>423</v>
      </c>
      <c r="B160" s="459">
        <v>17.325146393154998</v>
      </c>
      <c r="C160" s="459">
        <v>0</v>
      </c>
      <c r="D160" s="460">
        <v>-17.325146393154998</v>
      </c>
      <c r="E160" s="461">
        <v>0</v>
      </c>
      <c r="F160" s="459">
        <v>0</v>
      </c>
      <c r="G160" s="460">
        <v>0</v>
      </c>
      <c r="H160" s="462">
        <v>0</v>
      </c>
      <c r="I160" s="459">
        <v>0</v>
      </c>
      <c r="J160" s="460">
        <v>0</v>
      </c>
      <c r="K160" s="463">
        <v>0</v>
      </c>
      <c r="L160" s="150"/>
    </row>
    <row r="161" spans="1:12" ht="14.4" customHeight="1" thickBot="1" x14ac:dyDescent="0.35">
      <c r="A161" s="481" t="s">
        <v>424</v>
      </c>
      <c r="B161" s="459">
        <v>26.671468103502999</v>
      </c>
      <c r="C161" s="459">
        <v>45.41319</v>
      </c>
      <c r="D161" s="460">
        <v>18.741721896495999</v>
      </c>
      <c r="E161" s="461">
        <v>1.702688049407</v>
      </c>
      <c r="F161" s="459">
        <v>28.690579895128</v>
      </c>
      <c r="G161" s="460">
        <v>7.1726449737819999</v>
      </c>
      <c r="H161" s="462">
        <v>0</v>
      </c>
      <c r="I161" s="459">
        <v>0</v>
      </c>
      <c r="J161" s="460">
        <v>-7.1726449737819999</v>
      </c>
      <c r="K161" s="463">
        <v>0</v>
      </c>
      <c r="L161" s="150"/>
    </row>
    <row r="162" spans="1:12" ht="14.4" customHeight="1" thickBot="1" x14ac:dyDescent="0.35">
      <c r="A162" s="478" t="s">
        <v>425</v>
      </c>
      <c r="B162" s="459">
        <v>0</v>
      </c>
      <c r="C162" s="459">
        <v>1.4670000000000001E-2</v>
      </c>
      <c r="D162" s="460">
        <v>1.4670000000000001E-2</v>
      </c>
      <c r="E162" s="469" t="s">
        <v>294</v>
      </c>
      <c r="F162" s="459">
        <v>0</v>
      </c>
      <c r="G162" s="460">
        <v>0</v>
      </c>
      <c r="H162" s="462">
        <v>0</v>
      </c>
      <c r="I162" s="459">
        <v>0</v>
      </c>
      <c r="J162" s="460">
        <v>0</v>
      </c>
      <c r="K162" s="470" t="s">
        <v>271</v>
      </c>
      <c r="L162" s="150"/>
    </row>
    <row r="163" spans="1:12" ht="14.4" customHeight="1" thickBot="1" x14ac:dyDescent="0.35">
      <c r="A163" s="484" t="s">
        <v>426</v>
      </c>
      <c r="B163" s="464">
        <v>0</v>
      </c>
      <c r="C163" s="464">
        <v>1.4670000000000001E-2</v>
      </c>
      <c r="D163" s="465">
        <v>1.4670000000000001E-2</v>
      </c>
      <c r="E163" s="466" t="s">
        <v>294</v>
      </c>
      <c r="F163" s="464">
        <v>0</v>
      </c>
      <c r="G163" s="465">
        <v>0</v>
      </c>
      <c r="H163" s="467">
        <v>0</v>
      </c>
      <c r="I163" s="464">
        <v>0</v>
      </c>
      <c r="J163" s="465">
        <v>0</v>
      </c>
      <c r="K163" s="468" t="s">
        <v>271</v>
      </c>
      <c r="L163" s="150"/>
    </row>
    <row r="164" spans="1:12" ht="14.4" customHeight="1" thickBot="1" x14ac:dyDescent="0.35">
      <c r="A164" s="480" t="s">
        <v>427</v>
      </c>
      <c r="B164" s="464">
        <v>0</v>
      </c>
      <c r="C164" s="464">
        <v>1.4670000000000001E-2</v>
      </c>
      <c r="D164" s="465">
        <v>1.4670000000000001E-2</v>
      </c>
      <c r="E164" s="466" t="s">
        <v>294</v>
      </c>
      <c r="F164" s="464">
        <v>0</v>
      </c>
      <c r="G164" s="465">
        <v>0</v>
      </c>
      <c r="H164" s="467">
        <v>0</v>
      </c>
      <c r="I164" s="464">
        <v>0</v>
      </c>
      <c r="J164" s="465">
        <v>0</v>
      </c>
      <c r="K164" s="468" t="s">
        <v>271</v>
      </c>
      <c r="L164" s="150"/>
    </row>
    <row r="165" spans="1:12" ht="14.4" customHeight="1" thickBot="1" x14ac:dyDescent="0.35">
      <c r="A165" s="481" t="s">
        <v>428</v>
      </c>
      <c r="B165" s="459">
        <v>0</v>
      </c>
      <c r="C165" s="459">
        <v>1.4670000000000001E-2</v>
      </c>
      <c r="D165" s="460">
        <v>1.4670000000000001E-2</v>
      </c>
      <c r="E165" s="469" t="s">
        <v>294</v>
      </c>
      <c r="F165" s="459">
        <v>0</v>
      </c>
      <c r="G165" s="460">
        <v>0</v>
      </c>
      <c r="H165" s="462">
        <v>0</v>
      </c>
      <c r="I165" s="459">
        <v>0</v>
      </c>
      <c r="J165" s="460">
        <v>0</v>
      </c>
      <c r="K165" s="470" t="s">
        <v>271</v>
      </c>
      <c r="L165" s="150"/>
    </row>
    <row r="166" spans="1:12" ht="14.4" customHeight="1" thickBot="1" x14ac:dyDescent="0.35">
      <c r="A166" s="478" t="s">
        <v>429</v>
      </c>
      <c r="B166" s="459">
        <v>0</v>
      </c>
      <c r="C166" s="459">
        <v>12.576000000000001</v>
      </c>
      <c r="D166" s="460">
        <v>12.576000000000001</v>
      </c>
      <c r="E166" s="469" t="s">
        <v>271</v>
      </c>
      <c r="F166" s="459">
        <v>0</v>
      </c>
      <c r="G166" s="460">
        <v>0</v>
      </c>
      <c r="H166" s="462">
        <v>1.048</v>
      </c>
      <c r="I166" s="459">
        <v>3.1440000000000001</v>
      </c>
      <c r="J166" s="460">
        <v>3.1440000000000001</v>
      </c>
      <c r="K166" s="470" t="s">
        <v>271</v>
      </c>
      <c r="L166" s="150"/>
    </row>
    <row r="167" spans="1:12" ht="14.4" customHeight="1" thickBot="1" x14ac:dyDescent="0.35">
      <c r="A167" s="484" t="s">
        <v>430</v>
      </c>
      <c r="B167" s="464">
        <v>0</v>
      </c>
      <c r="C167" s="464">
        <v>12.576000000000001</v>
      </c>
      <c r="D167" s="465">
        <v>12.576000000000001</v>
      </c>
      <c r="E167" s="466" t="s">
        <v>271</v>
      </c>
      <c r="F167" s="464">
        <v>0</v>
      </c>
      <c r="G167" s="465">
        <v>0</v>
      </c>
      <c r="H167" s="467">
        <v>1.048</v>
      </c>
      <c r="I167" s="464">
        <v>3.1440000000000001</v>
      </c>
      <c r="J167" s="465">
        <v>3.1440000000000001</v>
      </c>
      <c r="K167" s="468" t="s">
        <v>271</v>
      </c>
      <c r="L167" s="150"/>
    </row>
    <row r="168" spans="1:12" ht="14.4" customHeight="1" thickBot="1" x14ac:dyDescent="0.35">
      <c r="A168" s="483" t="s">
        <v>431</v>
      </c>
      <c r="B168" s="459">
        <v>0</v>
      </c>
      <c r="C168" s="459">
        <v>12.576000000000001</v>
      </c>
      <c r="D168" s="460">
        <v>12.576000000000001</v>
      </c>
      <c r="E168" s="469" t="s">
        <v>271</v>
      </c>
      <c r="F168" s="459">
        <v>0</v>
      </c>
      <c r="G168" s="460">
        <v>0</v>
      </c>
      <c r="H168" s="462">
        <v>1.048</v>
      </c>
      <c r="I168" s="459">
        <v>3.1440000000000001</v>
      </c>
      <c r="J168" s="460">
        <v>3.1440000000000001</v>
      </c>
      <c r="K168" s="470" t="s">
        <v>271</v>
      </c>
      <c r="L168" s="150"/>
    </row>
    <row r="169" spans="1:12" ht="14.4" customHeight="1" thickBot="1" x14ac:dyDescent="0.35">
      <c r="A169" s="481" t="s">
        <v>432</v>
      </c>
      <c r="B169" s="459">
        <v>0</v>
      </c>
      <c r="C169" s="459">
        <v>12.576000000000001</v>
      </c>
      <c r="D169" s="460">
        <v>12.576000000000001</v>
      </c>
      <c r="E169" s="469" t="s">
        <v>271</v>
      </c>
      <c r="F169" s="459">
        <v>0</v>
      </c>
      <c r="G169" s="460">
        <v>0</v>
      </c>
      <c r="H169" s="462">
        <v>1.048</v>
      </c>
      <c r="I169" s="459">
        <v>3.1440000000000001</v>
      </c>
      <c r="J169" s="460">
        <v>3.1440000000000001</v>
      </c>
      <c r="K169" s="470" t="s">
        <v>271</v>
      </c>
      <c r="L169" s="150"/>
    </row>
    <row r="170" spans="1:12" ht="14.4" customHeight="1" thickBot="1" x14ac:dyDescent="0.35">
      <c r="A170" s="477" t="s">
        <v>433</v>
      </c>
      <c r="B170" s="459">
        <v>1639.6056374198799</v>
      </c>
      <c r="C170" s="459">
        <v>1823.90302</v>
      </c>
      <c r="D170" s="460">
        <v>184.29738258011801</v>
      </c>
      <c r="E170" s="461">
        <v>1.1124034818940001</v>
      </c>
      <c r="F170" s="459">
        <v>0</v>
      </c>
      <c r="G170" s="460">
        <v>0</v>
      </c>
      <c r="H170" s="462">
        <v>132.66218000000001</v>
      </c>
      <c r="I170" s="459">
        <v>398.42448999999999</v>
      </c>
      <c r="J170" s="460">
        <v>398.42448999999999</v>
      </c>
      <c r="K170" s="470" t="s">
        <v>294</v>
      </c>
      <c r="L170" s="150"/>
    </row>
    <row r="171" spans="1:12" ht="14.4" customHeight="1" thickBot="1" x14ac:dyDescent="0.35">
      <c r="A171" s="482" t="s">
        <v>434</v>
      </c>
      <c r="B171" s="464">
        <v>1639.6056374198799</v>
      </c>
      <c r="C171" s="464">
        <v>1823.90302</v>
      </c>
      <c r="D171" s="465">
        <v>184.29738258011801</v>
      </c>
      <c r="E171" s="471">
        <v>1.1124034818940001</v>
      </c>
      <c r="F171" s="464">
        <v>0</v>
      </c>
      <c r="G171" s="465">
        <v>0</v>
      </c>
      <c r="H171" s="467">
        <v>132.66218000000001</v>
      </c>
      <c r="I171" s="464">
        <v>398.42448999999999</v>
      </c>
      <c r="J171" s="465">
        <v>398.42448999999999</v>
      </c>
      <c r="K171" s="468" t="s">
        <v>294</v>
      </c>
      <c r="L171" s="150"/>
    </row>
    <row r="172" spans="1:12" ht="14.4" customHeight="1" thickBot="1" x14ac:dyDescent="0.35">
      <c r="A172" s="484" t="s">
        <v>54</v>
      </c>
      <c r="B172" s="464">
        <v>1639.6056374198799</v>
      </c>
      <c r="C172" s="464">
        <v>1823.90302</v>
      </c>
      <c r="D172" s="465">
        <v>184.29738258011801</v>
      </c>
      <c r="E172" s="471">
        <v>1.1124034818940001</v>
      </c>
      <c r="F172" s="464">
        <v>0</v>
      </c>
      <c r="G172" s="465">
        <v>0</v>
      </c>
      <c r="H172" s="467">
        <v>132.66218000000001</v>
      </c>
      <c r="I172" s="464">
        <v>398.42448999999999</v>
      </c>
      <c r="J172" s="465">
        <v>398.42448999999999</v>
      </c>
      <c r="K172" s="468" t="s">
        <v>294</v>
      </c>
      <c r="L172" s="150"/>
    </row>
    <row r="173" spans="1:12" ht="14.4" customHeight="1" thickBot="1" x14ac:dyDescent="0.35">
      <c r="A173" s="483" t="s">
        <v>435</v>
      </c>
      <c r="B173" s="459">
        <v>5.9748673202880003</v>
      </c>
      <c r="C173" s="459">
        <v>9.7835699999999992</v>
      </c>
      <c r="D173" s="460">
        <v>3.8087026797110002</v>
      </c>
      <c r="E173" s="461">
        <v>1.6374539342109999</v>
      </c>
      <c r="F173" s="459">
        <v>0</v>
      </c>
      <c r="G173" s="460">
        <v>0</v>
      </c>
      <c r="H173" s="462">
        <v>0.46851999999999999</v>
      </c>
      <c r="I173" s="459">
        <v>1.61598</v>
      </c>
      <c r="J173" s="460">
        <v>1.61598</v>
      </c>
      <c r="K173" s="470" t="s">
        <v>294</v>
      </c>
      <c r="L173" s="150"/>
    </row>
    <row r="174" spans="1:12" ht="14.4" customHeight="1" thickBot="1" x14ac:dyDescent="0.35">
      <c r="A174" s="481" t="s">
        <v>436</v>
      </c>
      <c r="B174" s="459">
        <v>5.9748673202880003</v>
      </c>
      <c r="C174" s="459">
        <v>9.7835699999999992</v>
      </c>
      <c r="D174" s="460">
        <v>3.8087026797110002</v>
      </c>
      <c r="E174" s="461">
        <v>1.6374539342109999</v>
      </c>
      <c r="F174" s="459">
        <v>0</v>
      </c>
      <c r="G174" s="460">
        <v>0</v>
      </c>
      <c r="H174" s="462">
        <v>0.46851999999999999</v>
      </c>
      <c r="I174" s="459">
        <v>1.61598</v>
      </c>
      <c r="J174" s="460">
        <v>1.61598</v>
      </c>
      <c r="K174" s="470" t="s">
        <v>294</v>
      </c>
      <c r="L174" s="150"/>
    </row>
    <row r="175" spans="1:12" ht="14.4" customHeight="1" thickBot="1" x14ac:dyDescent="0.35">
      <c r="A175" s="480" t="s">
        <v>437</v>
      </c>
      <c r="B175" s="464">
        <v>21.855403184793001</v>
      </c>
      <c r="C175" s="464">
        <v>21.302</v>
      </c>
      <c r="D175" s="465">
        <v>-0.55340318479299999</v>
      </c>
      <c r="E175" s="471">
        <v>0.97467888466200003</v>
      </c>
      <c r="F175" s="464">
        <v>0</v>
      </c>
      <c r="G175" s="465">
        <v>0</v>
      </c>
      <c r="H175" s="467">
        <v>3.15</v>
      </c>
      <c r="I175" s="464">
        <v>6.9669999999999996</v>
      </c>
      <c r="J175" s="465">
        <v>6.9669999999999996</v>
      </c>
      <c r="K175" s="468" t="s">
        <v>294</v>
      </c>
      <c r="L175" s="150"/>
    </row>
    <row r="176" spans="1:12" ht="14.4" customHeight="1" thickBot="1" x14ac:dyDescent="0.35">
      <c r="A176" s="481" t="s">
        <v>438</v>
      </c>
      <c r="B176" s="459">
        <v>21.855403184793001</v>
      </c>
      <c r="C176" s="459">
        <v>21.302</v>
      </c>
      <c r="D176" s="460">
        <v>-0.55340318479299999</v>
      </c>
      <c r="E176" s="461">
        <v>0.97467888466200003</v>
      </c>
      <c r="F176" s="459">
        <v>0</v>
      </c>
      <c r="G176" s="460">
        <v>0</v>
      </c>
      <c r="H176" s="462">
        <v>3.15</v>
      </c>
      <c r="I176" s="459">
        <v>6.9669999999999996</v>
      </c>
      <c r="J176" s="460">
        <v>6.9669999999999996</v>
      </c>
      <c r="K176" s="470" t="s">
        <v>294</v>
      </c>
      <c r="L176" s="150"/>
    </row>
    <row r="177" spans="1:12" ht="14.4" customHeight="1" thickBot="1" x14ac:dyDescent="0.35">
      <c r="A177" s="480" t="s">
        <v>439</v>
      </c>
      <c r="B177" s="464">
        <v>13.644279462278</v>
      </c>
      <c r="C177" s="464">
        <v>6.9874999999999998</v>
      </c>
      <c r="D177" s="465">
        <v>-6.6567794622780001</v>
      </c>
      <c r="E177" s="471">
        <v>0.51211938448700001</v>
      </c>
      <c r="F177" s="464">
        <v>0</v>
      </c>
      <c r="G177" s="465">
        <v>0</v>
      </c>
      <c r="H177" s="467">
        <v>1.1025</v>
      </c>
      <c r="I177" s="464">
        <v>2.2785000000000002</v>
      </c>
      <c r="J177" s="465">
        <v>2.2785000000000002</v>
      </c>
      <c r="K177" s="468" t="s">
        <v>294</v>
      </c>
      <c r="L177" s="150"/>
    </row>
    <row r="178" spans="1:12" ht="14.4" customHeight="1" thickBot="1" x14ac:dyDescent="0.35">
      <c r="A178" s="481" t="s">
        <v>440</v>
      </c>
      <c r="B178" s="459">
        <v>5.6177836778049999</v>
      </c>
      <c r="C178" s="459">
        <v>0.74</v>
      </c>
      <c r="D178" s="460">
        <v>-4.8777836778049997</v>
      </c>
      <c r="E178" s="461">
        <v>0.13172454520099999</v>
      </c>
      <c r="F178" s="459">
        <v>0</v>
      </c>
      <c r="G178" s="460">
        <v>0</v>
      </c>
      <c r="H178" s="462">
        <v>0</v>
      </c>
      <c r="I178" s="459">
        <v>0</v>
      </c>
      <c r="J178" s="460">
        <v>0</v>
      </c>
      <c r="K178" s="463">
        <v>0</v>
      </c>
      <c r="L178" s="150"/>
    </row>
    <row r="179" spans="1:12" ht="14.4" customHeight="1" thickBot="1" x14ac:dyDescent="0.35">
      <c r="A179" s="481" t="s">
        <v>441</v>
      </c>
      <c r="B179" s="459">
        <v>8.0264957844720008</v>
      </c>
      <c r="C179" s="459">
        <v>6.2474999999999996</v>
      </c>
      <c r="D179" s="460">
        <v>-1.7789957844719999</v>
      </c>
      <c r="E179" s="461">
        <v>0.77835959399400001</v>
      </c>
      <c r="F179" s="459">
        <v>0</v>
      </c>
      <c r="G179" s="460">
        <v>0</v>
      </c>
      <c r="H179" s="462">
        <v>1.1025</v>
      </c>
      <c r="I179" s="459">
        <v>2.2785000000000002</v>
      </c>
      <c r="J179" s="460">
        <v>2.2785000000000002</v>
      </c>
      <c r="K179" s="470" t="s">
        <v>294</v>
      </c>
      <c r="L179" s="150"/>
    </row>
    <row r="180" spans="1:12" ht="14.4" customHeight="1" thickBot="1" x14ac:dyDescent="0.35">
      <c r="A180" s="480" t="s">
        <v>442</v>
      </c>
      <c r="B180" s="464">
        <v>30.567811047635999</v>
      </c>
      <c r="C180" s="464">
        <v>26.94378</v>
      </c>
      <c r="D180" s="465">
        <v>-3.624031047636</v>
      </c>
      <c r="E180" s="471">
        <v>0.88144289945999998</v>
      </c>
      <c r="F180" s="464">
        <v>0</v>
      </c>
      <c r="G180" s="465">
        <v>0</v>
      </c>
      <c r="H180" s="467">
        <v>2.2882199999999999</v>
      </c>
      <c r="I180" s="464">
        <v>8.3048900000000003</v>
      </c>
      <c r="J180" s="465">
        <v>8.3048900000000003</v>
      </c>
      <c r="K180" s="468" t="s">
        <v>294</v>
      </c>
      <c r="L180" s="150"/>
    </row>
    <row r="181" spans="1:12" ht="14.4" customHeight="1" thickBot="1" x14ac:dyDescent="0.35">
      <c r="A181" s="481" t="s">
        <v>443</v>
      </c>
      <c r="B181" s="459">
        <v>30.567811047635999</v>
      </c>
      <c r="C181" s="459">
        <v>26.94378</v>
      </c>
      <c r="D181" s="460">
        <v>-3.624031047636</v>
      </c>
      <c r="E181" s="461">
        <v>0.88144289945999998</v>
      </c>
      <c r="F181" s="459">
        <v>0</v>
      </c>
      <c r="G181" s="460">
        <v>0</v>
      </c>
      <c r="H181" s="462">
        <v>2.2882199999999999</v>
      </c>
      <c r="I181" s="459">
        <v>8.3048900000000003</v>
      </c>
      <c r="J181" s="460">
        <v>8.3048900000000003</v>
      </c>
      <c r="K181" s="470" t="s">
        <v>294</v>
      </c>
      <c r="L181" s="150"/>
    </row>
    <row r="182" spans="1:12" ht="14.4" customHeight="1" thickBot="1" x14ac:dyDescent="0.35">
      <c r="A182" s="480" t="s">
        <v>444</v>
      </c>
      <c r="B182" s="464">
        <v>0</v>
      </c>
      <c r="C182" s="464">
        <v>2.0779999999999998</v>
      </c>
      <c r="D182" s="465">
        <v>2.0779999999999998</v>
      </c>
      <c r="E182" s="466" t="s">
        <v>294</v>
      </c>
      <c r="F182" s="464">
        <v>0</v>
      </c>
      <c r="G182" s="465">
        <v>0</v>
      </c>
      <c r="H182" s="467">
        <v>0</v>
      </c>
      <c r="I182" s="464">
        <v>0.41599999999999998</v>
      </c>
      <c r="J182" s="465">
        <v>0.41599999999999998</v>
      </c>
      <c r="K182" s="468" t="s">
        <v>294</v>
      </c>
      <c r="L182" s="150"/>
    </row>
    <row r="183" spans="1:12" ht="14.4" customHeight="1" thickBot="1" x14ac:dyDescent="0.35">
      <c r="A183" s="481" t="s">
        <v>445</v>
      </c>
      <c r="B183" s="459">
        <v>0</v>
      </c>
      <c r="C183" s="459">
        <v>2.0779999999999998</v>
      </c>
      <c r="D183" s="460">
        <v>2.0779999999999998</v>
      </c>
      <c r="E183" s="469" t="s">
        <v>294</v>
      </c>
      <c r="F183" s="459">
        <v>0</v>
      </c>
      <c r="G183" s="460">
        <v>0</v>
      </c>
      <c r="H183" s="462">
        <v>0</v>
      </c>
      <c r="I183" s="459">
        <v>0.41599999999999998</v>
      </c>
      <c r="J183" s="460">
        <v>0.41599999999999998</v>
      </c>
      <c r="K183" s="470" t="s">
        <v>294</v>
      </c>
      <c r="L183" s="150"/>
    </row>
    <row r="184" spans="1:12" ht="14.4" customHeight="1" thickBot="1" x14ac:dyDescent="0.35">
      <c r="A184" s="480" t="s">
        <v>446</v>
      </c>
      <c r="B184" s="464">
        <v>302.13506849233102</v>
      </c>
      <c r="C184" s="464">
        <v>309.84489000000002</v>
      </c>
      <c r="D184" s="465">
        <v>7.709821507669</v>
      </c>
      <c r="E184" s="471">
        <v>1.0255177975400001</v>
      </c>
      <c r="F184" s="464">
        <v>0</v>
      </c>
      <c r="G184" s="465">
        <v>0</v>
      </c>
      <c r="H184" s="467">
        <v>21.429539999999999</v>
      </c>
      <c r="I184" s="464">
        <v>66.464110000000005</v>
      </c>
      <c r="J184" s="465">
        <v>66.464110000000005</v>
      </c>
      <c r="K184" s="468" t="s">
        <v>294</v>
      </c>
      <c r="L184" s="150"/>
    </row>
    <row r="185" spans="1:12" ht="14.4" customHeight="1" thickBot="1" x14ac:dyDescent="0.35">
      <c r="A185" s="481" t="s">
        <v>447</v>
      </c>
      <c r="B185" s="459">
        <v>302.13506849233102</v>
      </c>
      <c r="C185" s="459">
        <v>309.84489000000002</v>
      </c>
      <c r="D185" s="460">
        <v>7.709821507669</v>
      </c>
      <c r="E185" s="461">
        <v>1.0255177975400001</v>
      </c>
      <c r="F185" s="459">
        <v>0</v>
      </c>
      <c r="G185" s="460">
        <v>0</v>
      </c>
      <c r="H185" s="462">
        <v>21.429539999999999</v>
      </c>
      <c r="I185" s="459">
        <v>66.464110000000005</v>
      </c>
      <c r="J185" s="460">
        <v>66.464110000000005</v>
      </c>
      <c r="K185" s="470" t="s">
        <v>294</v>
      </c>
      <c r="L185" s="150"/>
    </row>
    <row r="186" spans="1:12" ht="14.4" customHeight="1" thickBot="1" x14ac:dyDescent="0.35">
      <c r="A186" s="480" t="s">
        <v>448</v>
      </c>
      <c r="B186" s="464">
        <v>0</v>
      </c>
      <c r="C186" s="464">
        <v>14.99648</v>
      </c>
      <c r="D186" s="465">
        <v>14.99648</v>
      </c>
      <c r="E186" s="466" t="s">
        <v>294</v>
      </c>
      <c r="F186" s="464">
        <v>0</v>
      </c>
      <c r="G186" s="465">
        <v>0</v>
      </c>
      <c r="H186" s="467">
        <v>0</v>
      </c>
      <c r="I186" s="464">
        <v>2.28159</v>
      </c>
      <c r="J186" s="465">
        <v>2.28159</v>
      </c>
      <c r="K186" s="468" t="s">
        <v>294</v>
      </c>
      <c r="L186" s="150"/>
    </row>
    <row r="187" spans="1:12" ht="14.4" customHeight="1" thickBot="1" x14ac:dyDescent="0.35">
      <c r="A187" s="481" t="s">
        <v>449</v>
      </c>
      <c r="B187" s="459">
        <v>0</v>
      </c>
      <c r="C187" s="459">
        <v>14.99648</v>
      </c>
      <c r="D187" s="460">
        <v>14.99648</v>
      </c>
      <c r="E187" s="469" t="s">
        <v>294</v>
      </c>
      <c r="F187" s="459">
        <v>0</v>
      </c>
      <c r="G187" s="460">
        <v>0</v>
      </c>
      <c r="H187" s="462">
        <v>0</v>
      </c>
      <c r="I187" s="459">
        <v>2.28159</v>
      </c>
      <c r="J187" s="460">
        <v>2.28159</v>
      </c>
      <c r="K187" s="470" t="s">
        <v>294</v>
      </c>
      <c r="L187" s="150"/>
    </row>
    <row r="188" spans="1:12" ht="14.4" customHeight="1" thickBot="1" x14ac:dyDescent="0.35">
      <c r="A188" s="480" t="s">
        <v>450</v>
      </c>
      <c r="B188" s="464">
        <v>1265.4282079125501</v>
      </c>
      <c r="C188" s="464">
        <v>1431.9667999999999</v>
      </c>
      <c r="D188" s="465">
        <v>166.53859208744601</v>
      </c>
      <c r="E188" s="471">
        <v>1.1316065115709999</v>
      </c>
      <c r="F188" s="464">
        <v>0</v>
      </c>
      <c r="G188" s="465">
        <v>0</v>
      </c>
      <c r="H188" s="467">
        <v>104.2234</v>
      </c>
      <c r="I188" s="464">
        <v>310.09642000000002</v>
      </c>
      <c r="J188" s="465">
        <v>310.09642000000002</v>
      </c>
      <c r="K188" s="468" t="s">
        <v>294</v>
      </c>
      <c r="L188" s="150"/>
    </row>
    <row r="189" spans="1:12" ht="14.4" customHeight="1" thickBot="1" x14ac:dyDescent="0.35">
      <c r="A189" s="481" t="s">
        <v>451</v>
      </c>
      <c r="B189" s="459">
        <v>1265.4282079125501</v>
      </c>
      <c r="C189" s="459">
        <v>1431.9667999999999</v>
      </c>
      <c r="D189" s="460">
        <v>166.53859208744601</v>
      </c>
      <c r="E189" s="461">
        <v>1.1316065115709999</v>
      </c>
      <c r="F189" s="459">
        <v>0</v>
      </c>
      <c r="G189" s="460">
        <v>0</v>
      </c>
      <c r="H189" s="462">
        <v>104.2234</v>
      </c>
      <c r="I189" s="459">
        <v>310.09642000000002</v>
      </c>
      <c r="J189" s="460">
        <v>310.09642000000002</v>
      </c>
      <c r="K189" s="470" t="s">
        <v>294</v>
      </c>
      <c r="L189" s="150"/>
    </row>
    <row r="190" spans="1:12" ht="14.4" customHeight="1" thickBot="1" x14ac:dyDescent="0.35">
      <c r="A190" s="477" t="s">
        <v>452</v>
      </c>
      <c r="B190" s="459">
        <v>0</v>
      </c>
      <c r="C190" s="459">
        <v>12.306229999999999</v>
      </c>
      <c r="D190" s="460">
        <v>12.306229999999999</v>
      </c>
      <c r="E190" s="469" t="s">
        <v>294</v>
      </c>
      <c r="F190" s="459">
        <v>0</v>
      </c>
      <c r="G190" s="460">
        <v>0</v>
      </c>
      <c r="H190" s="462">
        <v>1.6786300000000001</v>
      </c>
      <c r="I190" s="459">
        <v>4.3667800000000003</v>
      </c>
      <c r="J190" s="460">
        <v>4.3667800000000003</v>
      </c>
      <c r="K190" s="470" t="s">
        <v>294</v>
      </c>
      <c r="L190" s="150"/>
    </row>
    <row r="191" spans="1:12" ht="14.4" customHeight="1" thickBot="1" x14ac:dyDescent="0.35">
      <c r="A191" s="482" t="s">
        <v>453</v>
      </c>
      <c r="B191" s="464">
        <v>0</v>
      </c>
      <c r="C191" s="464">
        <v>12.306229999999999</v>
      </c>
      <c r="D191" s="465">
        <v>12.306229999999999</v>
      </c>
      <c r="E191" s="466" t="s">
        <v>294</v>
      </c>
      <c r="F191" s="464">
        <v>0</v>
      </c>
      <c r="G191" s="465">
        <v>0</v>
      </c>
      <c r="H191" s="467">
        <v>1.6786300000000001</v>
      </c>
      <c r="I191" s="464">
        <v>4.3667800000000003</v>
      </c>
      <c r="J191" s="465">
        <v>4.3667800000000003</v>
      </c>
      <c r="K191" s="468" t="s">
        <v>294</v>
      </c>
      <c r="L191" s="150"/>
    </row>
    <row r="192" spans="1:12" ht="14.4" customHeight="1" thickBot="1" x14ac:dyDescent="0.35">
      <c r="A192" s="484" t="s">
        <v>454</v>
      </c>
      <c r="B192" s="464">
        <v>0</v>
      </c>
      <c r="C192" s="464">
        <v>12.306229999999999</v>
      </c>
      <c r="D192" s="465">
        <v>12.306229999999999</v>
      </c>
      <c r="E192" s="466" t="s">
        <v>294</v>
      </c>
      <c r="F192" s="464">
        <v>0</v>
      </c>
      <c r="G192" s="465">
        <v>0</v>
      </c>
      <c r="H192" s="467">
        <v>1.6786300000000001</v>
      </c>
      <c r="I192" s="464">
        <v>4.3667800000000003</v>
      </c>
      <c r="J192" s="465">
        <v>4.3667800000000003</v>
      </c>
      <c r="K192" s="468" t="s">
        <v>294</v>
      </c>
      <c r="L192" s="150"/>
    </row>
    <row r="193" spans="1:12" ht="14.4" customHeight="1" thickBot="1" x14ac:dyDescent="0.35">
      <c r="A193" s="480" t="s">
        <v>455</v>
      </c>
      <c r="B193" s="464">
        <v>0</v>
      </c>
      <c r="C193" s="464">
        <v>12.306229999999999</v>
      </c>
      <c r="D193" s="465">
        <v>12.306229999999999</v>
      </c>
      <c r="E193" s="466" t="s">
        <v>294</v>
      </c>
      <c r="F193" s="464">
        <v>0</v>
      </c>
      <c r="G193" s="465">
        <v>0</v>
      </c>
      <c r="H193" s="467">
        <v>1.6786300000000001</v>
      </c>
      <c r="I193" s="464">
        <v>4.3667800000000003</v>
      </c>
      <c r="J193" s="465">
        <v>4.3667800000000003</v>
      </c>
      <c r="K193" s="468" t="s">
        <v>294</v>
      </c>
      <c r="L193" s="150"/>
    </row>
    <row r="194" spans="1:12" ht="14.4" customHeight="1" thickBot="1" x14ac:dyDescent="0.35">
      <c r="A194" s="481" t="s">
        <v>456</v>
      </c>
      <c r="B194" s="459">
        <v>0</v>
      </c>
      <c r="C194" s="459">
        <v>12.306229999999999</v>
      </c>
      <c r="D194" s="460">
        <v>12.306229999999999</v>
      </c>
      <c r="E194" s="469" t="s">
        <v>294</v>
      </c>
      <c r="F194" s="459">
        <v>0</v>
      </c>
      <c r="G194" s="460">
        <v>0</v>
      </c>
      <c r="H194" s="462">
        <v>1.6786300000000001</v>
      </c>
      <c r="I194" s="459">
        <v>4.3667800000000003</v>
      </c>
      <c r="J194" s="460">
        <v>4.3667800000000003</v>
      </c>
      <c r="K194" s="470" t="s">
        <v>294</v>
      </c>
      <c r="L194" s="150"/>
    </row>
    <row r="195" spans="1:12" ht="14.4" customHeight="1" thickBot="1" x14ac:dyDescent="0.35">
      <c r="A195" s="485"/>
      <c r="B195" s="459">
        <v>-12541.096345734701</v>
      </c>
      <c r="C195" s="459">
        <v>-15682.55594</v>
      </c>
      <c r="D195" s="460">
        <v>-3141.45959426526</v>
      </c>
      <c r="E195" s="461">
        <v>1.2504932190660001</v>
      </c>
      <c r="F195" s="459">
        <v>-14622.858497597999</v>
      </c>
      <c r="G195" s="460">
        <v>-3655.7146243994898</v>
      </c>
      <c r="H195" s="462">
        <v>-1162.6253899999999</v>
      </c>
      <c r="I195" s="459">
        <v>-3325.2802000000001</v>
      </c>
      <c r="J195" s="460">
        <v>330.43442439949001</v>
      </c>
      <c r="K195" s="463">
        <v>0.22740288436299999</v>
      </c>
      <c r="L195" s="150"/>
    </row>
    <row r="196" spans="1:12" ht="14.4" customHeight="1" thickBot="1" x14ac:dyDescent="0.35">
      <c r="A196" s="486" t="s">
        <v>66</v>
      </c>
      <c r="B196" s="473">
        <v>-12541.096345734701</v>
      </c>
      <c r="C196" s="473">
        <v>-15682.55594</v>
      </c>
      <c r="D196" s="474">
        <v>-3141.45959426526</v>
      </c>
      <c r="E196" s="475" t="s">
        <v>294</v>
      </c>
      <c r="F196" s="473">
        <v>-14622.858497597999</v>
      </c>
      <c r="G196" s="474">
        <v>-3655.7146243994898</v>
      </c>
      <c r="H196" s="473">
        <v>-1162.6253899999999</v>
      </c>
      <c r="I196" s="473">
        <v>-3325.2802000000001</v>
      </c>
      <c r="J196" s="474">
        <v>330.43442439949001</v>
      </c>
      <c r="K196" s="476">
        <v>0.22740288436299999</v>
      </c>
      <c r="L196" s="150"/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31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59" t="s">
        <v>137</v>
      </c>
      <c r="B1" s="360"/>
      <c r="C1" s="360"/>
      <c r="D1" s="360"/>
      <c r="E1" s="360"/>
      <c r="F1" s="360"/>
      <c r="G1" s="330"/>
      <c r="H1" s="361"/>
      <c r="I1" s="361"/>
    </row>
    <row r="2" spans="1:10" ht="14.4" customHeight="1" thickBot="1" x14ac:dyDescent="0.35">
      <c r="A2" s="232" t="s">
        <v>270</v>
      </c>
      <c r="B2" s="206"/>
      <c r="C2" s="206"/>
      <c r="D2" s="206"/>
      <c r="E2" s="206"/>
      <c r="F2" s="206"/>
    </row>
    <row r="3" spans="1:10" ht="14.4" customHeight="1" thickBot="1" x14ac:dyDescent="0.35">
      <c r="A3" s="232"/>
      <c r="B3" s="271"/>
      <c r="C3" s="270">
        <v>2015</v>
      </c>
      <c r="D3" s="239">
        <v>2017</v>
      </c>
      <c r="E3" s="7"/>
      <c r="F3" s="338">
        <v>2018</v>
      </c>
      <c r="G3" s="356"/>
      <c r="H3" s="356"/>
      <c r="I3" s="339"/>
    </row>
    <row r="4" spans="1:10" ht="14.4" customHeight="1" thickBot="1" x14ac:dyDescent="0.3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" customHeight="1" x14ac:dyDescent="0.3">
      <c r="A5" s="487" t="s">
        <v>457</v>
      </c>
      <c r="B5" s="488" t="s">
        <v>458</v>
      </c>
      <c r="C5" s="489" t="s">
        <v>459</v>
      </c>
      <c r="D5" s="489" t="s">
        <v>459</v>
      </c>
      <c r="E5" s="489"/>
      <c r="F5" s="489" t="s">
        <v>459</v>
      </c>
      <c r="G5" s="489" t="s">
        <v>459</v>
      </c>
      <c r="H5" s="489" t="s">
        <v>459</v>
      </c>
      <c r="I5" s="490" t="s">
        <v>459</v>
      </c>
      <c r="J5" s="491" t="s">
        <v>68</v>
      </c>
    </row>
    <row r="6" spans="1:10" ht="14.4" customHeight="1" x14ac:dyDescent="0.3">
      <c r="A6" s="487" t="s">
        <v>457</v>
      </c>
      <c r="B6" s="488" t="s">
        <v>460</v>
      </c>
      <c r="C6" s="489">
        <v>28.919170000000001</v>
      </c>
      <c r="D6" s="489">
        <v>24.121859999999998</v>
      </c>
      <c r="E6" s="489"/>
      <c r="F6" s="489">
        <v>31.564140000000002</v>
      </c>
      <c r="G6" s="489">
        <v>37.375170898437503</v>
      </c>
      <c r="H6" s="489">
        <v>-5.811030898437501</v>
      </c>
      <c r="I6" s="490">
        <v>0.84452162334646519</v>
      </c>
      <c r="J6" s="491" t="s">
        <v>1</v>
      </c>
    </row>
    <row r="7" spans="1:10" ht="14.4" customHeight="1" x14ac:dyDescent="0.3">
      <c r="A7" s="487" t="s">
        <v>457</v>
      </c>
      <c r="B7" s="488" t="s">
        <v>461</v>
      </c>
      <c r="C7" s="489">
        <v>2.8668199999999997</v>
      </c>
      <c r="D7" s="489">
        <v>5.3176399999999999</v>
      </c>
      <c r="E7" s="489"/>
      <c r="F7" s="489">
        <v>5.6753899999999993</v>
      </c>
      <c r="G7" s="489">
        <v>7.5000003662109371</v>
      </c>
      <c r="H7" s="489">
        <v>-1.8246103662109379</v>
      </c>
      <c r="I7" s="490">
        <v>0.7567186297175148</v>
      </c>
      <c r="J7" s="491" t="s">
        <v>1</v>
      </c>
    </row>
    <row r="8" spans="1:10" ht="14.4" customHeight="1" x14ac:dyDescent="0.3">
      <c r="A8" s="487" t="s">
        <v>457</v>
      </c>
      <c r="B8" s="488" t="s">
        <v>462</v>
      </c>
      <c r="C8" s="489">
        <v>0</v>
      </c>
      <c r="D8" s="489">
        <v>0</v>
      </c>
      <c r="E8" s="489"/>
      <c r="F8" s="489">
        <v>0</v>
      </c>
      <c r="G8" s="489">
        <v>125</v>
      </c>
      <c r="H8" s="489">
        <v>-125</v>
      </c>
      <c r="I8" s="490">
        <v>0</v>
      </c>
      <c r="J8" s="491" t="s">
        <v>1</v>
      </c>
    </row>
    <row r="9" spans="1:10" ht="14.4" customHeight="1" x14ac:dyDescent="0.3">
      <c r="A9" s="487" t="s">
        <v>457</v>
      </c>
      <c r="B9" s="488" t="s">
        <v>463</v>
      </c>
      <c r="C9" s="489">
        <v>31.785990000000002</v>
      </c>
      <c r="D9" s="489">
        <v>29.439499999999999</v>
      </c>
      <c r="E9" s="489"/>
      <c r="F9" s="489">
        <v>37.239530000000002</v>
      </c>
      <c r="G9" s="489">
        <v>169.87517126464843</v>
      </c>
      <c r="H9" s="489">
        <v>-132.63564126464843</v>
      </c>
      <c r="I9" s="490">
        <v>0.21921702696613951</v>
      </c>
      <c r="J9" s="491" t="s">
        <v>464</v>
      </c>
    </row>
    <row r="11" spans="1:10" ht="14.4" customHeight="1" x14ac:dyDescent="0.3">
      <c r="A11" s="487" t="s">
        <v>457</v>
      </c>
      <c r="B11" s="488" t="s">
        <v>458</v>
      </c>
      <c r="C11" s="489" t="s">
        <v>459</v>
      </c>
      <c r="D11" s="489" t="s">
        <v>459</v>
      </c>
      <c r="E11" s="489"/>
      <c r="F11" s="489" t="s">
        <v>459</v>
      </c>
      <c r="G11" s="489" t="s">
        <v>459</v>
      </c>
      <c r="H11" s="489" t="s">
        <v>459</v>
      </c>
      <c r="I11" s="490" t="s">
        <v>459</v>
      </c>
      <c r="J11" s="491" t="s">
        <v>68</v>
      </c>
    </row>
    <row r="12" spans="1:10" ht="14.4" customHeight="1" x14ac:dyDescent="0.3">
      <c r="A12" s="487" t="s">
        <v>465</v>
      </c>
      <c r="B12" s="488" t="s">
        <v>466</v>
      </c>
      <c r="C12" s="489" t="s">
        <v>459</v>
      </c>
      <c r="D12" s="489" t="s">
        <v>459</v>
      </c>
      <c r="E12" s="489"/>
      <c r="F12" s="489" t="s">
        <v>459</v>
      </c>
      <c r="G12" s="489" t="s">
        <v>459</v>
      </c>
      <c r="H12" s="489" t="s">
        <v>459</v>
      </c>
      <c r="I12" s="490" t="s">
        <v>459</v>
      </c>
      <c r="J12" s="491" t="s">
        <v>0</v>
      </c>
    </row>
    <row r="13" spans="1:10" ht="14.4" customHeight="1" x14ac:dyDescent="0.3">
      <c r="A13" s="487" t="s">
        <v>465</v>
      </c>
      <c r="B13" s="488" t="s">
        <v>460</v>
      </c>
      <c r="C13" s="489">
        <v>5.6732500000000003</v>
      </c>
      <c r="D13" s="489">
        <v>7.8553399999999982</v>
      </c>
      <c r="E13" s="489"/>
      <c r="F13" s="489">
        <v>12.320550000000004</v>
      </c>
      <c r="G13" s="489">
        <v>15</v>
      </c>
      <c r="H13" s="489">
        <v>-2.6794499999999957</v>
      </c>
      <c r="I13" s="490">
        <v>0.82137000000000027</v>
      </c>
      <c r="J13" s="491" t="s">
        <v>1</v>
      </c>
    </row>
    <row r="14" spans="1:10" ht="14.4" customHeight="1" x14ac:dyDescent="0.3">
      <c r="A14" s="487" t="s">
        <v>465</v>
      </c>
      <c r="B14" s="488" t="s">
        <v>461</v>
      </c>
      <c r="C14" s="489">
        <v>2.3816999999999999</v>
      </c>
      <c r="D14" s="489">
        <v>4.9789399999999997</v>
      </c>
      <c r="E14" s="489"/>
      <c r="F14" s="489">
        <v>4.9465699999999995</v>
      </c>
      <c r="G14" s="489">
        <v>7</v>
      </c>
      <c r="H14" s="489">
        <v>-2.0534300000000005</v>
      </c>
      <c r="I14" s="490">
        <v>0.70665285714285708</v>
      </c>
      <c r="J14" s="491" t="s">
        <v>1</v>
      </c>
    </row>
    <row r="15" spans="1:10" ht="14.4" customHeight="1" x14ac:dyDescent="0.3">
      <c r="A15" s="487" t="s">
        <v>465</v>
      </c>
      <c r="B15" s="488" t="s">
        <v>467</v>
      </c>
      <c r="C15" s="489">
        <v>8.0549499999999998</v>
      </c>
      <c r="D15" s="489">
        <v>12.834279999999998</v>
      </c>
      <c r="E15" s="489"/>
      <c r="F15" s="489">
        <v>17.267120000000006</v>
      </c>
      <c r="G15" s="489">
        <v>22</v>
      </c>
      <c r="H15" s="489">
        <v>-4.7328799999999944</v>
      </c>
      <c r="I15" s="490">
        <v>0.78486909090909118</v>
      </c>
      <c r="J15" s="491" t="s">
        <v>468</v>
      </c>
    </row>
    <row r="16" spans="1:10" ht="14.4" customHeight="1" x14ac:dyDescent="0.3">
      <c r="A16" s="487" t="s">
        <v>459</v>
      </c>
      <c r="B16" s="488" t="s">
        <v>459</v>
      </c>
      <c r="C16" s="489" t="s">
        <v>459</v>
      </c>
      <c r="D16" s="489" t="s">
        <v>459</v>
      </c>
      <c r="E16" s="489"/>
      <c r="F16" s="489" t="s">
        <v>459</v>
      </c>
      <c r="G16" s="489" t="s">
        <v>459</v>
      </c>
      <c r="H16" s="489" t="s">
        <v>459</v>
      </c>
      <c r="I16" s="490" t="s">
        <v>459</v>
      </c>
      <c r="J16" s="491" t="s">
        <v>469</v>
      </c>
    </row>
    <row r="17" spans="1:10" ht="14.4" customHeight="1" x14ac:dyDescent="0.3">
      <c r="A17" s="487" t="s">
        <v>470</v>
      </c>
      <c r="B17" s="488" t="s">
        <v>471</v>
      </c>
      <c r="C17" s="489" t="s">
        <v>459</v>
      </c>
      <c r="D17" s="489" t="s">
        <v>459</v>
      </c>
      <c r="E17" s="489"/>
      <c r="F17" s="489" t="s">
        <v>459</v>
      </c>
      <c r="G17" s="489" t="s">
        <v>459</v>
      </c>
      <c r="H17" s="489" t="s">
        <v>459</v>
      </c>
      <c r="I17" s="490" t="s">
        <v>459</v>
      </c>
      <c r="J17" s="491" t="s">
        <v>0</v>
      </c>
    </row>
    <row r="18" spans="1:10" ht="14.4" customHeight="1" x14ac:dyDescent="0.3">
      <c r="A18" s="487" t="s">
        <v>470</v>
      </c>
      <c r="B18" s="488" t="s">
        <v>460</v>
      </c>
      <c r="C18" s="489">
        <v>17.82217</v>
      </c>
      <c r="D18" s="489">
        <v>14.624220000000001</v>
      </c>
      <c r="E18" s="489"/>
      <c r="F18" s="489">
        <v>17.941489999999998</v>
      </c>
      <c r="G18" s="489">
        <v>19</v>
      </c>
      <c r="H18" s="489">
        <v>-1.0585100000000018</v>
      </c>
      <c r="I18" s="490">
        <v>0.94428894736842095</v>
      </c>
      <c r="J18" s="491" t="s">
        <v>1</v>
      </c>
    </row>
    <row r="19" spans="1:10" ht="14.4" customHeight="1" x14ac:dyDescent="0.3">
      <c r="A19" s="487" t="s">
        <v>470</v>
      </c>
      <c r="B19" s="488" t="s">
        <v>461</v>
      </c>
      <c r="C19" s="489">
        <v>0.22049000000000002</v>
      </c>
      <c r="D19" s="489">
        <v>0.3387</v>
      </c>
      <c r="E19" s="489"/>
      <c r="F19" s="489">
        <v>0.72882000000000002</v>
      </c>
      <c r="G19" s="489">
        <v>0</v>
      </c>
      <c r="H19" s="489">
        <v>0.72882000000000002</v>
      </c>
      <c r="I19" s="490" t="s">
        <v>459</v>
      </c>
      <c r="J19" s="491" t="s">
        <v>1</v>
      </c>
    </row>
    <row r="20" spans="1:10" ht="14.4" customHeight="1" x14ac:dyDescent="0.3">
      <c r="A20" s="487" t="s">
        <v>470</v>
      </c>
      <c r="B20" s="488" t="s">
        <v>472</v>
      </c>
      <c r="C20" s="489">
        <v>18.042660000000001</v>
      </c>
      <c r="D20" s="489">
        <v>14.96292</v>
      </c>
      <c r="E20" s="489"/>
      <c r="F20" s="489">
        <v>18.670309999999997</v>
      </c>
      <c r="G20" s="489">
        <v>19</v>
      </c>
      <c r="H20" s="489">
        <v>-0.32969000000000293</v>
      </c>
      <c r="I20" s="490">
        <v>0.982647894736842</v>
      </c>
      <c r="J20" s="491" t="s">
        <v>468</v>
      </c>
    </row>
    <row r="21" spans="1:10" ht="14.4" customHeight="1" x14ac:dyDescent="0.3">
      <c r="A21" s="487" t="s">
        <v>459</v>
      </c>
      <c r="B21" s="488" t="s">
        <v>459</v>
      </c>
      <c r="C21" s="489" t="s">
        <v>459</v>
      </c>
      <c r="D21" s="489" t="s">
        <v>459</v>
      </c>
      <c r="E21" s="489"/>
      <c r="F21" s="489" t="s">
        <v>459</v>
      </c>
      <c r="G21" s="489" t="s">
        <v>459</v>
      </c>
      <c r="H21" s="489" t="s">
        <v>459</v>
      </c>
      <c r="I21" s="490" t="s">
        <v>459</v>
      </c>
      <c r="J21" s="491" t="s">
        <v>469</v>
      </c>
    </row>
    <row r="22" spans="1:10" ht="14.4" customHeight="1" x14ac:dyDescent="0.3">
      <c r="A22" s="487" t="s">
        <v>473</v>
      </c>
      <c r="B22" s="488" t="s">
        <v>474</v>
      </c>
      <c r="C22" s="489" t="s">
        <v>459</v>
      </c>
      <c r="D22" s="489" t="s">
        <v>459</v>
      </c>
      <c r="E22" s="489"/>
      <c r="F22" s="489" t="s">
        <v>459</v>
      </c>
      <c r="G22" s="489" t="s">
        <v>459</v>
      </c>
      <c r="H22" s="489" t="s">
        <v>459</v>
      </c>
      <c r="I22" s="490" t="s">
        <v>459</v>
      </c>
      <c r="J22" s="491" t="s">
        <v>0</v>
      </c>
    </row>
    <row r="23" spans="1:10" ht="14.4" customHeight="1" x14ac:dyDescent="0.3">
      <c r="A23" s="487" t="s">
        <v>473</v>
      </c>
      <c r="B23" s="488" t="s">
        <v>460</v>
      </c>
      <c r="C23" s="489">
        <v>5.4237500000000001</v>
      </c>
      <c r="D23" s="489">
        <v>1.6422999999999996</v>
      </c>
      <c r="E23" s="489"/>
      <c r="F23" s="489">
        <v>1.3020999999999998</v>
      </c>
      <c r="G23" s="489">
        <v>4</v>
      </c>
      <c r="H23" s="489">
        <v>-2.6979000000000002</v>
      </c>
      <c r="I23" s="490">
        <v>0.32552499999999995</v>
      </c>
      <c r="J23" s="491" t="s">
        <v>1</v>
      </c>
    </row>
    <row r="24" spans="1:10" ht="14.4" customHeight="1" x14ac:dyDescent="0.3">
      <c r="A24" s="487" t="s">
        <v>473</v>
      </c>
      <c r="B24" s="488" t="s">
        <v>461</v>
      </c>
      <c r="C24" s="489">
        <v>0.26462999999999998</v>
      </c>
      <c r="D24" s="489">
        <v>0</v>
      </c>
      <c r="E24" s="489"/>
      <c r="F24" s="489">
        <v>0</v>
      </c>
      <c r="G24" s="489">
        <v>0</v>
      </c>
      <c r="H24" s="489">
        <v>0</v>
      </c>
      <c r="I24" s="490" t="s">
        <v>459</v>
      </c>
      <c r="J24" s="491" t="s">
        <v>1</v>
      </c>
    </row>
    <row r="25" spans="1:10" ht="14.4" customHeight="1" x14ac:dyDescent="0.3">
      <c r="A25" s="487" t="s">
        <v>473</v>
      </c>
      <c r="B25" s="488" t="s">
        <v>475</v>
      </c>
      <c r="C25" s="489">
        <v>5.6883800000000004</v>
      </c>
      <c r="D25" s="489">
        <v>1.6422999999999996</v>
      </c>
      <c r="E25" s="489"/>
      <c r="F25" s="489">
        <v>1.3020999999999998</v>
      </c>
      <c r="G25" s="489">
        <v>4</v>
      </c>
      <c r="H25" s="489">
        <v>-2.6979000000000002</v>
      </c>
      <c r="I25" s="490">
        <v>0.32552499999999995</v>
      </c>
      <c r="J25" s="491" t="s">
        <v>468</v>
      </c>
    </row>
    <row r="26" spans="1:10" ht="14.4" customHeight="1" x14ac:dyDescent="0.3">
      <c r="A26" s="487" t="s">
        <v>459</v>
      </c>
      <c r="B26" s="488" t="s">
        <v>459</v>
      </c>
      <c r="C26" s="489" t="s">
        <v>459</v>
      </c>
      <c r="D26" s="489" t="s">
        <v>459</v>
      </c>
      <c r="E26" s="489"/>
      <c r="F26" s="489" t="s">
        <v>459</v>
      </c>
      <c r="G26" s="489" t="s">
        <v>459</v>
      </c>
      <c r="H26" s="489" t="s">
        <v>459</v>
      </c>
      <c r="I26" s="490" t="s">
        <v>459</v>
      </c>
      <c r="J26" s="491" t="s">
        <v>469</v>
      </c>
    </row>
    <row r="27" spans="1:10" ht="14.4" customHeight="1" x14ac:dyDescent="0.3">
      <c r="A27" s="487" t="s">
        <v>476</v>
      </c>
      <c r="B27" s="488" t="s">
        <v>477</v>
      </c>
      <c r="C27" s="489" t="s">
        <v>459</v>
      </c>
      <c r="D27" s="489" t="s">
        <v>459</v>
      </c>
      <c r="E27" s="489"/>
      <c r="F27" s="489" t="s">
        <v>459</v>
      </c>
      <c r="G27" s="489" t="s">
        <v>459</v>
      </c>
      <c r="H27" s="489" t="s">
        <v>459</v>
      </c>
      <c r="I27" s="490" t="s">
        <v>459</v>
      </c>
      <c r="J27" s="491" t="s">
        <v>0</v>
      </c>
    </row>
    <row r="28" spans="1:10" ht="14.4" customHeight="1" x14ac:dyDescent="0.3">
      <c r="A28" s="487" t="s">
        <v>476</v>
      </c>
      <c r="B28" s="488" t="s">
        <v>462</v>
      </c>
      <c r="C28" s="489">
        <v>0</v>
      </c>
      <c r="D28" s="489">
        <v>0</v>
      </c>
      <c r="E28" s="489"/>
      <c r="F28" s="489">
        <v>0</v>
      </c>
      <c r="G28" s="489">
        <v>125</v>
      </c>
      <c r="H28" s="489">
        <v>-125</v>
      </c>
      <c r="I28" s="490">
        <v>0</v>
      </c>
      <c r="J28" s="491" t="s">
        <v>1</v>
      </c>
    </row>
    <row r="29" spans="1:10" ht="14.4" customHeight="1" x14ac:dyDescent="0.3">
      <c r="A29" s="487" t="s">
        <v>476</v>
      </c>
      <c r="B29" s="488" t="s">
        <v>478</v>
      </c>
      <c r="C29" s="489">
        <v>0</v>
      </c>
      <c r="D29" s="489">
        <v>0</v>
      </c>
      <c r="E29" s="489"/>
      <c r="F29" s="489">
        <v>0</v>
      </c>
      <c r="G29" s="489">
        <v>125</v>
      </c>
      <c r="H29" s="489">
        <v>-125</v>
      </c>
      <c r="I29" s="490">
        <v>0</v>
      </c>
      <c r="J29" s="491" t="s">
        <v>468</v>
      </c>
    </row>
    <row r="30" spans="1:10" ht="14.4" customHeight="1" x14ac:dyDescent="0.3">
      <c r="A30" s="487" t="s">
        <v>459</v>
      </c>
      <c r="B30" s="488" t="s">
        <v>459</v>
      </c>
      <c r="C30" s="489" t="s">
        <v>459</v>
      </c>
      <c r="D30" s="489" t="s">
        <v>459</v>
      </c>
      <c r="E30" s="489"/>
      <c r="F30" s="489" t="s">
        <v>459</v>
      </c>
      <c r="G30" s="489" t="s">
        <v>459</v>
      </c>
      <c r="H30" s="489" t="s">
        <v>459</v>
      </c>
      <c r="I30" s="490" t="s">
        <v>459</v>
      </c>
      <c r="J30" s="491" t="s">
        <v>469</v>
      </c>
    </row>
    <row r="31" spans="1:10" ht="14.4" customHeight="1" x14ac:dyDescent="0.3">
      <c r="A31" s="487" t="s">
        <v>457</v>
      </c>
      <c r="B31" s="488" t="s">
        <v>463</v>
      </c>
      <c r="C31" s="489">
        <v>31.785990000000002</v>
      </c>
      <c r="D31" s="489">
        <v>29.439499999999999</v>
      </c>
      <c r="E31" s="489"/>
      <c r="F31" s="489">
        <v>37.239530000000009</v>
      </c>
      <c r="G31" s="489">
        <v>170</v>
      </c>
      <c r="H31" s="489">
        <v>-132.76047</v>
      </c>
      <c r="I31" s="490">
        <v>0.21905605882352946</v>
      </c>
      <c r="J31" s="491" t="s">
        <v>464</v>
      </c>
    </row>
  </sheetData>
  <mergeCells count="3">
    <mergeCell ref="F3:I3"/>
    <mergeCell ref="C4:D4"/>
    <mergeCell ref="A1:I1"/>
  </mergeCells>
  <conditionalFormatting sqref="F10 F32:F65537">
    <cfRule type="cellIs" dxfId="54" priority="18" stopIfTrue="1" operator="greaterThan">
      <formula>1</formula>
    </cfRule>
  </conditionalFormatting>
  <conditionalFormatting sqref="H5:H9">
    <cfRule type="expression" dxfId="53" priority="14">
      <formula>$H5&gt;0</formula>
    </cfRule>
  </conditionalFormatting>
  <conditionalFormatting sqref="I5:I9">
    <cfRule type="expression" dxfId="52" priority="15">
      <formula>$I5&gt;1</formula>
    </cfRule>
  </conditionalFormatting>
  <conditionalFormatting sqref="B5:B9">
    <cfRule type="expression" dxfId="51" priority="11">
      <formula>OR($J5="NS",$J5="SumaNS",$J5="Účet")</formula>
    </cfRule>
  </conditionalFormatting>
  <conditionalFormatting sqref="B5:D9 F5:I9">
    <cfRule type="expression" dxfId="50" priority="17">
      <formula>AND($J5&lt;&gt;"",$J5&lt;&gt;"mezeraKL")</formula>
    </cfRule>
  </conditionalFormatting>
  <conditionalFormatting sqref="B5:D9 F5:I9">
    <cfRule type="expression" dxfId="49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48" priority="13">
      <formula>OR($J5="SumaNS",$J5="NS")</formula>
    </cfRule>
  </conditionalFormatting>
  <conditionalFormatting sqref="A5:A9">
    <cfRule type="expression" dxfId="47" priority="9">
      <formula>AND($J5&lt;&gt;"mezeraKL",$J5&lt;&gt;"")</formula>
    </cfRule>
  </conditionalFormatting>
  <conditionalFormatting sqref="A5:A9">
    <cfRule type="expression" dxfId="46" priority="10">
      <formula>AND($J5&lt;&gt;"",$J5&lt;&gt;"mezeraKL")</formula>
    </cfRule>
  </conditionalFormatting>
  <conditionalFormatting sqref="H11:H31">
    <cfRule type="expression" dxfId="45" priority="5">
      <formula>$H11&gt;0</formula>
    </cfRule>
  </conditionalFormatting>
  <conditionalFormatting sqref="A11:A31">
    <cfRule type="expression" dxfId="44" priority="2">
      <formula>AND($J11&lt;&gt;"mezeraKL",$J11&lt;&gt;"")</formula>
    </cfRule>
  </conditionalFormatting>
  <conditionalFormatting sqref="I11:I31">
    <cfRule type="expression" dxfId="43" priority="6">
      <formula>$I11&gt;1</formula>
    </cfRule>
  </conditionalFormatting>
  <conditionalFormatting sqref="B11:B31">
    <cfRule type="expression" dxfId="42" priority="1">
      <formula>OR($J11="NS",$J11="SumaNS",$J11="Účet")</formula>
    </cfRule>
  </conditionalFormatting>
  <conditionalFormatting sqref="A11:D31 F11:I31">
    <cfRule type="expression" dxfId="41" priority="8">
      <formula>AND($J11&lt;&gt;"",$J11&lt;&gt;"mezeraKL")</formula>
    </cfRule>
  </conditionalFormatting>
  <conditionalFormatting sqref="B11:D31 F11:I31">
    <cfRule type="expression" dxfId="40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31 F11:I31">
    <cfRule type="expression" dxfId="39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49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275" bestFit="1" customWidth="1"/>
    <col min="6" max="6" width="18.77734375" style="213" customWidth="1"/>
    <col min="7" max="7" width="5" style="209" customWidth="1"/>
    <col min="8" max="8" width="12.44140625" style="209" hidden="1" customWidth="1" outlineLevel="1"/>
    <col min="9" max="9" width="8.5546875" style="209" hidden="1" customWidth="1" outlineLevel="1"/>
    <col min="10" max="10" width="25.77734375" style="209" customWidth="1" collapsed="1"/>
    <col min="11" max="11" width="8.77734375" style="209" customWidth="1"/>
    <col min="12" max="13" width="7.77734375" style="207" customWidth="1"/>
    <col min="14" max="14" width="12.6640625" style="207" customWidth="1"/>
    <col min="15" max="16384" width="8.88671875" style="129"/>
  </cols>
  <sheetData>
    <row r="1" spans="1:14" ht="18.600000000000001" customHeight="1" thickBot="1" x14ac:dyDescent="0.4">
      <c r="A1" s="366" t="s">
        <v>163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" customHeight="1" thickBot="1" x14ac:dyDescent="0.35">
      <c r="A2" s="232" t="s">
        <v>270</v>
      </c>
      <c r="B2" s="62"/>
      <c r="C2" s="211"/>
      <c r="D2" s="211"/>
      <c r="E2" s="274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" customHeight="1" thickBot="1" x14ac:dyDescent="0.3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184.35408426942695</v>
      </c>
      <c r="M3" s="98">
        <f>SUBTOTAL(9,M5:M1048576)</f>
        <v>202</v>
      </c>
      <c r="N3" s="99">
        <f>SUBTOTAL(9,N5:N1048576)</f>
        <v>37239.525022424241</v>
      </c>
    </row>
    <row r="4" spans="1:14" s="208" customFormat="1" ht="14.4" customHeight="1" thickBot="1" x14ac:dyDescent="0.35">
      <c r="A4" s="492" t="s">
        <v>4</v>
      </c>
      <c r="B4" s="493" t="s">
        <v>5</v>
      </c>
      <c r="C4" s="493" t="s">
        <v>0</v>
      </c>
      <c r="D4" s="493" t="s">
        <v>6</v>
      </c>
      <c r="E4" s="494" t="s">
        <v>7</v>
      </c>
      <c r="F4" s="493" t="s">
        <v>1</v>
      </c>
      <c r="G4" s="493" t="s">
        <v>8</v>
      </c>
      <c r="H4" s="493" t="s">
        <v>9</v>
      </c>
      <c r="I4" s="493" t="s">
        <v>10</v>
      </c>
      <c r="J4" s="495" t="s">
        <v>11</v>
      </c>
      <c r="K4" s="495" t="s">
        <v>12</v>
      </c>
      <c r="L4" s="496" t="s">
        <v>142</v>
      </c>
      <c r="M4" s="496" t="s">
        <v>13</v>
      </c>
      <c r="N4" s="497" t="s">
        <v>159</v>
      </c>
    </row>
    <row r="5" spans="1:14" ht="14.4" customHeight="1" x14ac:dyDescent="0.3">
      <c r="A5" s="500" t="s">
        <v>457</v>
      </c>
      <c r="B5" s="501" t="s">
        <v>458</v>
      </c>
      <c r="C5" s="502" t="s">
        <v>465</v>
      </c>
      <c r="D5" s="503" t="s">
        <v>466</v>
      </c>
      <c r="E5" s="504">
        <v>50113001</v>
      </c>
      <c r="F5" s="503" t="s">
        <v>479</v>
      </c>
      <c r="G5" s="502" t="s">
        <v>480</v>
      </c>
      <c r="H5" s="502">
        <v>162316</v>
      </c>
      <c r="I5" s="502">
        <v>62316</v>
      </c>
      <c r="J5" s="502" t="s">
        <v>481</v>
      </c>
      <c r="K5" s="502" t="s">
        <v>482</v>
      </c>
      <c r="L5" s="505">
        <v>149.5566666666667</v>
      </c>
      <c r="M5" s="505">
        <v>6</v>
      </c>
      <c r="N5" s="506">
        <v>897.34000000000015</v>
      </c>
    </row>
    <row r="6" spans="1:14" ht="14.4" customHeight="1" x14ac:dyDescent="0.3">
      <c r="A6" s="507" t="s">
        <v>457</v>
      </c>
      <c r="B6" s="508" t="s">
        <v>458</v>
      </c>
      <c r="C6" s="509" t="s">
        <v>465</v>
      </c>
      <c r="D6" s="510" t="s">
        <v>466</v>
      </c>
      <c r="E6" s="511">
        <v>50113001</v>
      </c>
      <c r="F6" s="510" t="s">
        <v>479</v>
      </c>
      <c r="G6" s="509" t="s">
        <v>480</v>
      </c>
      <c r="H6" s="509">
        <v>16321</v>
      </c>
      <c r="I6" s="509">
        <v>16321</v>
      </c>
      <c r="J6" s="509" t="s">
        <v>483</v>
      </c>
      <c r="K6" s="509" t="s">
        <v>484</v>
      </c>
      <c r="L6" s="512">
        <v>240.96</v>
      </c>
      <c r="M6" s="512">
        <v>2</v>
      </c>
      <c r="N6" s="513">
        <v>481.92</v>
      </c>
    </row>
    <row r="7" spans="1:14" ht="14.4" customHeight="1" x14ac:dyDescent="0.3">
      <c r="A7" s="507" t="s">
        <v>457</v>
      </c>
      <c r="B7" s="508" t="s">
        <v>458</v>
      </c>
      <c r="C7" s="509" t="s">
        <v>465</v>
      </c>
      <c r="D7" s="510" t="s">
        <v>466</v>
      </c>
      <c r="E7" s="511">
        <v>50113001</v>
      </c>
      <c r="F7" s="510" t="s">
        <v>479</v>
      </c>
      <c r="G7" s="509" t="s">
        <v>480</v>
      </c>
      <c r="H7" s="509">
        <v>920200</v>
      </c>
      <c r="I7" s="509">
        <v>15877</v>
      </c>
      <c r="J7" s="509" t="s">
        <v>485</v>
      </c>
      <c r="K7" s="509" t="s">
        <v>459</v>
      </c>
      <c r="L7" s="512">
        <v>252.97799399820519</v>
      </c>
      <c r="M7" s="512">
        <v>2</v>
      </c>
      <c r="N7" s="513">
        <v>505.95598799641039</v>
      </c>
    </row>
    <row r="8" spans="1:14" ht="14.4" customHeight="1" x14ac:dyDescent="0.3">
      <c r="A8" s="507" t="s">
        <v>457</v>
      </c>
      <c r="B8" s="508" t="s">
        <v>458</v>
      </c>
      <c r="C8" s="509" t="s">
        <v>465</v>
      </c>
      <c r="D8" s="510" t="s">
        <v>466</v>
      </c>
      <c r="E8" s="511">
        <v>50113001</v>
      </c>
      <c r="F8" s="510" t="s">
        <v>479</v>
      </c>
      <c r="G8" s="509" t="s">
        <v>480</v>
      </c>
      <c r="H8" s="509">
        <v>905098</v>
      </c>
      <c r="I8" s="509">
        <v>23989</v>
      </c>
      <c r="J8" s="509" t="s">
        <v>486</v>
      </c>
      <c r="K8" s="509" t="s">
        <v>459</v>
      </c>
      <c r="L8" s="512">
        <v>416.99008089227328</v>
      </c>
      <c r="M8" s="512">
        <v>6</v>
      </c>
      <c r="N8" s="513">
        <v>2501.9404853536398</v>
      </c>
    </row>
    <row r="9" spans="1:14" ht="14.4" customHeight="1" x14ac:dyDescent="0.3">
      <c r="A9" s="507" t="s">
        <v>457</v>
      </c>
      <c r="B9" s="508" t="s">
        <v>458</v>
      </c>
      <c r="C9" s="509" t="s">
        <v>465</v>
      </c>
      <c r="D9" s="510" t="s">
        <v>466</v>
      </c>
      <c r="E9" s="511">
        <v>50113001</v>
      </c>
      <c r="F9" s="510" t="s">
        <v>479</v>
      </c>
      <c r="G9" s="509" t="s">
        <v>480</v>
      </c>
      <c r="H9" s="509">
        <v>198864</v>
      </c>
      <c r="I9" s="509">
        <v>98864</v>
      </c>
      <c r="J9" s="509" t="s">
        <v>487</v>
      </c>
      <c r="K9" s="509" t="s">
        <v>488</v>
      </c>
      <c r="L9" s="512">
        <v>537.86686852619698</v>
      </c>
      <c r="M9" s="512">
        <v>2</v>
      </c>
      <c r="N9" s="513">
        <v>1075.733737052394</v>
      </c>
    </row>
    <row r="10" spans="1:14" ht="14.4" customHeight="1" x14ac:dyDescent="0.3">
      <c r="A10" s="507" t="s">
        <v>457</v>
      </c>
      <c r="B10" s="508" t="s">
        <v>458</v>
      </c>
      <c r="C10" s="509" t="s">
        <v>465</v>
      </c>
      <c r="D10" s="510" t="s">
        <v>466</v>
      </c>
      <c r="E10" s="511">
        <v>50113001</v>
      </c>
      <c r="F10" s="510" t="s">
        <v>479</v>
      </c>
      <c r="G10" s="509" t="s">
        <v>480</v>
      </c>
      <c r="H10" s="509">
        <v>4269</v>
      </c>
      <c r="I10" s="509">
        <v>4269</v>
      </c>
      <c r="J10" s="509" t="s">
        <v>489</v>
      </c>
      <c r="K10" s="509" t="s">
        <v>490</v>
      </c>
      <c r="L10" s="512">
        <v>116.81999999999998</v>
      </c>
      <c r="M10" s="512">
        <v>8</v>
      </c>
      <c r="N10" s="513">
        <v>934.55999999999983</v>
      </c>
    </row>
    <row r="11" spans="1:14" ht="14.4" customHeight="1" x14ac:dyDescent="0.3">
      <c r="A11" s="507" t="s">
        <v>457</v>
      </c>
      <c r="B11" s="508" t="s">
        <v>458</v>
      </c>
      <c r="C11" s="509" t="s">
        <v>465</v>
      </c>
      <c r="D11" s="510" t="s">
        <v>466</v>
      </c>
      <c r="E11" s="511">
        <v>50113001</v>
      </c>
      <c r="F11" s="510" t="s">
        <v>479</v>
      </c>
      <c r="G11" s="509" t="s">
        <v>480</v>
      </c>
      <c r="H11" s="509">
        <v>500326</v>
      </c>
      <c r="I11" s="509">
        <v>1000</v>
      </c>
      <c r="J11" s="509" t="s">
        <v>491</v>
      </c>
      <c r="K11" s="509" t="s">
        <v>459</v>
      </c>
      <c r="L11" s="512">
        <v>140.68188480497059</v>
      </c>
      <c r="M11" s="512">
        <v>3</v>
      </c>
      <c r="N11" s="513">
        <v>422.04565441491178</v>
      </c>
    </row>
    <row r="12" spans="1:14" ht="14.4" customHeight="1" x14ac:dyDescent="0.3">
      <c r="A12" s="507" t="s">
        <v>457</v>
      </c>
      <c r="B12" s="508" t="s">
        <v>458</v>
      </c>
      <c r="C12" s="509" t="s">
        <v>465</v>
      </c>
      <c r="D12" s="510" t="s">
        <v>466</v>
      </c>
      <c r="E12" s="511">
        <v>50113001</v>
      </c>
      <c r="F12" s="510" t="s">
        <v>479</v>
      </c>
      <c r="G12" s="509" t="s">
        <v>480</v>
      </c>
      <c r="H12" s="509">
        <v>849383</v>
      </c>
      <c r="I12" s="509">
        <v>0</v>
      </c>
      <c r="J12" s="509" t="s">
        <v>492</v>
      </c>
      <c r="K12" s="509" t="s">
        <v>459</v>
      </c>
      <c r="L12" s="512">
        <v>404.87358475400873</v>
      </c>
      <c r="M12" s="512">
        <v>1</v>
      </c>
      <c r="N12" s="513">
        <v>404.87358475400873</v>
      </c>
    </row>
    <row r="13" spans="1:14" ht="14.4" customHeight="1" x14ac:dyDescent="0.3">
      <c r="A13" s="507" t="s">
        <v>457</v>
      </c>
      <c r="B13" s="508" t="s">
        <v>458</v>
      </c>
      <c r="C13" s="509" t="s">
        <v>465</v>
      </c>
      <c r="D13" s="510" t="s">
        <v>466</v>
      </c>
      <c r="E13" s="511">
        <v>50113001</v>
      </c>
      <c r="F13" s="510" t="s">
        <v>479</v>
      </c>
      <c r="G13" s="509" t="s">
        <v>480</v>
      </c>
      <c r="H13" s="509">
        <v>920270</v>
      </c>
      <c r="I13" s="509">
        <v>0</v>
      </c>
      <c r="J13" s="509" t="s">
        <v>493</v>
      </c>
      <c r="K13" s="509" t="s">
        <v>459</v>
      </c>
      <c r="L13" s="512">
        <v>137.46399695269329</v>
      </c>
      <c r="M13" s="512">
        <v>2</v>
      </c>
      <c r="N13" s="513">
        <v>274.92799390538659</v>
      </c>
    </row>
    <row r="14" spans="1:14" ht="14.4" customHeight="1" x14ac:dyDescent="0.3">
      <c r="A14" s="507" t="s">
        <v>457</v>
      </c>
      <c r="B14" s="508" t="s">
        <v>458</v>
      </c>
      <c r="C14" s="509" t="s">
        <v>465</v>
      </c>
      <c r="D14" s="510" t="s">
        <v>466</v>
      </c>
      <c r="E14" s="511">
        <v>50113001</v>
      </c>
      <c r="F14" s="510" t="s">
        <v>479</v>
      </c>
      <c r="G14" s="509" t="s">
        <v>480</v>
      </c>
      <c r="H14" s="509">
        <v>396374</v>
      </c>
      <c r="I14" s="509">
        <v>0</v>
      </c>
      <c r="J14" s="509" t="s">
        <v>494</v>
      </c>
      <c r="K14" s="509" t="s">
        <v>495</v>
      </c>
      <c r="L14" s="512">
        <v>102.89580000000001</v>
      </c>
      <c r="M14" s="512">
        <v>2</v>
      </c>
      <c r="N14" s="513">
        <v>205.79160000000002</v>
      </c>
    </row>
    <row r="15" spans="1:14" ht="14.4" customHeight="1" x14ac:dyDescent="0.3">
      <c r="A15" s="507" t="s">
        <v>457</v>
      </c>
      <c r="B15" s="508" t="s">
        <v>458</v>
      </c>
      <c r="C15" s="509" t="s">
        <v>465</v>
      </c>
      <c r="D15" s="510" t="s">
        <v>466</v>
      </c>
      <c r="E15" s="511">
        <v>50113001</v>
      </c>
      <c r="F15" s="510" t="s">
        <v>479</v>
      </c>
      <c r="G15" s="509" t="s">
        <v>480</v>
      </c>
      <c r="H15" s="509">
        <v>920060</v>
      </c>
      <c r="I15" s="509">
        <v>0</v>
      </c>
      <c r="J15" s="509" t="s">
        <v>496</v>
      </c>
      <c r="K15" s="509" t="s">
        <v>459</v>
      </c>
      <c r="L15" s="512">
        <v>159.50984420410242</v>
      </c>
      <c r="M15" s="512">
        <v>1</v>
      </c>
      <c r="N15" s="513">
        <v>159.50984420410242</v>
      </c>
    </row>
    <row r="16" spans="1:14" ht="14.4" customHeight="1" x14ac:dyDescent="0.3">
      <c r="A16" s="507" t="s">
        <v>457</v>
      </c>
      <c r="B16" s="508" t="s">
        <v>458</v>
      </c>
      <c r="C16" s="509" t="s">
        <v>465</v>
      </c>
      <c r="D16" s="510" t="s">
        <v>466</v>
      </c>
      <c r="E16" s="511">
        <v>50113001</v>
      </c>
      <c r="F16" s="510" t="s">
        <v>479</v>
      </c>
      <c r="G16" s="509" t="s">
        <v>480</v>
      </c>
      <c r="H16" s="509">
        <v>921048</v>
      </c>
      <c r="I16" s="509">
        <v>0</v>
      </c>
      <c r="J16" s="509" t="s">
        <v>497</v>
      </c>
      <c r="K16" s="509" t="s">
        <v>459</v>
      </c>
      <c r="L16" s="512">
        <v>60.442201195251613</v>
      </c>
      <c r="M16" s="512">
        <v>6</v>
      </c>
      <c r="N16" s="513">
        <v>362.65320717150968</v>
      </c>
    </row>
    <row r="17" spans="1:14" ht="14.4" customHeight="1" x14ac:dyDescent="0.3">
      <c r="A17" s="507" t="s">
        <v>457</v>
      </c>
      <c r="B17" s="508" t="s">
        <v>458</v>
      </c>
      <c r="C17" s="509" t="s">
        <v>465</v>
      </c>
      <c r="D17" s="510" t="s">
        <v>466</v>
      </c>
      <c r="E17" s="511">
        <v>50113001</v>
      </c>
      <c r="F17" s="510" t="s">
        <v>479</v>
      </c>
      <c r="G17" s="509" t="s">
        <v>480</v>
      </c>
      <c r="H17" s="509">
        <v>501840</v>
      </c>
      <c r="I17" s="509">
        <v>0</v>
      </c>
      <c r="J17" s="509" t="s">
        <v>498</v>
      </c>
      <c r="K17" s="509" t="s">
        <v>459</v>
      </c>
      <c r="L17" s="512">
        <v>273.67043631182548</v>
      </c>
      <c r="M17" s="512">
        <v>1</v>
      </c>
      <c r="N17" s="513">
        <v>273.67043631182548</v>
      </c>
    </row>
    <row r="18" spans="1:14" ht="14.4" customHeight="1" x14ac:dyDescent="0.3">
      <c r="A18" s="507" t="s">
        <v>457</v>
      </c>
      <c r="B18" s="508" t="s">
        <v>458</v>
      </c>
      <c r="C18" s="509" t="s">
        <v>465</v>
      </c>
      <c r="D18" s="510" t="s">
        <v>466</v>
      </c>
      <c r="E18" s="511">
        <v>50113001</v>
      </c>
      <c r="F18" s="510" t="s">
        <v>479</v>
      </c>
      <c r="G18" s="509" t="s">
        <v>480</v>
      </c>
      <c r="H18" s="509">
        <v>501841</v>
      </c>
      <c r="I18" s="509">
        <v>0</v>
      </c>
      <c r="J18" s="509" t="s">
        <v>499</v>
      </c>
      <c r="K18" s="509" t="s">
        <v>459</v>
      </c>
      <c r="L18" s="512">
        <v>563.72460811631731</v>
      </c>
      <c r="M18" s="512">
        <v>4</v>
      </c>
      <c r="N18" s="513">
        <v>2254.8984324652693</v>
      </c>
    </row>
    <row r="19" spans="1:14" ht="14.4" customHeight="1" x14ac:dyDescent="0.3">
      <c r="A19" s="507" t="s">
        <v>457</v>
      </c>
      <c r="B19" s="508" t="s">
        <v>458</v>
      </c>
      <c r="C19" s="509" t="s">
        <v>465</v>
      </c>
      <c r="D19" s="510" t="s">
        <v>466</v>
      </c>
      <c r="E19" s="511">
        <v>50113001</v>
      </c>
      <c r="F19" s="510" t="s">
        <v>479</v>
      </c>
      <c r="G19" s="509" t="s">
        <v>480</v>
      </c>
      <c r="H19" s="509">
        <v>921184</v>
      </c>
      <c r="I19" s="509">
        <v>0</v>
      </c>
      <c r="J19" s="509" t="s">
        <v>500</v>
      </c>
      <c r="K19" s="509" t="s">
        <v>459</v>
      </c>
      <c r="L19" s="512">
        <v>260.82872101097996</v>
      </c>
      <c r="M19" s="512">
        <v>3</v>
      </c>
      <c r="N19" s="513">
        <v>782.48616303293988</v>
      </c>
    </row>
    <row r="20" spans="1:14" ht="14.4" customHeight="1" x14ac:dyDescent="0.3">
      <c r="A20" s="507" t="s">
        <v>457</v>
      </c>
      <c r="B20" s="508" t="s">
        <v>458</v>
      </c>
      <c r="C20" s="509" t="s">
        <v>465</v>
      </c>
      <c r="D20" s="510" t="s">
        <v>466</v>
      </c>
      <c r="E20" s="511">
        <v>50113001</v>
      </c>
      <c r="F20" s="510" t="s">
        <v>479</v>
      </c>
      <c r="G20" s="509" t="s">
        <v>480</v>
      </c>
      <c r="H20" s="509">
        <v>100502</v>
      </c>
      <c r="I20" s="509">
        <v>502</v>
      </c>
      <c r="J20" s="509" t="s">
        <v>501</v>
      </c>
      <c r="K20" s="509" t="s">
        <v>502</v>
      </c>
      <c r="L20" s="512">
        <v>238.66</v>
      </c>
      <c r="M20" s="512">
        <v>2</v>
      </c>
      <c r="N20" s="513">
        <v>477.32</v>
      </c>
    </row>
    <row r="21" spans="1:14" ht="14.4" customHeight="1" x14ac:dyDescent="0.3">
      <c r="A21" s="507" t="s">
        <v>457</v>
      </c>
      <c r="B21" s="508" t="s">
        <v>458</v>
      </c>
      <c r="C21" s="509" t="s">
        <v>465</v>
      </c>
      <c r="D21" s="510" t="s">
        <v>466</v>
      </c>
      <c r="E21" s="511">
        <v>50113001</v>
      </c>
      <c r="F21" s="510" t="s">
        <v>479</v>
      </c>
      <c r="G21" s="509" t="s">
        <v>480</v>
      </c>
      <c r="H21" s="509">
        <v>193109</v>
      </c>
      <c r="I21" s="509">
        <v>93109</v>
      </c>
      <c r="J21" s="509" t="s">
        <v>503</v>
      </c>
      <c r="K21" s="509" t="s">
        <v>504</v>
      </c>
      <c r="L21" s="512">
        <v>152.46</v>
      </c>
      <c r="M21" s="512">
        <v>2</v>
      </c>
      <c r="N21" s="513">
        <v>304.92</v>
      </c>
    </row>
    <row r="22" spans="1:14" ht="14.4" customHeight="1" x14ac:dyDescent="0.3">
      <c r="A22" s="507" t="s">
        <v>457</v>
      </c>
      <c r="B22" s="508" t="s">
        <v>458</v>
      </c>
      <c r="C22" s="509" t="s">
        <v>465</v>
      </c>
      <c r="D22" s="510" t="s">
        <v>466</v>
      </c>
      <c r="E22" s="511">
        <v>50113013</v>
      </c>
      <c r="F22" s="510" t="s">
        <v>505</v>
      </c>
      <c r="G22" s="509" t="s">
        <v>480</v>
      </c>
      <c r="H22" s="509">
        <v>101066</v>
      </c>
      <c r="I22" s="509">
        <v>1066</v>
      </c>
      <c r="J22" s="509" t="s">
        <v>506</v>
      </c>
      <c r="K22" s="509" t="s">
        <v>507</v>
      </c>
      <c r="L22" s="512">
        <v>50.69</v>
      </c>
      <c r="M22" s="512">
        <v>6</v>
      </c>
      <c r="N22" s="513">
        <v>304.14</v>
      </c>
    </row>
    <row r="23" spans="1:14" ht="14.4" customHeight="1" x14ac:dyDescent="0.3">
      <c r="A23" s="507" t="s">
        <v>457</v>
      </c>
      <c r="B23" s="508" t="s">
        <v>458</v>
      </c>
      <c r="C23" s="509" t="s">
        <v>465</v>
      </c>
      <c r="D23" s="510" t="s">
        <v>466</v>
      </c>
      <c r="E23" s="511">
        <v>50113013</v>
      </c>
      <c r="F23" s="510" t="s">
        <v>505</v>
      </c>
      <c r="G23" s="509" t="s">
        <v>480</v>
      </c>
      <c r="H23" s="509">
        <v>114877</v>
      </c>
      <c r="I23" s="509">
        <v>14877</v>
      </c>
      <c r="J23" s="509" t="s">
        <v>508</v>
      </c>
      <c r="K23" s="509" t="s">
        <v>509</v>
      </c>
      <c r="L23" s="512">
        <v>236.54499999999999</v>
      </c>
      <c r="M23" s="512">
        <v>12</v>
      </c>
      <c r="N23" s="513">
        <v>2838.54</v>
      </c>
    </row>
    <row r="24" spans="1:14" ht="14.4" customHeight="1" x14ac:dyDescent="0.3">
      <c r="A24" s="507" t="s">
        <v>457</v>
      </c>
      <c r="B24" s="508" t="s">
        <v>458</v>
      </c>
      <c r="C24" s="509" t="s">
        <v>465</v>
      </c>
      <c r="D24" s="510" t="s">
        <v>466</v>
      </c>
      <c r="E24" s="511">
        <v>50113013</v>
      </c>
      <c r="F24" s="510" t="s">
        <v>505</v>
      </c>
      <c r="G24" s="509" t="s">
        <v>480</v>
      </c>
      <c r="H24" s="509">
        <v>101076</v>
      </c>
      <c r="I24" s="509">
        <v>1076</v>
      </c>
      <c r="J24" s="509" t="s">
        <v>510</v>
      </c>
      <c r="K24" s="509" t="s">
        <v>511</v>
      </c>
      <c r="L24" s="512">
        <v>78.430000000000021</v>
      </c>
      <c r="M24" s="512">
        <v>23</v>
      </c>
      <c r="N24" s="513">
        <v>1803.8900000000003</v>
      </c>
    </row>
    <row r="25" spans="1:14" ht="14.4" customHeight="1" x14ac:dyDescent="0.3">
      <c r="A25" s="507" t="s">
        <v>457</v>
      </c>
      <c r="B25" s="508" t="s">
        <v>458</v>
      </c>
      <c r="C25" s="509" t="s">
        <v>470</v>
      </c>
      <c r="D25" s="510" t="s">
        <v>471</v>
      </c>
      <c r="E25" s="511">
        <v>50113001</v>
      </c>
      <c r="F25" s="510" t="s">
        <v>479</v>
      </c>
      <c r="G25" s="509" t="s">
        <v>480</v>
      </c>
      <c r="H25" s="509">
        <v>100362</v>
      </c>
      <c r="I25" s="509">
        <v>362</v>
      </c>
      <c r="J25" s="509" t="s">
        <v>512</v>
      </c>
      <c r="K25" s="509" t="s">
        <v>513</v>
      </c>
      <c r="L25" s="512">
        <v>86.435454545454547</v>
      </c>
      <c r="M25" s="512">
        <v>11</v>
      </c>
      <c r="N25" s="513">
        <v>950.79000000000008</v>
      </c>
    </row>
    <row r="26" spans="1:14" ht="14.4" customHeight="1" x14ac:dyDescent="0.3">
      <c r="A26" s="507" t="s">
        <v>457</v>
      </c>
      <c r="B26" s="508" t="s">
        <v>458</v>
      </c>
      <c r="C26" s="509" t="s">
        <v>470</v>
      </c>
      <c r="D26" s="510" t="s">
        <v>471</v>
      </c>
      <c r="E26" s="511">
        <v>50113001</v>
      </c>
      <c r="F26" s="510" t="s">
        <v>479</v>
      </c>
      <c r="G26" s="509" t="s">
        <v>480</v>
      </c>
      <c r="H26" s="509">
        <v>176954</v>
      </c>
      <c r="I26" s="509">
        <v>176954</v>
      </c>
      <c r="J26" s="509" t="s">
        <v>514</v>
      </c>
      <c r="K26" s="509" t="s">
        <v>515</v>
      </c>
      <c r="L26" s="512">
        <v>94.299999999999983</v>
      </c>
      <c r="M26" s="512">
        <v>2</v>
      </c>
      <c r="N26" s="513">
        <v>188.59999999999997</v>
      </c>
    </row>
    <row r="27" spans="1:14" ht="14.4" customHeight="1" x14ac:dyDescent="0.3">
      <c r="A27" s="507" t="s">
        <v>457</v>
      </c>
      <c r="B27" s="508" t="s">
        <v>458</v>
      </c>
      <c r="C27" s="509" t="s">
        <v>470</v>
      </c>
      <c r="D27" s="510" t="s">
        <v>471</v>
      </c>
      <c r="E27" s="511">
        <v>50113001</v>
      </c>
      <c r="F27" s="510" t="s">
        <v>479</v>
      </c>
      <c r="G27" s="509" t="s">
        <v>516</v>
      </c>
      <c r="H27" s="509">
        <v>112891</v>
      </c>
      <c r="I27" s="509">
        <v>12891</v>
      </c>
      <c r="J27" s="509" t="s">
        <v>517</v>
      </c>
      <c r="K27" s="509" t="s">
        <v>518</v>
      </c>
      <c r="L27" s="512">
        <v>58.329999999999984</v>
      </c>
      <c r="M27" s="512">
        <v>2</v>
      </c>
      <c r="N27" s="513">
        <v>116.65999999999997</v>
      </c>
    </row>
    <row r="28" spans="1:14" ht="14.4" customHeight="1" x14ac:dyDescent="0.3">
      <c r="A28" s="507" t="s">
        <v>457</v>
      </c>
      <c r="B28" s="508" t="s">
        <v>458</v>
      </c>
      <c r="C28" s="509" t="s">
        <v>470</v>
      </c>
      <c r="D28" s="510" t="s">
        <v>471</v>
      </c>
      <c r="E28" s="511">
        <v>50113001</v>
      </c>
      <c r="F28" s="510" t="s">
        <v>479</v>
      </c>
      <c r="G28" s="509" t="s">
        <v>480</v>
      </c>
      <c r="H28" s="509">
        <v>120053</v>
      </c>
      <c r="I28" s="509">
        <v>20053</v>
      </c>
      <c r="J28" s="509" t="s">
        <v>519</v>
      </c>
      <c r="K28" s="509" t="s">
        <v>520</v>
      </c>
      <c r="L28" s="512">
        <v>77.949999999999989</v>
      </c>
      <c r="M28" s="512">
        <v>1</v>
      </c>
      <c r="N28" s="513">
        <v>77.949999999999989</v>
      </c>
    </row>
    <row r="29" spans="1:14" ht="14.4" customHeight="1" x14ac:dyDescent="0.3">
      <c r="A29" s="507" t="s">
        <v>457</v>
      </c>
      <c r="B29" s="508" t="s">
        <v>458</v>
      </c>
      <c r="C29" s="509" t="s">
        <v>470</v>
      </c>
      <c r="D29" s="510" t="s">
        <v>471</v>
      </c>
      <c r="E29" s="511">
        <v>50113001</v>
      </c>
      <c r="F29" s="510" t="s">
        <v>479</v>
      </c>
      <c r="G29" s="509" t="s">
        <v>480</v>
      </c>
      <c r="H29" s="509">
        <v>203323</v>
      </c>
      <c r="I29" s="509">
        <v>203323</v>
      </c>
      <c r="J29" s="509" t="s">
        <v>521</v>
      </c>
      <c r="K29" s="509" t="s">
        <v>522</v>
      </c>
      <c r="L29" s="512">
        <v>246.52999999999994</v>
      </c>
      <c r="M29" s="512">
        <v>4</v>
      </c>
      <c r="N29" s="513">
        <v>986.11999999999978</v>
      </c>
    </row>
    <row r="30" spans="1:14" ht="14.4" customHeight="1" x14ac:dyDescent="0.3">
      <c r="A30" s="507" t="s">
        <v>457</v>
      </c>
      <c r="B30" s="508" t="s">
        <v>458</v>
      </c>
      <c r="C30" s="509" t="s">
        <v>470</v>
      </c>
      <c r="D30" s="510" t="s">
        <v>471</v>
      </c>
      <c r="E30" s="511">
        <v>50113001</v>
      </c>
      <c r="F30" s="510" t="s">
        <v>479</v>
      </c>
      <c r="G30" s="509" t="s">
        <v>480</v>
      </c>
      <c r="H30" s="509">
        <v>16321</v>
      </c>
      <c r="I30" s="509">
        <v>16321</v>
      </c>
      <c r="J30" s="509" t="s">
        <v>483</v>
      </c>
      <c r="K30" s="509" t="s">
        <v>484</v>
      </c>
      <c r="L30" s="512">
        <v>240.56</v>
      </c>
      <c r="M30" s="512">
        <v>2</v>
      </c>
      <c r="N30" s="513">
        <v>481.12</v>
      </c>
    </row>
    <row r="31" spans="1:14" ht="14.4" customHeight="1" x14ac:dyDescent="0.3">
      <c r="A31" s="507" t="s">
        <v>457</v>
      </c>
      <c r="B31" s="508" t="s">
        <v>458</v>
      </c>
      <c r="C31" s="509" t="s">
        <v>470</v>
      </c>
      <c r="D31" s="510" t="s">
        <v>471</v>
      </c>
      <c r="E31" s="511">
        <v>50113001</v>
      </c>
      <c r="F31" s="510" t="s">
        <v>479</v>
      </c>
      <c r="G31" s="509" t="s">
        <v>480</v>
      </c>
      <c r="H31" s="509">
        <v>920200</v>
      </c>
      <c r="I31" s="509">
        <v>15877</v>
      </c>
      <c r="J31" s="509" t="s">
        <v>485</v>
      </c>
      <c r="K31" s="509" t="s">
        <v>459</v>
      </c>
      <c r="L31" s="512">
        <v>252.97803933743964</v>
      </c>
      <c r="M31" s="512">
        <v>1</v>
      </c>
      <c r="N31" s="513">
        <v>252.97803933743964</v>
      </c>
    </row>
    <row r="32" spans="1:14" ht="14.4" customHeight="1" x14ac:dyDescent="0.3">
      <c r="A32" s="507" t="s">
        <v>457</v>
      </c>
      <c r="B32" s="508" t="s">
        <v>458</v>
      </c>
      <c r="C32" s="509" t="s">
        <v>470</v>
      </c>
      <c r="D32" s="510" t="s">
        <v>471</v>
      </c>
      <c r="E32" s="511">
        <v>50113001</v>
      </c>
      <c r="F32" s="510" t="s">
        <v>479</v>
      </c>
      <c r="G32" s="509" t="s">
        <v>480</v>
      </c>
      <c r="H32" s="509">
        <v>500355</v>
      </c>
      <c r="I32" s="509">
        <v>15879</v>
      </c>
      <c r="J32" s="509" t="s">
        <v>523</v>
      </c>
      <c r="K32" s="509" t="s">
        <v>459</v>
      </c>
      <c r="L32" s="512">
        <v>97.05199871703033</v>
      </c>
      <c r="M32" s="512">
        <v>2</v>
      </c>
      <c r="N32" s="513">
        <v>194.10399743406066</v>
      </c>
    </row>
    <row r="33" spans="1:14" ht="14.4" customHeight="1" x14ac:dyDescent="0.3">
      <c r="A33" s="507" t="s">
        <v>457</v>
      </c>
      <c r="B33" s="508" t="s">
        <v>458</v>
      </c>
      <c r="C33" s="509" t="s">
        <v>470</v>
      </c>
      <c r="D33" s="510" t="s">
        <v>471</v>
      </c>
      <c r="E33" s="511">
        <v>50113001</v>
      </c>
      <c r="F33" s="510" t="s">
        <v>479</v>
      </c>
      <c r="G33" s="509" t="s">
        <v>480</v>
      </c>
      <c r="H33" s="509">
        <v>905098</v>
      </c>
      <c r="I33" s="509">
        <v>23989</v>
      </c>
      <c r="J33" s="509" t="s">
        <v>486</v>
      </c>
      <c r="K33" s="509" t="s">
        <v>459</v>
      </c>
      <c r="L33" s="512">
        <v>416.9900853536397</v>
      </c>
      <c r="M33" s="512">
        <v>2</v>
      </c>
      <c r="N33" s="513">
        <v>833.9801707072794</v>
      </c>
    </row>
    <row r="34" spans="1:14" ht="14.4" customHeight="1" x14ac:dyDescent="0.3">
      <c r="A34" s="507" t="s">
        <v>457</v>
      </c>
      <c r="B34" s="508" t="s">
        <v>458</v>
      </c>
      <c r="C34" s="509" t="s">
        <v>470</v>
      </c>
      <c r="D34" s="510" t="s">
        <v>471</v>
      </c>
      <c r="E34" s="511">
        <v>50113001</v>
      </c>
      <c r="F34" s="510" t="s">
        <v>479</v>
      </c>
      <c r="G34" s="509" t="s">
        <v>480</v>
      </c>
      <c r="H34" s="509">
        <v>905097</v>
      </c>
      <c r="I34" s="509">
        <v>158767</v>
      </c>
      <c r="J34" s="509" t="s">
        <v>524</v>
      </c>
      <c r="K34" s="509" t="s">
        <v>525</v>
      </c>
      <c r="L34" s="512">
        <v>175.03890000000004</v>
      </c>
      <c r="M34" s="512">
        <v>1</v>
      </c>
      <c r="N34" s="513">
        <v>175.03890000000004</v>
      </c>
    </row>
    <row r="35" spans="1:14" ht="14.4" customHeight="1" x14ac:dyDescent="0.3">
      <c r="A35" s="507" t="s">
        <v>457</v>
      </c>
      <c r="B35" s="508" t="s">
        <v>458</v>
      </c>
      <c r="C35" s="509" t="s">
        <v>470</v>
      </c>
      <c r="D35" s="510" t="s">
        <v>471</v>
      </c>
      <c r="E35" s="511">
        <v>50113001</v>
      </c>
      <c r="F35" s="510" t="s">
        <v>479</v>
      </c>
      <c r="G35" s="509" t="s">
        <v>480</v>
      </c>
      <c r="H35" s="509">
        <v>100802</v>
      </c>
      <c r="I35" s="509">
        <v>0</v>
      </c>
      <c r="J35" s="509" t="s">
        <v>526</v>
      </c>
      <c r="K35" s="509" t="s">
        <v>527</v>
      </c>
      <c r="L35" s="512">
        <v>85.985208461044067</v>
      </c>
      <c r="M35" s="512">
        <v>2</v>
      </c>
      <c r="N35" s="513">
        <v>171.97041692208813</v>
      </c>
    </row>
    <row r="36" spans="1:14" ht="14.4" customHeight="1" x14ac:dyDescent="0.3">
      <c r="A36" s="507" t="s">
        <v>457</v>
      </c>
      <c r="B36" s="508" t="s">
        <v>458</v>
      </c>
      <c r="C36" s="509" t="s">
        <v>470</v>
      </c>
      <c r="D36" s="510" t="s">
        <v>471</v>
      </c>
      <c r="E36" s="511">
        <v>50113001</v>
      </c>
      <c r="F36" s="510" t="s">
        <v>479</v>
      </c>
      <c r="G36" s="509" t="s">
        <v>480</v>
      </c>
      <c r="H36" s="509">
        <v>901171</v>
      </c>
      <c r="I36" s="509">
        <v>0</v>
      </c>
      <c r="J36" s="509" t="s">
        <v>528</v>
      </c>
      <c r="K36" s="509" t="s">
        <v>529</v>
      </c>
      <c r="L36" s="512">
        <v>150.04559588438477</v>
      </c>
      <c r="M36" s="512">
        <v>1</v>
      </c>
      <c r="N36" s="513">
        <v>150.04559588438477</v>
      </c>
    </row>
    <row r="37" spans="1:14" ht="14.4" customHeight="1" x14ac:dyDescent="0.3">
      <c r="A37" s="507" t="s">
        <v>457</v>
      </c>
      <c r="B37" s="508" t="s">
        <v>458</v>
      </c>
      <c r="C37" s="509" t="s">
        <v>470</v>
      </c>
      <c r="D37" s="510" t="s">
        <v>471</v>
      </c>
      <c r="E37" s="511">
        <v>50113001</v>
      </c>
      <c r="F37" s="510" t="s">
        <v>479</v>
      </c>
      <c r="G37" s="509" t="s">
        <v>480</v>
      </c>
      <c r="H37" s="509">
        <v>920060</v>
      </c>
      <c r="I37" s="509">
        <v>0</v>
      </c>
      <c r="J37" s="509" t="s">
        <v>496</v>
      </c>
      <c r="K37" s="509" t="s">
        <v>459</v>
      </c>
      <c r="L37" s="512">
        <v>159.94509394034893</v>
      </c>
      <c r="M37" s="512">
        <v>1</v>
      </c>
      <c r="N37" s="513">
        <v>159.94509394034893</v>
      </c>
    </row>
    <row r="38" spans="1:14" ht="14.4" customHeight="1" x14ac:dyDescent="0.3">
      <c r="A38" s="507" t="s">
        <v>457</v>
      </c>
      <c r="B38" s="508" t="s">
        <v>458</v>
      </c>
      <c r="C38" s="509" t="s">
        <v>470</v>
      </c>
      <c r="D38" s="510" t="s">
        <v>471</v>
      </c>
      <c r="E38" s="511">
        <v>50113001</v>
      </c>
      <c r="F38" s="510" t="s">
        <v>479</v>
      </c>
      <c r="G38" s="509" t="s">
        <v>480</v>
      </c>
      <c r="H38" s="509">
        <v>921048</v>
      </c>
      <c r="I38" s="509">
        <v>0</v>
      </c>
      <c r="J38" s="509" t="s">
        <v>497</v>
      </c>
      <c r="K38" s="509" t="s">
        <v>459</v>
      </c>
      <c r="L38" s="512">
        <v>60.911294875743998</v>
      </c>
      <c r="M38" s="512">
        <v>3</v>
      </c>
      <c r="N38" s="513">
        <v>182.73388462723199</v>
      </c>
    </row>
    <row r="39" spans="1:14" ht="14.4" customHeight="1" x14ac:dyDescent="0.3">
      <c r="A39" s="507" t="s">
        <v>457</v>
      </c>
      <c r="B39" s="508" t="s">
        <v>458</v>
      </c>
      <c r="C39" s="509" t="s">
        <v>470</v>
      </c>
      <c r="D39" s="510" t="s">
        <v>471</v>
      </c>
      <c r="E39" s="511">
        <v>50113001</v>
      </c>
      <c r="F39" s="510" t="s">
        <v>479</v>
      </c>
      <c r="G39" s="509" t="s">
        <v>480</v>
      </c>
      <c r="H39" s="509">
        <v>920064</v>
      </c>
      <c r="I39" s="509">
        <v>0</v>
      </c>
      <c r="J39" s="509" t="s">
        <v>530</v>
      </c>
      <c r="K39" s="509" t="s">
        <v>459</v>
      </c>
      <c r="L39" s="512">
        <v>37.906998923099337</v>
      </c>
      <c r="M39" s="512">
        <v>2</v>
      </c>
      <c r="N39" s="513">
        <v>75.813997846198674</v>
      </c>
    </row>
    <row r="40" spans="1:14" ht="14.4" customHeight="1" x14ac:dyDescent="0.3">
      <c r="A40" s="507" t="s">
        <v>457</v>
      </c>
      <c r="B40" s="508" t="s">
        <v>458</v>
      </c>
      <c r="C40" s="509" t="s">
        <v>470</v>
      </c>
      <c r="D40" s="510" t="s">
        <v>471</v>
      </c>
      <c r="E40" s="511">
        <v>50113001</v>
      </c>
      <c r="F40" s="510" t="s">
        <v>479</v>
      </c>
      <c r="G40" s="509" t="s">
        <v>480</v>
      </c>
      <c r="H40" s="509">
        <v>501841</v>
      </c>
      <c r="I40" s="509">
        <v>0</v>
      </c>
      <c r="J40" s="509" t="s">
        <v>499</v>
      </c>
      <c r="K40" s="509" t="s">
        <v>459</v>
      </c>
      <c r="L40" s="512">
        <v>599.54239953140859</v>
      </c>
      <c r="M40" s="512">
        <v>2</v>
      </c>
      <c r="N40" s="513">
        <v>1199.0847990628172</v>
      </c>
    </row>
    <row r="41" spans="1:14" ht="14.4" customHeight="1" x14ac:dyDescent="0.3">
      <c r="A41" s="507" t="s">
        <v>457</v>
      </c>
      <c r="B41" s="508" t="s">
        <v>458</v>
      </c>
      <c r="C41" s="509" t="s">
        <v>470</v>
      </c>
      <c r="D41" s="510" t="s">
        <v>471</v>
      </c>
      <c r="E41" s="511">
        <v>50113001</v>
      </c>
      <c r="F41" s="510" t="s">
        <v>479</v>
      </c>
      <c r="G41" s="509" t="s">
        <v>480</v>
      </c>
      <c r="H41" s="509">
        <v>102439</v>
      </c>
      <c r="I41" s="509">
        <v>2439</v>
      </c>
      <c r="J41" s="509" t="s">
        <v>531</v>
      </c>
      <c r="K41" s="509" t="s">
        <v>532</v>
      </c>
      <c r="L41" s="512">
        <v>285.08000000000004</v>
      </c>
      <c r="M41" s="512">
        <v>14</v>
      </c>
      <c r="N41" s="513">
        <v>3991.1200000000008</v>
      </c>
    </row>
    <row r="42" spans="1:14" ht="14.4" customHeight="1" x14ac:dyDescent="0.3">
      <c r="A42" s="507" t="s">
        <v>457</v>
      </c>
      <c r="B42" s="508" t="s">
        <v>458</v>
      </c>
      <c r="C42" s="509" t="s">
        <v>470</v>
      </c>
      <c r="D42" s="510" t="s">
        <v>471</v>
      </c>
      <c r="E42" s="511">
        <v>50113001</v>
      </c>
      <c r="F42" s="510" t="s">
        <v>479</v>
      </c>
      <c r="G42" s="509" t="s">
        <v>480</v>
      </c>
      <c r="H42" s="509">
        <v>100502</v>
      </c>
      <c r="I42" s="509">
        <v>502</v>
      </c>
      <c r="J42" s="509" t="s">
        <v>501</v>
      </c>
      <c r="K42" s="509" t="s">
        <v>502</v>
      </c>
      <c r="L42" s="512">
        <v>238.66888888888883</v>
      </c>
      <c r="M42" s="512">
        <v>27</v>
      </c>
      <c r="N42" s="513">
        <v>6444.0599999999986</v>
      </c>
    </row>
    <row r="43" spans="1:14" ht="14.4" customHeight="1" x14ac:dyDescent="0.3">
      <c r="A43" s="507" t="s">
        <v>457</v>
      </c>
      <c r="B43" s="508" t="s">
        <v>458</v>
      </c>
      <c r="C43" s="509" t="s">
        <v>470</v>
      </c>
      <c r="D43" s="510" t="s">
        <v>471</v>
      </c>
      <c r="E43" s="511">
        <v>50113001</v>
      </c>
      <c r="F43" s="510" t="s">
        <v>479</v>
      </c>
      <c r="G43" s="509" t="s">
        <v>480</v>
      </c>
      <c r="H43" s="509">
        <v>193109</v>
      </c>
      <c r="I43" s="509">
        <v>93109</v>
      </c>
      <c r="J43" s="509" t="s">
        <v>503</v>
      </c>
      <c r="K43" s="509" t="s">
        <v>504</v>
      </c>
      <c r="L43" s="512">
        <v>151.34333333333333</v>
      </c>
      <c r="M43" s="512">
        <v>6</v>
      </c>
      <c r="N43" s="513">
        <v>908.06</v>
      </c>
    </row>
    <row r="44" spans="1:14" ht="14.4" customHeight="1" x14ac:dyDescent="0.3">
      <c r="A44" s="507" t="s">
        <v>457</v>
      </c>
      <c r="B44" s="508" t="s">
        <v>458</v>
      </c>
      <c r="C44" s="509" t="s">
        <v>470</v>
      </c>
      <c r="D44" s="510" t="s">
        <v>471</v>
      </c>
      <c r="E44" s="511">
        <v>50113001</v>
      </c>
      <c r="F44" s="510" t="s">
        <v>479</v>
      </c>
      <c r="G44" s="509" t="s">
        <v>480</v>
      </c>
      <c r="H44" s="509">
        <v>847084</v>
      </c>
      <c r="I44" s="509">
        <v>83443</v>
      </c>
      <c r="J44" s="509" t="s">
        <v>533</v>
      </c>
      <c r="K44" s="509" t="s">
        <v>534</v>
      </c>
      <c r="L44" s="512">
        <v>133.77100000000002</v>
      </c>
      <c r="M44" s="512">
        <v>3</v>
      </c>
      <c r="N44" s="513">
        <v>401.31300000000005</v>
      </c>
    </row>
    <row r="45" spans="1:14" ht="14.4" customHeight="1" x14ac:dyDescent="0.3">
      <c r="A45" s="507" t="s">
        <v>457</v>
      </c>
      <c r="B45" s="508" t="s">
        <v>458</v>
      </c>
      <c r="C45" s="509" t="s">
        <v>470</v>
      </c>
      <c r="D45" s="510" t="s">
        <v>471</v>
      </c>
      <c r="E45" s="511">
        <v>50113013</v>
      </c>
      <c r="F45" s="510" t="s">
        <v>505</v>
      </c>
      <c r="G45" s="509" t="s">
        <v>480</v>
      </c>
      <c r="H45" s="509">
        <v>101066</v>
      </c>
      <c r="I45" s="509">
        <v>1066</v>
      </c>
      <c r="J45" s="509" t="s">
        <v>506</v>
      </c>
      <c r="K45" s="509" t="s">
        <v>507</v>
      </c>
      <c r="L45" s="512">
        <v>50.69</v>
      </c>
      <c r="M45" s="512">
        <v>2</v>
      </c>
      <c r="N45" s="513">
        <v>101.38</v>
      </c>
    </row>
    <row r="46" spans="1:14" ht="14.4" customHeight="1" x14ac:dyDescent="0.3">
      <c r="A46" s="507" t="s">
        <v>457</v>
      </c>
      <c r="B46" s="508" t="s">
        <v>458</v>
      </c>
      <c r="C46" s="509" t="s">
        <v>470</v>
      </c>
      <c r="D46" s="510" t="s">
        <v>471</v>
      </c>
      <c r="E46" s="511">
        <v>50113013</v>
      </c>
      <c r="F46" s="510" t="s">
        <v>505</v>
      </c>
      <c r="G46" s="509" t="s">
        <v>480</v>
      </c>
      <c r="H46" s="509">
        <v>101076</v>
      </c>
      <c r="I46" s="509">
        <v>1076</v>
      </c>
      <c r="J46" s="509" t="s">
        <v>510</v>
      </c>
      <c r="K46" s="509" t="s">
        <v>511</v>
      </c>
      <c r="L46" s="512">
        <v>78.430000000000021</v>
      </c>
      <c r="M46" s="512">
        <v>8</v>
      </c>
      <c r="N46" s="513">
        <v>627.44000000000017</v>
      </c>
    </row>
    <row r="47" spans="1:14" ht="14.4" customHeight="1" x14ac:dyDescent="0.3">
      <c r="A47" s="507" t="s">
        <v>457</v>
      </c>
      <c r="B47" s="508" t="s">
        <v>458</v>
      </c>
      <c r="C47" s="509" t="s">
        <v>473</v>
      </c>
      <c r="D47" s="510" t="s">
        <v>474</v>
      </c>
      <c r="E47" s="511">
        <v>50113001</v>
      </c>
      <c r="F47" s="510" t="s">
        <v>479</v>
      </c>
      <c r="G47" s="509" t="s">
        <v>480</v>
      </c>
      <c r="H47" s="509">
        <v>100362</v>
      </c>
      <c r="I47" s="509">
        <v>362</v>
      </c>
      <c r="J47" s="509" t="s">
        <v>512</v>
      </c>
      <c r="K47" s="509" t="s">
        <v>513</v>
      </c>
      <c r="L47" s="512">
        <v>86.440000000000012</v>
      </c>
      <c r="M47" s="512">
        <v>5</v>
      </c>
      <c r="N47" s="513">
        <v>432.20000000000005</v>
      </c>
    </row>
    <row r="48" spans="1:14" ht="14.4" customHeight="1" x14ac:dyDescent="0.3">
      <c r="A48" s="507" t="s">
        <v>457</v>
      </c>
      <c r="B48" s="508" t="s">
        <v>458</v>
      </c>
      <c r="C48" s="509" t="s">
        <v>473</v>
      </c>
      <c r="D48" s="510" t="s">
        <v>474</v>
      </c>
      <c r="E48" s="511">
        <v>50113001</v>
      </c>
      <c r="F48" s="510" t="s">
        <v>479</v>
      </c>
      <c r="G48" s="509" t="s">
        <v>480</v>
      </c>
      <c r="H48" s="509">
        <v>117011</v>
      </c>
      <c r="I48" s="509">
        <v>17011</v>
      </c>
      <c r="J48" s="509" t="s">
        <v>535</v>
      </c>
      <c r="K48" s="509" t="s">
        <v>536</v>
      </c>
      <c r="L48" s="512">
        <v>145.63999999999999</v>
      </c>
      <c r="M48" s="512">
        <v>2</v>
      </c>
      <c r="N48" s="513">
        <v>291.27999999999997</v>
      </c>
    </row>
    <row r="49" spans="1:14" ht="14.4" customHeight="1" thickBot="1" x14ac:dyDescent="0.35">
      <c r="A49" s="514" t="s">
        <v>457</v>
      </c>
      <c r="B49" s="515" t="s">
        <v>458</v>
      </c>
      <c r="C49" s="516" t="s">
        <v>473</v>
      </c>
      <c r="D49" s="517" t="s">
        <v>474</v>
      </c>
      <c r="E49" s="518">
        <v>50113001</v>
      </c>
      <c r="F49" s="517" t="s">
        <v>479</v>
      </c>
      <c r="G49" s="516" t="s">
        <v>480</v>
      </c>
      <c r="H49" s="516">
        <v>109210</v>
      </c>
      <c r="I49" s="516">
        <v>9210</v>
      </c>
      <c r="J49" s="516" t="s">
        <v>537</v>
      </c>
      <c r="K49" s="516" t="s">
        <v>538</v>
      </c>
      <c r="L49" s="519">
        <v>289.31</v>
      </c>
      <c r="M49" s="519">
        <v>2</v>
      </c>
      <c r="N49" s="520">
        <v>578.62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29" customWidth="1"/>
    <col min="2" max="2" width="10" style="207" customWidth="1"/>
    <col min="3" max="3" width="5.5546875" style="210" customWidth="1"/>
    <col min="4" max="4" width="10.88671875" style="207" customWidth="1"/>
    <col min="5" max="5" width="5.5546875" style="210" customWidth="1"/>
    <col min="6" max="6" width="10.88671875" style="207" customWidth="1"/>
    <col min="7" max="16384" width="8.88671875" style="129"/>
  </cols>
  <sheetData>
    <row r="1" spans="1:6" ht="37.200000000000003" customHeight="1" thickBot="1" x14ac:dyDescent="0.4">
      <c r="A1" s="367" t="s">
        <v>164</v>
      </c>
      <c r="B1" s="368"/>
      <c r="C1" s="368"/>
      <c r="D1" s="368"/>
      <c r="E1" s="368"/>
      <c r="F1" s="368"/>
    </row>
    <row r="2" spans="1:6" ht="14.4" customHeight="1" thickBot="1" x14ac:dyDescent="0.35">
      <c r="A2" s="232" t="s">
        <v>270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" customHeight="1" thickBot="1" x14ac:dyDescent="0.35">
      <c r="A4" s="521" t="s">
        <v>143</v>
      </c>
      <c r="B4" s="522" t="s">
        <v>14</v>
      </c>
      <c r="C4" s="523" t="s">
        <v>2</v>
      </c>
      <c r="D4" s="522" t="s">
        <v>14</v>
      </c>
      <c r="E4" s="523" t="s">
        <v>2</v>
      </c>
      <c r="F4" s="524" t="s">
        <v>14</v>
      </c>
    </row>
    <row r="5" spans="1:6" ht="14.4" customHeight="1" thickBot="1" x14ac:dyDescent="0.35">
      <c r="A5" s="535" t="s">
        <v>539</v>
      </c>
      <c r="B5" s="498"/>
      <c r="C5" s="525">
        <v>0</v>
      </c>
      <c r="D5" s="498">
        <v>116.65999999999997</v>
      </c>
      <c r="E5" s="525">
        <v>1</v>
      </c>
      <c r="F5" s="499">
        <v>116.65999999999997</v>
      </c>
    </row>
    <row r="6" spans="1:6" ht="14.4" customHeight="1" thickBot="1" x14ac:dyDescent="0.35">
      <c r="A6" s="531" t="s">
        <v>3</v>
      </c>
      <c r="B6" s="532"/>
      <c r="C6" s="533">
        <v>0</v>
      </c>
      <c r="D6" s="532">
        <v>116.65999999999997</v>
      </c>
      <c r="E6" s="533">
        <v>1</v>
      </c>
      <c r="F6" s="534">
        <v>116.65999999999997</v>
      </c>
    </row>
    <row r="7" spans="1:6" ht="14.4" customHeight="1" thickBot="1" x14ac:dyDescent="0.35"/>
    <row r="8" spans="1:6" ht="14.4" customHeight="1" thickBot="1" x14ac:dyDescent="0.35">
      <c r="A8" s="535" t="s">
        <v>540</v>
      </c>
      <c r="B8" s="498"/>
      <c r="C8" s="525">
        <v>0</v>
      </c>
      <c r="D8" s="498">
        <v>116.65999999999997</v>
      </c>
      <c r="E8" s="525">
        <v>1</v>
      </c>
      <c r="F8" s="499">
        <v>116.65999999999997</v>
      </c>
    </row>
    <row r="9" spans="1:6" ht="14.4" customHeight="1" thickBot="1" x14ac:dyDescent="0.35">
      <c r="A9" s="531" t="s">
        <v>3</v>
      </c>
      <c r="B9" s="532"/>
      <c r="C9" s="533">
        <v>0</v>
      </c>
      <c r="D9" s="532">
        <v>116.65999999999997</v>
      </c>
      <c r="E9" s="533">
        <v>1</v>
      </c>
      <c r="F9" s="534">
        <v>116.65999999999997</v>
      </c>
    </row>
  </sheetData>
  <mergeCells count="3">
    <mergeCell ref="A1:F1"/>
    <mergeCell ref="B3:C3"/>
    <mergeCell ref="D3:E3"/>
  </mergeCells>
  <conditionalFormatting sqref="C5:C1048576">
    <cfRule type="cellIs" dxfId="38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26</vt:i4>
      </vt:variant>
      <vt:variant>
        <vt:lpstr>Pojmenované oblasti</vt:lpstr>
      </vt:variant>
      <vt:variant>
        <vt:i4>3</vt:i4>
      </vt:variant>
    </vt:vector>
  </HeadingPairs>
  <TitlesOfParts>
    <vt:vector size="2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2018-04-24T09:31:16Z</dcterms:modified>
</cp:coreProperties>
</file>